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SMT 2\"/>
    </mc:Choice>
  </mc:AlternateContent>
  <xr:revisionPtr revIDLastSave="0" documentId="8_{50D46CB3-E283-4E90-8F79-5FFC2D210498}" xr6:coauthVersionLast="47" xr6:coauthVersionMax="47" xr10:uidLastSave="{00000000-0000-0000-0000-000000000000}"/>
  <bookViews>
    <workbookView xWindow="-120" yWindow="-120" windowWidth="29040" windowHeight="15840" xr2:uid="{9096B087-89E1-4B9F-B04C-93B9AA239957}"/>
  </bookViews>
  <sheets>
    <sheet name="Sheet1" sheetId="1" r:id="rId1"/>
    <sheet name="Sheet2" sheetId="4" r:id="rId2"/>
  </sheets>
  <externalReferences>
    <externalReference r:id="rId3"/>
    <externalReference r:id="rId4"/>
    <externalReference r:id="rId5"/>
  </externalReferences>
  <definedNames>
    <definedName name="_xlnm.Print_Area" localSheetId="0">Sheet1!$B$2:$F$17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13" i="1"/>
  <c r="D14" i="1" s="1"/>
  <c r="C30" i="4"/>
  <c r="C23" i="4" s="1"/>
  <c r="D27" i="4"/>
  <c r="E27" i="4" s="1"/>
  <c r="F27" i="4" s="1"/>
  <c r="G27" i="4" s="1"/>
  <c r="C26" i="4"/>
  <c r="C22" i="4"/>
  <c r="C15" i="4"/>
  <c r="D15" i="4" s="1"/>
  <c r="E15" i="4" s="1"/>
  <c r="F15" i="4" s="1"/>
  <c r="G15" i="4" s="1"/>
  <c r="C14" i="4"/>
  <c r="D14" i="4" s="1"/>
  <c r="E14" i="4" s="1"/>
  <c r="F14" i="4" s="1"/>
  <c r="G14" i="4" s="1"/>
  <c r="C13" i="4"/>
  <c r="C11" i="4" s="1"/>
  <c r="C8" i="4"/>
  <c r="C12" i="4" l="1"/>
  <c r="D18" i="1"/>
  <c r="D19" i="1" s="1"/>
  <c r="D12" i="4"/>
  <c r="E12" i="4" s="1"/>
  <c r="F12" i="4" s="1"/>
  <c r="G12" i="4" s="1"/>
  <c r="D23" i="4"/>
  <c r="E23" i="4" s="1"/>
  <c r="F23" i="4" s="1"/>
  <c r="G23" i="4" s="1"/>
  <c r="D22" i="4"/>
  <c r="D30" i="4"/>
  <c r="E30" i="4" s="1"/>
  <c r="F30" i="4" s="1"/>
  <c r="G30" i="4" s="1"/>
  <c r="D26" i="4"/>
  <c r="E26" i="4" s="1"/>
  <c r="F26" i="4" s="1"/>
  <c r="G26" i="4" s="1"/>
  <c r="D8" i="4"/>
  <c r="E8" i="4" s="1"/>
  <c r="F8" i="4" s="1"/>
  <c r="G8" i="4" s="1"/>
  <c r="C25" i="4"/>
  <c r="D13" i="4"/>
  <c r="D30" i="1" l="1"/>
  <c r="D32" i="1" s="1"/>
  <c r="D33" i="1" s="1"/>
  <c r="D25" i="4"/>
  <c r="E22" i="4"/>
  <c r="D11" i="4"/>
  <c r="E13" i="4"/>
  <c r="C17" i="4"/>
  <c r="E25" i="4" l="1"/>
  <c r="F25" i="4" s="1"/>
  <c r="G25" i="4" s="1"/>
  <c r="D17" i="4"/>
  <c r="D31" i="1"/>
  <c r="C32" i="4"/>
  <c r="C18" i="4"/>
  <c r="F13" i="4"/>
  <c r="E11" i="4"/>
  <c r="E17" i="4"/>
  <c r="F22" i="4"/>
  <c r="F17" i="4" l="1"/>
  <c r="G22" i="4"/>
  <c r="G17" i="4" s="1"/>
  <c r="F11" i="4"/>
  <c r="G13" i="4"/>
  <c r="G11" i="4" s="1"/>
  <c r="D18" i="4"/>
  <c r="E18" i="4" s="1"/>
  <c r="F18" i="4" s="1"/>
  <c r="G18" i="4" s="1"/>
  <c r="D32" i="4"/>
  <c r="E32" i="4" s="1"/>
  <c r="F32" i="4" s="1"/>
  <c r="G32" i="4" s="1"/>
  <c r="C33" i="4"/>
  <c r="C34" i="4"/>
  <c r="D34" i="4" l="1"/>
  <c r="E34" i="4" s="1"/>
  <c r="F34" i="4" s="1"/>
  <c r="G34" i="4" s="1"/>
  <c r="C35" i="4"/>
  <c r="D33" i="4"/>
  <c r="E33" i="4" s="1"/>
  <c r="F33" i="4" s="1"/>
  <c r="G33" i="4" s="1"/>
  <c r="D35" i="4" l="1"/>
  <c r="E35" i="4" s="1"/>
  <c r="F35" i="4" s="1"/>
  <c r="G35" i="4" s="1"/>
  <c r="C6" i="1" l="1"/>
  <c r="B6" i="1"/>
</calcChain>
</file>

<file path=xl/sharedStrings.xml><?xml version="1.0" encoding="utf-8"?>
<sst xmlns="http://schemas.openxmlformats.org/spreadsheetml/2006/main" count="90" uniqueCount="53">
  <si>
    <t>Persentase pengelolaan sampah regional/terpadu yang tertangani</t>
  </si>
  <si>
    <t>No</t>
  </si>
  <si>
    <t>Nama Data</t>
  </si>
  <si>
    <t>%</t>
  </si>
  <si>
    <t>Sumber</t>
  </si>
  <si>
    <t>Dinas Lingkungan Hidup Kab. Demak Semester II 2024</t>
  </si>
  <si>
    <t>KETERANGAN</t>
  </si>
  <si>
    <t>Tahun
2024</t>
  </si>
  <si>
    <t>I</t>
  </si>
  <si>
    <t>TIMBULAN SAMPAH</t>
  </si>
  <si>
    <t>(Jumlah Penduduk x Faktor Estimasi Timbulan Perkapita)</t>
  </si>
  <si>
    <t>II</t>
  </si>
  <si>
    <t>JUMLAH PENGURANGAN SAMPAH</t>
  </si>
  <si>
    <t>Persentase pengurangan sampah</t>
  </si>
  <si>
    <t>a</t>
  </si>
  <si>
    <t>Jumlah Pembatasan Timbulan Sampah</t>
  </si>
  <si>
    <t>b</t>
  </si>
  <si>
    <t>Jumlah Pemanfaatan Kembali Sampah</t>
  </si>
  <si>
    <t>c</t>
  </si>
  <si>
    <t>Jumlah Pendauran Ulang Sampah</t>
  </si>
  <si>
    <t>III</t>
  </si>
  <si>
    <t>JUMLAH PENANGANAN SAMPAH</t>
  </si>
  <si>
    <t>Persentase penanganan sampah</t>
  </si>
  <si>
    <t>d</t>
  </si>
  <si>
    <t>Pemilahan</t>
  </si>
  <si>
    <t>e</t>
  </si>
  <si>
    <t>Pengumpulan</t>
  </si>
  <si>
    <t>f</t>
  </si>
  <si>
    <t>Pengangkutan*)</t>
  </si>
  <si>
    <t>Sampah diangkut ke tempat pengolahan sampah (residu pemilahan)</t>
  </si>
  <si>
    <t>Sampah diangkut ke tempat pemrosesan akhir (residu pengolahan)</t>
  </si>
  <si>
    <t>g</t>
  </si>
  <si>
    <t>Pengolahan</t>
  </si>
  <si>
    <t>Jumlah Sampah terolah menjadi bahan baku (pakan ternak, kompos, daur ulang)</t>
  </si>
  <si>
    <t>Jumlah Sampah termanfaatkan menjadi sumber energi</t>
  </si>
  <si>
    <t>h</t>
  </si>
  <si>
    <t>Pemrosesan akhir</t>
  </si>
  <si>
    <t>Jumlah Sampah yang terproses di tempat pemrosesan akhir</t>
  </si>
  <si>
    <t>IV</t>
  </si>
  <si>
    <t>SAMPAH YANG DIKELOLA (II + III)</t>
  </si>
  <si>
    <t>Persentase sampah terkelola</t>
  </si>
  <si>
    <t>V</t>
  </si>
  <si>
    <t>SAMPAH TIDAK DIKELOLA  (I - IV)</t>
  </si>
  <si>
    <t>Persentase sampah tidak terkelola</t>
  </si>
  <si>
    <t>NERACA PENGELOLAAN SAMPAH</t>
  </si>
  <si>
    <t>TAHUN 2024</t>
  </si>
  <si>
    <t>KABUPATEN DEMAK</t>
  </si>
  <si>
    <t>Tahun 2024</t>
  </si>
  <si>
    <t>Triwulan I</t>
  </si>
  <si>
    <t>Triwulan II</t>
  </si>
  <si>
    <t>Triwulan III</t>
  </si>
  <si>
    <t>Triwulan IV</t>
  </si>
  <si>
    <t>Jumlah Sampah terolah menjadi bahan baku (pakan ternak, kompos, daur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</si>
</sst>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@\ * &quot;:&quot;"/>
    <numFmt numFmtId="165" formatCode="_-* #,##0.00_-;\-* #,##0.00_-;_-* &quot;-&quot;_-;_-@_-"/>
    <numFmt numFmtId="166" formatCode="#,##0.000"/>
  </numFmts>
  <fonts count="17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Aptos Narrow"/>
      <family val="2"/>
      <scheme val="minor"/>
    </font>
    <font>
      <sz val="12"/>
      <color rgb="FF000000"/>
      <name val="Cambria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i/>
      <sz val="10"/>
      <name val="Cambria"/>
      <family val="1"/>
    </font>
    <font>
      <b/>
      <sz val="10"/>
      <color rgb="FF000000"/>
      <name val="Cambria"/>
      <family val="1"/>
    </font>
    <font>
      <i/>
      <sz val="10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56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0" xfId="0" applyNumberFormat="1" applyFont="1"/>
    <xf numFmtId="166" fontId="7" fillId="0" borderId="8" xfId="0" applyNumberFormat="1" applyFont="1" applyBorder="1" applyAlignment="1">
      <alignment horizontal="right" vertical="top" shrinkToFit="1"/>
    </xf>
    <xf numFmtId="4" fontId="7" fillId="0" borderId="8" xfId="0" applyNumberFormat="1" applyFont="1" applyBorder="1" applyAlignment="1">
      <alignment horizontal="right" vertical="top" shrinkToFit="1"/>
    </xf>
    <xf numFmtId="10" fontId="9" fillId="0" borderId="8" xfId="0" applyNumberFormat="1" applyFont="1" applyBorder="1" applyAlignment="1">
      <alignment horizontal="right" vertical="top" shrinkToFit="1"/>
    </xf>
    <xf numFmtId="9" fontId="9" fillId="0" borderId="8" xfId="0" applyNumberFormat="1" applyFont="1" applyBorder="1" applyAlignment="1">
      <alignment horizontal="right" vertical="top" shrinkToFit="1"/>
    </xf>
    <xf numFmtId="2" fontId="7" fillId="0" borderId="8" xfId="0" applyNumberFormat="1" applyFont="1" applyBorder="1" applyAlignment="1">
      <alignment horizontal="right" vertical="top" shrinkToFit="1"/>
    </xf>
    <xf numFmtId="3" fontId="7" fillId="0" borderId="8" xfId="0" applyNumberFormat="1" applyFont="1" applyBorder="1" applyAlignment="1">
      <alignment horizontal="right" vertical="top" shrinkToFit="1"/>
    </xf>
    <xf numFmtId="10" fontId="10" fillId="0" borderId="8" xfId="0" applyNumberFormat="1" applyFont="1" applyBorder="1" applyAlignment="1">
      <alignment horizontal="right" vertical="top" shrinkToFit="1"/>
    </xf>
    <xf numFmtId="4" fontId="10" fillId="0" borderId="8" xfId="0" applyNumberFormat="1" applyFont="1" applyBorder="1" applyAlignment="1">
      <alignment horizontal="right" vertical="top" shrinkToFit="1"/>
    </xf>
    <xf numFmtId="10" fontId="7" fillId="0" borderId="8" xfId="0" applyNumberFormat="1" applyFont="1" applyBorder="1" applyAlignment="1">
      <alignment horizontal="right" vertical="top" shrinkToFit="1"/>
    </xf>
    <xf numFmtId="0" fontId="6" fillId="0" borderId="2" xfId="0" applyFont="1" applyBorder="1" applyAlignment="1">
      <alignment vertical="top"/>
    </xf>
    <xf numFmtId="0" fontId="6" fillId="0" borderId="8" xfId="0" applyFont="1" applyBorder="1" applyAlignment="1">
      <alignment horizontal="left" vertical="top"/>
    </xf>
    <xf numFmtId="0" fontId="7" fillId="0" borderId="8" xfId="0" applyFont="1" applyBorder="1" applyAlignment="1">
      <alignment horizontal="left"/>
    </xf>
    <xf numFmtId="2" fontId="6" fillId="0" borderId="8" xfId="0" applyNumberFormat="1" applyFont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1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wrapText="1"/>
    </xf>
    <xf numFmtId="0" fontId="13" fillId="0" borderId="8" xfId="0" applyFont="1" applyBorder="1" applyAlignment="1">
      <alignment horizontal="left" vertical="top" wrapText="1"/>
    </xf>
    <xf numFmtId="166" fontId="11" fillId="0" borderId="8" xfId="0" applyNumberFormat="1" applyFont="1" applyBorder="1" applyAlignment="1">
      <alignment horizontal="right" vertical="top" shrinkToFit="1"/>
    </xf>
    <xf numFmtId="4" fontId="11" fillId="0" borderId="8" xfId="0" applyNumberFormat="1" applyFont="1" applyBorder="1" applyAlignment="1">
      <alignment horizontal="right" vertical="top" shrinkToFit="1"/>
    </xf>
    <xf numFmtId="0" fontId="14" fillId="0" borderId="8" xfId="0" applyFont="1" applyBorder="1" applyAlignment="1">
      <alignment horizontal="right" vertical="top" wrapText="1"/>
    </xf>
    <xf numFmtId="10" fontId="15" fillId="0" borderId="8" xfId="0" applyNumberFormat="1" applyFont="1" applyBorder="1" applyAlignment="1">
      <alignment horizontal="right" vertical="top" shrinkToFit="1"/>
    </xf>
    <xf numFmtId="0" fontId="13" fillId="0" borderId="8" xfId="0" applyFont="1" applyBorder="1" applyAlignment="1">
      <alignment horizontal="right" vertical="top" wrapText="1"/>
    </xf>
    <xf numFmtId="0" fontId="13" fillId="0" borderId="8" xfId="0" applyFont="1" applyBorder="1" applyAlignment="1">
      <alignment horizontal="left" vertical="top" wrapText="1" indent="2"/>
    </xf>
    <xf numFmtId="2" fontId="11" fillId="0" borderId="8" xfId="0" applyNumberFormat="1" applyFont="1" applyBorder="1" applyAlignment="1">
      <alignment horizontal="right" vertical="top" shrinkToFit="1"/>
    </xf>
    <xf numFmtId="3" fontId="11" fillId="0" borderId="8" xfId="0" applyNumberFormat="1" applyFont="1" applyBorder="1" applyAlignment="1">
      <alignment horizontal="right" vertical="top" shrinkToFit="1"/>
    </xf>
    <xf numFmtId="0" fontId="13" fillId="0" borderId="8" xfId="0" applyFont="1" applyBorder="1" applyAlignment="1">
      <alignment horizontal="left" vertical="top" wrapText="1" indent="3"/>
    </xf>
    <xf numFmtId="10" fontId="16" fillId="2" borderId="8" xfId="0" applyNumberFormat="1" applyFont="1" applyFill="1" applyBorder="1" applyAlignment="1">
      <alignment horizontal="right" vertical="top" shrinkToFit="1"/>
    </xf>
    <xf numFmtId="10" fontId="11" fillId="0" borderId="8" xfId="0" applyNumberFormat="1" applyFont="1" applyBorder="1" applyAlignment="1">
      <alignment horizontal="right" vertical="top" shrinkToFi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Ko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LLA\neraca%202024\Neraca%20Capaian%20Jakstrada%20Kabupaten-Kota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LLA\neraca%202024\Pengurangan%20neraca%20jakstrada%20demak%202024%20RE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LLA\neraca%202024\Penanganan%20neraca%20jakstrada%20demak%202024%20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ta Cara"/>
      <sheetName val="Target Perencanaan"/>
      <sheetName val="Timbulan Sampah"/>
      <sheetName val="Neraca"/>
      <sheetName val="Laporan Capaian 2019"/>
      <sheetName val="Laporan Capaian 2020"/>
      <sheetName val="Laporan Pelaksanaan 2019"/>
      <sheetName val="Laporan Pelaksanaan 2020"/>
      <sheetName val="Pembatasan Timbulan Sampah_2019"/>
      <sheetName val="Pembatasan Timbulan Sampah_2020"/>
      <sheetName val="Pemanfaatan Kembali Sampah_2019"/>
      <sheetName val="Pemanfaatan Kembali Sampah_2020"/>
      <sheetName val="KompostingSkalaRT_(K)_2019"/>
      <sheetName val="KompostingSkalaRT_(K)_2020"/>
      <sheetName val="BSU_(K)_2019"/>
      <sheetName val="BSU_(K)_2020"/>
      <sheetName val="BSI_(K)_2019"/>
      <sheetName val="BSI_(K)_2020"/>
      <sheetName val="TPS3R_(K)_2019"/>
      <sheetName val="TPS3R_(K)_2020"/>
      <sheetName val="RumahKompos_(K)_2019"/>
      <sheetName val="RumahKompos_(K)_2020"/>
      <sheetName val="TPST_(K)_2019"/>
      <sheetName val="TPST_(K)_2020"/>
      <sheetName val="PDU_(K)_2019"/>
      <sheetName val="PDU_(K)_2020"/>
      <sheetName val="POO_(K)_2019"/>
      <sheetName val="POO_(K)_2020"/>
      <sheetName val="BIODIGISTER_(K)_2019"/>
      <sheetName val="BIODIGISTER_(K)_2020"/>
      <sheetName val="DUProdukKreatif_(K)_2019"/>
      <sheetName val="DUProdukKreatif_(K)_2020"/>
      <sheetName val="SektrInforml_Pengepul(K)_2019"/>
      <sheetName val="SektrInforml_Pengepul(K)_2020"/>
      <sheetName val="Pendauran Ulang Sampah 2019"/>
      <sheetName val="Pendauran Ulang Sampah 2020"/>
      <sheetName val="TPS3R_(T)_2019"/>
      <sheetName val="TPS3R_(T)_2020"/>
      <sheetName val="TPST_(T)_2019"/>
      <sheetName val="TPST_(T)_2020"/>
      <sheetName val="RumahKompos_(T)_2019"/>
      <sheetName val="RumahKompos_(T)_2020"/>
      <sheetName val="PDU_(T)_2019"/>
      <sheetName val="PDU_(T)_2020"/>
      <sheetName val="POO_(T)_2019"/>
      <sheetName val="POO_(T)_2020"/>
      <sheetName val="ITFNonIncenerator_(T)_2019"/>
      <sheetName val="ITFNonIncenerator_(T)_2020"/>
      <sheetName val="DUProdukKreatif_(T)_2019"/>
      <sheetName val="DUProdukKreatif_(T)_2020"/>
      <sheetName val="Terolah menjadi Bahan Baku 2019"/>
      <sheetName val="Terolah menjadi Bahan Baku 2020"/>
      <sheetName val="BIODIGISTER_(T)_2019"/>
      <sheetName val="BIODIGISTER_(T)_2020"/>
      <sheetName val="ProsesThermal_(T)_2019"/>
      <sheetName val="ProsesThermal_(T)_2020"/>
      <sheetName val="RDF_(T)_2019"/>
      <sheetName val="RDF_(T)_2020"/>
      <sheetName val="Sampah menjadi Energi 2019"/>
      <sheetName val="Sampah menjadi Energi 2020"/>
      <sheetName val="TPAOpenDumping_2019"/>
      <sheetName val="TPAOpenDumping_2020"/>
      <sheetName val="TPAControlSanitary_2019"/>
      <sheetName val="TPAControlSanitary_2020"/>
      <sheetName val="Pemrosesan Akhir (TPA) 2019"/>
      <sheetName val="Pemrosesan Akhir (TPA) 2020"/>
    </sheetNames>
    <sheetDataSet>
      <sheetData sheetId="0" refreshError="1"/>
      <sheetData sheetId="1" refreshError="1"/>
      <sheetData sheetId="2" refreshError="1">
        <row r="14">
          <cell r="D14">
            <v>228667.02499999999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ngurangan 2024"/>
    </sheetNames>
    <sheetDataSet>
      <sheetData sheetId="0" refreshError="1">
        <row r="24">
          <cell r="G24">
            <v>2528.05935</v>
          </cell>
        </row>
        <row r="34">
          <cell r="G34">
            <v>59.860000000000014</v>
          </cell>
        </row>
        <row r="46">
          <cell r="G46">
            <v>42233.23750000001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nanganan tahun 2024"/>
    </sheetNames>
    <sheetDataSet>
      <sheetData sheetId="0" refreshError="1">
        <row r="21">
          <cell r="E21">
            <v>40880</v>
          </cell>
        </row>
        <row r="23">
          <cell r="E23">
            <v>4.7450000000000001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I33"/>
  <sheetViews>
    <sheetView tabSelected="1" zoomScaleNormal="100" zoomScaleSheetLayoutView="115" workbookViewId="0">
      <selection activeCell="E22" sqref="E22"/>
    </sheetView>
  </sheetViews>
  <sheetFormatPr defaultRowHeight="15.75"/>
  <cols>
    <col min="1" max="1" width="9.140625" style="2"/>
    <col min="2" max="2" width="10.28515625" style="2" bestFit="1" customWidth="1"/>
    <col min="3" max="3" width="60.140625" style="2" bestFit="1" customWidth="1"/>
    <col min="4" max="4" width="13.42578125" style="2" customWidth="1"/>
    <col min="5" max="5" width="9.85546875" style="2" bestFit="1" customWidth="1"/>
    <col min="6" max="6" width="9.28515625" style="2" bestFit="1" customWidth="1"/>
    <col min="7" max="8" width="9.140625" style="2"/>
    <col min="9" max="9" width="9.85546875" style="2" bestFit="1" customWidth="1"/>
    <col min="10" max="10" width="9.140625" style="2"/>
    <col min="11" max="11" width="65.28515625" style="2" bestFit="1" customWidth="1"/>
    <col min="12" max="16384" width="9.140625" style="2"/>
  </cols>
  <sheetData>
    <row r="2" spans="2:9">
      <c r="C2" s="3">
        <v>365</v>
      </c>
    </row>
    <row r="3" spans="2:9">
      <c r="C3" s="3" t="s">
        <v>0</v>
      </c>
    </row>
    <row r="5" spans="2:9" s="4" customFormat="1" ht="22.5" customHeight="1">
      <c r="B5" s="5" t="s">
        <v>1</v>
      </c>
      <c r="C5" s="5" t="s">
        <v>2</v>
      </c>
      <c r="D5" s="5" t="s">
        <v>3</v>
      </c>
    </row>
    <row r="6" spans="2:9" s="4" customFormat="1" ht="31.5">
      <c r="B6" s="5">
        <f>C2</f>
        <v>365</v>
      </c>
      <c r="C6" s="6" t="str">
        <f>C3</f>
        <v>Persentase pengelolaan sampah regional/terpadu yang tertangani</v>
      </c>
      <c r="D6" s="5">
        <v>91.71</v>
      </c>
    </row>
    <row r="7" spans="2:9">
      <c r="B7" s="1" t="s">
        <v>4</v>
      </c>
      <c r="C7" s="2" t="s">
        <v>5</v>
      </c>
    </row>
    <row r="9" spans="2:9" ht="25.5">
      <c r="B9" s="31"/>
      <c r="C9" s="32" t="s">
        <v>6</v>
      </c>
      <c r="D9" s="33" t="s">
        <v>7</v>
      </c>
    </row>
    <row r="10" spans="2:9" ht="15.75" customHeight="1">
      <c r="B10" s="34"/>
      <c r="C10" s="34"/>
      <c r="D10" s="34"/>
      <c r="E10" s="25"/>
      <c r="F10" s="25"/>
    </row>
    <row r="11" spans="2:9">
      <c r="B11" s="35" t="s">
        <v>8</v>
      </c>
      <c r="C11" s="35" t="s">
        <v>9</v>
      </c>
      <c r="D11" s="36">
        <v>228667.02499999999</v>
      </c>
      <c r="E11" s="26"/>
      <c r="F11" s="26"/>
    </row>
    <row r="12" spans="2:9">
      <c r="B12" s="34"/>
      <c r="C12" s="35" t="s">
        <v>10</v>
      </c>
      <c r="D12" s="34"/>
      <c r="E12" s="27"/>
      <c r="F12" s="28"/>
      <c r="H12" s="7"/>
      <c r="I12" s="7"/>
    </row>
    <row r="13" spans="2:9" ht="15.75" customHeight="1">
      <c r="B13" s="35" t="s">
        <v>11</v>
      </c>
      <c r="C13" s="35" t="s">
        <v>12</v>
      </c>
      <c r="D13" s="37">
        <f>SUM(D15:D17)</f>
        <v>44821.156850000014</v>
      </c>
      <c r="E13" s="30"/>
      <c r="F13" s="30"/>
    </row>
    <row r="14" spans="2:9">
      <c r="B14" s="34"/>
      <c r="C14" s="38" t="s">
        <v>13</v>
      </c>
      <c r="D14" s="39">
        <f>D13/D11</f>
        <v>0.19601058285513626</v>
      </c>
      <c r="E14" s="30"/>
      <c r="F14" s="30"/>
    </row>
    <row r="15" spans="2:9">
      <c r="B15" s="40" t="s">
        <v>14</v>
      </c>
      <c r="C15" s="41" t="s">
        <v>15</v>
      </c>
      <c r="D15" s="37">
        <v>2528.05935</v>
      </c>
      <c r="E15" s="29"/>
      <c r="F15" s="29"/>
    </row>
    <row r="16" spans="2:9">
      <c r="B16" s="40" t="s">
        <v>16</v>
      </c>
      <c r="C16" s="41" t="s">
        <v>17</v>
      </c>
      <c r="D16" s="42">
        <v>59.860000000000014</v>
      </c>
      <c r="E16" s="29"/>
      <c r="F16" s="29"/>
    </row>
    <row r="17" spans="2:6">
      <c r="B17" s="40" t="s">
        <v>18</v>
      </c>
      <c r="C17" s="41" t="s">
        <v>19</v>
      </c>
      <c r="D17" s="37">
        <v>42233.23750000001</v>
      </c>
      <c r="E17" s="29"/>
      <c r="F17" s="29"/>
    </row>
    <row r="18" spans="2:6">
      <c r="B18" s="35" t="s">
        <v>20</v>
      </c>
      <c r="C18" s="35" t="s">
        <v>21</v>
      </c>
      <c r="D18" s="43">
        <f>SUM(D20:D29)</f>
        <v>164882.72750000001</v>
      </c>
    </row>
    <row r="19" spans="2:6">
      <c r="B19" s="34"/>
      <c r="C19" s="38" t="s">
        <v>22</v>
      </c>
      <c r="D19" s="39">
        <f>D18/D11</f>
        <v>0.72106036058325429</v>
      </c>
    </row>
    <row r="20" spans="2:6">
      <c r="B20" s="40" t="s">
        <v>23</v>
      </c>
      <c r="C20" s="35" t="s">
        <v>24</v>
      </c>
      <c r="D20" s="34"/>
    </row>
    <row r="21" spans="2:6">
      <c r="B21" s="40" t="s">
        <v>25</v>
      </c>
      <c r="C21" s="35" t="s">
        <v>26</v>
      </c>
      <c r="D21" s="34"/>
    </row>
    <row r="22" spans="2:6">
      <c r="B22" s="40" t="s">
        <v>27</v>
      </c>
      <c r="C22" s="35" t="s">
        <v>28</v>
      </c>
      <c r="D22" s="34"/>
    </row>
    <row r="23" spans="2:6">
      <c r="B23" s="34"/>
      <c r="C23" s="44" t="s">
        <v>29</v>
      </c>
      <c r="D23" s="37">
        <v>42233.23750000001</v>
      </c>
    </row>
    <row r="24" spans="2:6">
      <c r="B24" s="34"/>
      <c r="C24" s="44" t="s">
        <v>30</v>
      </c>
      <c r="D24" s="37">
        <f>D29</f>
        <v>40880</v>
      </c>
    </row>
    <row r="25" spans="2:6">
      <c r="B25" s="40" t="s">
        <v>31</v>
      </c>
      <c r="C25" s="35" t="s">
        <v>32</v>
      </c>
      <c r="D25" s="37">
        <f>D29+D27+D26</f>
        <v>40884.745000000003</v>
      </c>
    </row>
    <row r="26" spans="2:6" ht="25.5">
      <c r="B26" s="34"/>
      <c r="C26" s="40" t="s">
        <v>33</v>
      </c>
      <c r="D26" s="42">
        <v>4.7450000000000001</v>
      </c>
    </row>
    <row r="27" spans="2:6">
      <c r="B27" s="34"/>
      <c r="C27" s="44" t="s">
        <v>34</v>
      </c>
      <c r="D27" s="42">
        <v>0</v>
      </c>
    </row>
    <row r="28" spans="2:6">
      <c r="B28" s="40" t="s">
        <v>35</v>
      </c>
      <c r="C28" s="35" t="s">
        <v>36</v>
      </c>
      <c r="D28" s="34"/>
    </row>
    <row r="29" spans="2:6">
      <c r="B29" s="34"/>
      <c r="C29" s="41" t="s">
        <v>37</v>
      </c>
      <c r="D29" s="37">
        <v>40880</v>
      </c>
    </row>
    <row r="30" spans="2:6">
      <c r="B30" s="35" t="s">
        <v>38</v>
      </c>
      <c r="C30" s="35" t="s">
        <v>39</v>
      </c>
      <c r="D30" s="37">
        <f>D18+D13</f>
        <v>209703.88435000001</v>
      </c>
    </row>
    <row r="31" spans="2:6">
      <c r="B31" s="34"/>
      <c r="C31" s="38" t="s">
        <v>40</v>
      </c>
      <c r="D31" s="45">
        <f>D30/D11</f>
        <v>0.91707094343839046</v>
      </c>
    </row>
    <row r="32" spans="2:6">
      <c r="B32" s="35" t="s">
        <v>41</v>
      </c>
      <c r="C32" s="35" t="s">
        <v>42</v>
      </c>
      <c r="D32" s="37">
        <f>D11-D30</f>
        <v>18963.140649999987</v>
      </c>
    </row>
    <row r="33" spans="2:4">
      <c r="B33" s="34"/>
      <c r="C33" s="38" t="s">
        <v>43</v>
      </c>
      <c r="D33" s="46">
        <f>D32/D11</f>
        <v>8.2929056561609565E-2</v>
      </c>
    </row>
  </sheetData>
  <printOptions horizontalCentered="1"/>
  <pageMargins left="0.78740157480314965" right="0.78740157480314965" top="0.78740157480314965" bottom="0.78740157480314965" header="0.31496062992125984" footer="0.31496062992125984"/>
  <pageSetup paperSize="14" scale="86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7FC38-CA17-4F91-9763-855D326D0919}">
  <dimension ref="A1:G35"/>
  <sheetViews>
    <sheetView workbookViewId="0">
      <selection activeCell="A5" sqref="A5:C35"/>
    </sheetView>
  </sheetViews>
  <sheetFormatPr defaultRowHeight="15"/>
  <cols>
    <col min="1" max="1" width="2.7109375" bestFit="1" customWidth="1"/>
    <col min="2" max="2" width="65.28515625" bestFit="1" customWidth="1"/>
    <col min="3" max="3" width="11.140625" bestFit="1" customWidth="1"/>
    <col min="5" max="7" width="10.140625" bestFit="1" customWidth="1"/>
  </cols>
  <sheetData>
    <row r="1" spans="1:7">
      <c r="A1" s="47" t="s">
        <v>44</v>
      </c>
      <c r="B1" s="47"/>
      <c r="C1" s="47"/>
      <c r="D1" s="47"/>
      <c r="E1" s="47"/>
      <c r="F1" s="47"/>
      <c r="G1" s="47"/>
    </row>
    <row r="2" spans="1:7">
      <c r="A2" s="48" t="s">
        <v>45</v>
      </c>
      <c r="B2" s="48"/>
      <c r="C2" s="48"/>
      <c r="D2" s="48"/>
      <c r="E2" s="48"/>
      <c r="F2" s="48"/>
      <c r="G2" s="48"/>
    </row>
    <row r="3" spans="1:7">
      <c r="A3" s="48" t="s">
        <v>46</v>
      </c>
      <c r="B3" s="48"/>
      <c r="C3" s="48"/>
      <c r="D3" s="48"/>
      <c r="E3" s="48"/>
      <c r="F3" s="48"/>
      <c r="G3" s="48"/>
    </row>
    <row r="4" spans="1:7">
      <c r="A4" s="17"/>
      <c r="B4" s="17"/>
      <c r="C4" s="17"/>
      <c r="D4" s="17"/>
      <c r="E4" s="17"/>
      <c r="F4" s="17"/>
      <c r="G4" s="17"/>
    </row>
    <row r="5" spans="1:7" s="23" customFormat="1">
      <c r="A5" s="49"/>
      <c r="B5" s="51" t="s">
        <v>6</v>
      </c>
      <c r="C5" s="51" t="s">
        <v>47</v>
      </c>
      <c r="D5" s="53" t="s">
        <v>47</v>
      </c>
      <c r="E5" s="54"/>
      <c r="F5" s="54"/>
      <c r="G5" s="55"/>
    </row>
    <row r="6" spans="1:7" s="23" customFormat="1">
      <c r="A6" s="50"/>
      <c r="B6" s="52"/>
      <c r="C6" s="52"/>
      <c r="D6" s="24" t="s">
        <v>48</v>
      </c>
      <c r="E6" s="24" t="s">
        <v>49</v>
      </c>
      <c r="F6" s="24" t="s">
        <v>50</v>
      </c>
      <c r="G6" s="24" t="s">
        <v>51</v>
      </c>
    </row>
    <row r="7" spans="1:7">
      <c r="A7" s="19"/>
      <c r="B7" s="19"/>
      <c r="C7" s="19"/>
      <c r="D7" s="19"/>
      <c r="E7" s="19"/>
      <c r="F7" s="19"/>
      <c r="G7" s="19"/>
    </row>
    <row r="8" spans="1:7">
      <c r="A8" s="18" t="s">
        <v>8</v>
      </c>
      <c r="B8" s="18" t="s">
        <v>9</v>
      </c>
      <c r="C8" s="8">
        <f>'[1]Timbulan Sampah'!$D$14</f>
        <v>228667.02499999999</v>
      </c>
      <c r="D8" s="9">
        <f>C8/4</f>
        <v>57166.756249999999</v>
      </c>
      <c r="E8" s="9">
        <f>(C8/4)+D8</f>
        <v>114333.5125</v>
      </c>
      <c r="F8" s="9">
        <f>(C8/4)+E8</f>
        <v>171500.26874999999</v>
      </c>
      <c r="G8" s="9">
        <f>(C8/4)+F8</f>
        <v>228667.02499999999</v>
      </c>
    </row>
    <row r="9" spans="1:7">
      <c r="A9" s="19"/>
      <c r="B9" s="18" t="s">
        <v>10</v>
      </c>
      <c r="C9" s="19"/>
      <c r="D9" s="19"/>
      <c r="E9" s="19"/>
      <c r="F9" s="19"/>
      <c r="G9" s="19"/>
    </row>
    <row r="10" spans="1:7">
      <c r="A10" s="19"/>
      <c r="B10" s="19"/>
      <c r="C10" s="19"/>
      <c r="D10" s="19"/>
      <c r="E10" s="19"/>
      <c r="F10" s="19"/>
      <c r="G10" s="19"/>
    </row>
    <row r="11" spans="1:7">
      <c r="A11" s="18" t="s">
        <v>11</v>
      </c>
      <c r="B11" s="18" t="s">
        <v>12</v>
      </c>
      <c r="C11" s="9">
        <f>SUM(C13:C15)</f>
        <v>44821.156850000014</v>
      </c>
      <c r="D11" s="9">
        <f>SUM(D13:D15)</f>
        <v>11205.289212500003</v>
      </c>
      <c r="E11" s="9">
        <f>SUM(E13:E15)</f>
        <v>22410.578425000007</v>
      </c>
      <c r="F11" s="9">
        <f>SUM(F13:F15)</f>
        <v>33615.867637500007</v>
      </c>
      <c r="G11" s="20">
        <f>SUM(G13:G15)</f>
        <v>44821.156850000014</v>
      </c>
    </row>
    <row r="12" spans="1:7">
      <c r="A12" s="19"/>
      <c r="B12" s="21" t="s">
        <v>13</v>
      </c>
      <c r="C12" s="10">
        <f>C11/C8</f>
        <v>0.19601058285513626</v>
      </c>
      <c r="D12" s="10">
        <f>C12/4</f>
        <v>4.9002645713784064E-2</v>
      </c>
      <c r="E12" s="11">
        <f>(C12/4)+D12</f>
        <v>9.8005291427568128E-2</v>
      </c>
      <c r="F12" s="11">
        <f>E12+(C12/4)</f>
        <v>0.14700793714135219</v>
      </c>
      <c r="G12" s="10">
        <f>F12+(C12/4)</f>
        <v>0.19601058285513626</v>
      </c>
    </row>
    <row r="13" spans="1:7">
      <c r="A13" s="22" t="s">
        <v>14</v>
      </c>
      <c r="B13" s="18" t="s">
        <v>15</v>
      </c>
      <c r="C13" s="9">
        <f>'[2]pengurangan 2024'!$G$24</f>
        <v>2528.05935</v>
      </c>
      <c r="D13" s="9">
        <f>C13/4</f>
        <v>632.0148375</v>
      </c>
      <c r="E13" s="9">
        <f>D13+(C13/4)</f>
        <v>1264.029675</v>
      </c>
      <c r="F13" s="9">
        <f>E13+(C13/4)</f>
        <v>1896.0445125000001</v>
      </c>
      <c r="G13" s="9">
        <f>F13+(C13/4)</f>
        <v>2528.05935</v>
      </c>
    </row>
    <row r="14" spans="1:7">
      <c r="A14" s="22" t="s">
        <v>16</v>
      </c>
      <c r="B14" s="18" t="s">
        <v>17</v>
      </c>
      <c r="C14" s="12">
        <f>'[2]pengurangan 2024'!$G$34</f>
        <v>59.860000000000014</v>
      </c>
      <c r="D14" s="9">
        <f t="shared" ref="D14:D15" si="0">C14/4</f>
        <v>14.965000000000003</v>
      </c>
      <c r="E14" s="9">
        <f t="shared" ref="E14:E15" si="1">D14+(C14/4)</f>
        <v>29.930000000000007</v>
      </c>
      <c r="F14" s="9">
        <f t="shared" ref="F14:F15" si="2">E14+(C14/4)</f>
        <v>44.89500000000001</v>
      </c>
      <c r="G14" s="9">
        <f t="shared" ref="G14:G15" si="3">F14+(C14/4)</f>
        <v>59.860000000000014</v>
      </c>
    </row>
    <row r="15" spans="1:7">
      <c r="A15" s="22" t="s">
        <v>18</v>
      </c>
      <c r="B15" s="18" t="s">
        <v>19</v>
      </c>
      <c r="C15" s="9">
        <f>'[2]pengurangan 2024'!$G$46</f>
        <v>42233.23750000001</v>
      </c>
      <c r="D15" s="9">
        <f t="shared" si="0"/>
        <v>10558.309375000003</v>
      </c>
      <c r="E15" s="9">
        <f t="shared" si="1"/>
        <v>21116.618750000005</v>
      </c>
      <c r="F15" s="9">
        <f t="shared" si="2"/>
        <v>31674.928125000006</v>
      </c>
      <c r="G15" s="9">
        <f t="shared" si="3"/>
        <v>42233.23750000001</v>
      </c>
    </row>
    <row r="16" spans="1:7">
      <c r="A16" s="19"/>
      <c r="B16" s="19"/>
      <c r="C16" s="19"/>
      <c r="D16" s="19"/>
      <c r="E16" s="19"/>
      <c r="F16" s="19"/>
      <c r="G16" s="19"/>
    </row>
    <row r="17" spans="1:7">
      <c r="A17" s="18" t="s">
        <v>20</v>
      </c>
      <c r="B17" s="18" t="s">
        <v>21</v>
      </c>
      <c r="C17" s="13">
        <f>SUM(C19:C30)</f>
        <v>164882.72750000001</v>
      </c>
      <c r="D17" s="13">
        <f t="shared" ref="D17:G17" si="4">SUM(D19:D30)</f>
        <v>41220.681875000002</v>
      </c>
      <c r="E17" s="13">
        <f t="shared" si="4"/>
        <v>82441.363750000004</v>
      </c>
      <c r="F17" s="13">
        <f t="shared" si="4"/>
        <v>123662.045625</v>
      </c>
      <c r="G17" s="13">
        <f t="shared" si="4"/>
        <v>164882.72750000001</v>
      </c>
    </row>
    <row r="18" spans="1:7">
      <c r="A18" s="19"/>
      <c r="B18" s="21" t="s">
        <v>22</v>
      </c>
      <c r="C18" s="10">
        <f>C17/C8</f>
        <v>0.72106036058325429</v>
      </c>
      <c r="D18" s="10">
        <f>C18/4</f>
        <v>0.18026509014581357</v>
      </c>
      <c r="E18" s="10">
        <f>(C18/4)+D18</f>
        <v>0.36053018029162714</v>
      </c>
      <c r="F18" s="10">
        <f>(C18/4)+E18</f>
        <v>0.54079527043744069</v>
      </c>
      <c r="G18" s="10">
        <f>(C18/4)+F18</f>
        <v>0.72106036058325429</v>
      </c>
    </row>
    <row r="19" spans="1:7">
      <c r="A19" s="22" t="s">
        <v>23</v>
      </c>
      <c r="B19" s="18" t="s">
        <v>24</v>
      </c>
      <c r="C19" s="19"/>
      <c r="D19" s="19"/>
      <c r="E19" s="19"/>
      <c r="F19" s="19"/>
      <c r="G19" s="19"/>
    </row>
    <row r="20" spans="1:7">
      <c r="A20" s="22" t="s">
        <v>25</v>
      </c>
      <c r="B20" s="18" t="s">
        <v>26</v>
      </c>
      <c r="C20" s="19"/>
      <c r="D20" s="19"/>
      <c r="E20" s="19"/>
      <c r="F20" s="19"/>
      <c r="G20" s="19"/>
    </row>
    <row r="21" spans="1:7">
      <c r="A21" s="22" t="s">
        <v>27</v>
      </c>
      <c r="B21" s="18" t="s">
        <v>28</v>
      </c>
      <c r="C21" s="19"/>
      <c r="D21" s="19"/>
      <c r="E21" s="19"/>
      <c r="F21" s="19"/>
      <c r="G21" s="19"/>
    </row>
    <row r="22" spans="1:7">
      <c r="A22" s="19"/>
      <c r="B22" s="18" t="s">
        <v>29</v>
      </c>
      <c r="C22" s="9">
        <f>'[2]pengurangan 2024'!$G$46</f>
        <v>42233.23750000001</v>
      </c>
      <c r="D22" s="9">
        <f>C22/4</f>
        <v>10558.309375000003</v>
      </c>
      <c r="E22" s="9">
        <f>(C22/4)+D22</f>
        <v>21116.618750000005</v>
      </c>
      <c r="F22" s="9">
        <f>(C22/4)+E22</f>
        <v>31674.928125000006</v>
      </c>
      <c r="G22" s="9">
        <f>(C22/4)+F22</f>
        <v>42233.23750000001</v>
      </c>
    </row>
    <row r="23" spans="1:7">
      <c r="A23" s="19"/>
      <c r="B23" s="18" t="s">
        <v>30</v>
      </c>
      <c r="C23" s="9">
        <f>C30</f>
        <v>40880</v>
      </c>
      <c r="D23" s="9">
        <f>C23/4</f>
        <v>10220</v>
      </c>
      <c r="E23" s="9">
        <f>(C23/4)+D23</f>
        <v>20440</v>
      </c>
      <c r="F23" s="9">
        <f>(C23/4)+E23</f>
        <v>30660</v>
      </c>
      <c r="G23" s="9">
        <f>(C23/4)+F23</f>
        <v>40880</v>
      </c>
    </row>
    <row r="24" spans="1:7">
      <c r="A24" s="19"/>
      <c r="B24" s="19"/>
      <c r="C24" s="19"/>
      <c r="D24" s="19"/>
      <c r="E24" s="19"/>
      <c r="F24" s="19"/>
      <c r="G24" s="19"/>
    </row>
    <row r="25" spans="1:7">
      <c r="A25" s="22" t="s">
        <v>31</v>
      </c>
      <c r="B25" s="18" t="s">
        <v>32</v>
      </c>
      <c r="C25" s="9">
        <f>C30+C27+C26</f>
        <v>40884.745000000003</v>
      </c>
      <c r="D25" s="9">
        <f>C25/4</f>
        <v>10221.186250000001</v>
      </c>
      <c r="E25" s="9">
        <f>(C25/4)+D25</f>
        <v>20442.372500000001</v>
      </c>
      <c r="F25" s="9">
        <f>(C25/4)+E25</f>
        <v>30663.558750000004</v>
      </c>
      <c r="G25" s="9">
        <f>(C25/4)+F25</f>
        <v>40884.745000000003</v>
      </c>
    </row>
    <row r="26" spans="1:7">
      <c r="A26" s="19"/>
      <c r="B26" s="22" t="s">
        <v>52</v>
      </c>
      <c r="C26" s="12">
        <f>'[3]penanganan tahun 2024'!$E$23</f>
        <v>4.7450000000000001</v>
      </c>
      <c r="D26" s="9">
        <f t="shared" ref="D26:D27" si="5">C26/4</f>
        <v>1.18625</v>
      </c>
      <c r="E26" s="9">
        <f t="shared" ref="E26:E27" si="6">(C26/4)+D26</f>
        <v>2.3725000000000001</v>
      </c>
      <c r="F26" s="9">
        <f t="shared" ref="F26:F27" si="7">(C26/4)+E26</f>
        <v>3.5587499999999999</v>
      </c>
      <c r="G26" s="9">
        <f t="shared" ref="G26:G27" si="8">(C26/4)+F26</f>
        <v>4.7450000000000001</v>
      </c>
    </row>
    <row r="27" spans="1:7">
      <c r="A27" s="19"/>
      <c r="B27" s="18" t="s">
        <v>34</v>
      </c>
      <c r="C27" s="12">
        <v>0</v>
      </c>
      <c r="D27" s="9">
        <f t="shared" si="5"/>
        <v>0</v>
      </c>
      <c r="E27" s="9">
        <f t="shared" si="6"/>
        <v>0</v>
      </c>
      <c r="F27" s="9">
        <f t="shared" si="7"/>
        <v>0</v>
      </c>
      <c r="G27" s="9">
        <f t="shared" si="8"/>
        <v>0</v>
      </c>
    </row>
    <row r="28" spans="1:7">
      <c r="A28" s="19"/>
      <c r="B28" s="19"/>
      <c r="C28" s="19"/>
      <c r="D28" s="19"/>
      <c r="E28" s="19"/>
      <c r="F28" s="19"/>
      <c r="G28" s="19"/>
    </row>
    <row r="29" spans="1:7">
      <c r="A29" s="22" t="s">
        <v>35</v>
      </c>
      <c r="B29" s="18" t="s">
        <v>36</v>
      </c>
      <c r="C29" s="19"/>
      <c r="D29" s="19"/>
      <c r="E29" s="19"/>
      <c r="F29" s="19"/>
      <c r="G29" s="19"/>
    </row>
    <row r="30" spans="1:7">
      <c r="A30" s="19"/>
      <c r="B30" s="18" t="s">
        <v>37</v>
      </c>
      <c r="C30" s="9">
        <f>'[3]penanganan tahun 2024'!$E$21</f>
        <v>40880</v>
      </c>
      <c r="D30" s="9">
        <f>C30/4</f>
        <v>10220</v>
      </c>
      <c r="E30" s="9">
        <f>(C30/4)+D30</f>
        <v>20440</v>
      </c>
      <c r="F30" s="9">
        <f>(C30/4)+E30</f>
        <v>30660</v>
      </c>
      <c r="G30" s="9">
        <f>(C30/4)+F30</f>
        <v>40880</v>
      </c>
    </row>
    <row r="31" spans="1:7">
      <c r="A31" s="19"/>
      <c r="B31" s="19"/>
      <c r="C31" s="19"/>
      <c r="D31" s="19"/>
      <c r="E31" s="19"/>
      <c r="F31" s="19"/>
      <c r="G31" s="19"/>
    </row>
    <row r="32" spans="1:7">
      <c r="A32" s="18" t="s">
        <v>38</v>
      </c>
      <c r="B32" s="18" t="s">
        <v>39</v>
      </c>
      <c r="C32" s="9">
        <f>C17+C11</f>
        <v>209703.88435000001</v>
      </c>
      <c r="D32" s="9">
        <f>C32/4</f>
        <v>52425.971087500002</v>
      </c>
      <c r="E32" s="9">
        <f>(C32/4)+D32</f>
        <v>104851.942175</v>
      </c>
      <c r="F32" s="9">
        <f>(C32/4)+E32</f>
        <v>157277.91326250002</v>
      </c>
      <c r="G32" s="9">
        <f>(C32/4)+F32</f>
        <v>209703.88435000001</v>
      </c>
    </row>
    <row r="33" spans="1:7">
      <c r="A33" s="19"/>
      <c r="B33" s="21" t="s">
        <v>40</v>
      </c>
      <c r="C33" s="14">
        <f>C32/C8</f>
        <v>0.91707094343839046</v>
      </c>
      <c r="D33" s="14">
        <f>C33/4</f>
        <v>0.22926773585959762</v>
      </c>
      <c r="E33" s="14">
        <f>(C33/4)+D33</f>
        <v>0.45853547171919523</v>
      </c>
      <c r="F33" s="14">
        <f>(C33/4)+E33</f>
        <v>0.68780320757879287</v>
      </c>
      <c r="G33" s="14">
        <f>(C33/4)+F33</f>
        <v>0.91707094343839046</v>
      </c>
    </row>
    <row r="34" spans="1:7">
      <c r="A34" s="18" t="s">
        <v>41</v>
      </c>
      <c r="B34" s="18" t="s">
        <v>42</v>
      </c>
      <c r="C34" s="9">
        <f>C8-C32</f>
        <v>18963.140649999987</v>
      </c>
      <c r="D34" s="15">
        <f>C34/4</f>
        <v>4740.7851624999967</v>
      </c>
      <c r="E34" s="9">
        <f>(C34/4)+D34</f>
        <v>9481.5703249999933</v>
      </c>
      <c r="F34" s="9">
        <f>(C34/4)+E34</f>
        <v>14222.35548749999</v>
      </c>
      <c r="G34" s="9">
        <f>(C34/4)+F34</f>
        <v>18963.140649999987</v>
      </c>
    </row>
    <row r="35" spans="1:7">
      <c r="A35" s="19"/>
      <c r="B35" s="21" t="s">
        <v>43</v>
      </c>
      <c r="C35" s="16">
        <f>C34/C8</f>
        <v>8.2929056561609565E-2</v>
      </c>
      <c r="D35" s="14">
        <f>C35/4</f>
        <v>2.0732264140402391E-2</v>
      </c>
      <c r="E35" s="16">
        <f>(C35/4)+D35</f>
        <v>4.1464528280804783E-2</v>
      </c>
      <c r="F35" s="16">
        <f>(C35/4)+E35</f>
        <v>6.2196792421207174E-2</v>
      </c>
      <c r="G35" s="16">
        <f>(C35/4)+F35</f>
        <v>8.2929056561609565E-2</v>
      </c>
    </row>
  </sheetData>
  <mergeCells count="7">
    <mergeCell ref="A1:G1"/>
    <mergeCell ref="A2:G2"/>
    <mergeCell ref="A3:G3"/>
    <mergeCell ref="A5:A6"/>
    <mergeCell ref="B5:B6"/>
    <mergeCell ref="C5:C6"/>
    <mergeCell ref="D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ASUS</cp:lastModifiedBy>
  <cp:revision/>
  <dcterms:created xsi:type="dcterms:W3CDTF">2024-07-03T03:22:26Z</dcterms:created>
  <dcterms:modified xsi:type="dcterms:W3CDTF">2025-03-13T07:02:11Z</dcterms:modified>
  <cp:category/>
  <cp:contentStatus/>
</cp:coreProperties>
</file>