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showInkAnnotation="0"/>
  <mc:AlternateContent xmlns:mc="http://schemas.openxmlformats.org/markup-compatibility/2006">
    <mc:Choice Requires="x15">
      <x15ac:absPath xmlns:x15ac="http://schemas.microsoft.com/office/spreadsheetml/2010/11/ac" url="D:\working\waccache\SG2PEPF001061A2\EXCELCNV\7ccc2fc4-0e15-409d-9460-5a895eab3f39\"/>
    </mc:Choice>
  </mc:AlternateContent>
  <xr:revisionPtr revIDLastSave="0" documentId="8_{A6834C7B-5E9C-428B-AC50-C67AABBB3B60}" xr6:coauthVersionLast="47" xr6:coauthVersionMax="47" xr10:uidLastSave="{00000000-0000-0000-0000-000000000000}"/>
  <bookViews>
    <workbookView xWindow="-60" yWindow="-60" windowWidth="15480" windowHeight="11640" xr2:uid="{D1606834-6903-4BC8-87BD-2E52D61471A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M18" i="1"/>
  <c r="M17" i="1"/>
  <c r="M16" i="1"/>
  <c r="M15" i="1"/>
  <c r="M14" i="1"/>
  <c r="M13" i="1"/>
  <c r="M12" i="1"/>
  <c r="M11" i="1"/>
  <c r="M10" i="1"/>
  <c r="M9" i="1"/>
  <c r="M8" i="1"/>
  <c r="L9" i="1"/>
  <c r="L10" i="1"/>
  <c r="L11" i="1"/>
  <c r="L12" i="1"/>
  <c r="L13" i="1"/>
  <c r="L14" i="1"/>
  <c r="L15" i="1"/>
  <c r="L16" i="1"/>
  <c r="L17" i="1"/>
  <c r="L18" i="1"/>
  <c r="L19" i="1"/>
  <c r="L8" i="1"/>
  <c r="L20" i="1" s="1"/>
  <c r="AH20" i="1"/>
  <c r="AF20" i="1"/>
  <c r="AD20" i="1"/>
  <c r="AB20" i="1"/>
  <c r="Z20" i="1"/>
  <c r="X20" i="1"/>
  <c r="T20" i="1"/>
  <c r="R20" i="1"/>
  <c r="P20" i="1"/>
  <c r="N20" i="1"/>
  <c r="AJ19" i="1"/>
  <c r="AI19" i="1"/>
  <c r="AG19" i="1"/>
  <c r="AE19" i="1"/>
  <c r="AC19" i="1"/>
  <c r="AA19" i="1"/>
  <c r="Y19" i="1"/>
  <c r="AK19" i="1"/>
  <c r="V19" i="1"/>
  <c r="AL19" i="1"/>
  <c r="AM19" i="1" s="1"/>
  <c r="U19" i="1"/>
  <c r="S19" i="1"/>
  <c r="Q19" i="1"/>
  <c r="O19" i="1"/>
  <c r="W19" i="1"/>
  <c r="AJ18" i="1"/>
  <c r="AI18" i="1"/>
  <c r="AG18" i="1"/>
  <c r="AE18" i="1"/>
  <c r="AC18" i="1"/>
  <c r="AA18" i="1"/>
  <c r="Y18" i="1"/>
  <c r="AK18" i="1"/>
  <c r="V18" i="1"/>
  <c r="AL18" i="1"/>
  <c r="AM18" i="1" s="1"/>
  <c r="U18" i="1"/>
  <c r="S18" i="1"/>
  <c r="Q18" i="1"/>
  <c r="O18" i="1"/>
  <c r="W18" i="1"/>
  <c r="AJ17" i="1"/>
  <c r="AI17" i="1"/>
  <c r="AG17" i="1"/>
  <c r="AE17" i="1"/>
  <c r="AC17" i="1"/>
  <c r="AA17" i="1"/>
  <c r="Y17" i="1"/>
  <c r="AK17" i="1"/>
  <c r="V17" i="1"/>
  <c r="AL17" i="1"/>
  <c r="AM17" i="1" s="1"/>
  <c r="U17" i="1"/>
  <c r="S17" i="1"/>
  <c r="Q17" i="1"/>
  <c r="O17" i="1"/>
  <c r="W17" i="1"/>
  <c r="AJ16" i="1"/>
  <c r="AI16" i="1"/>
  <c r="AG16" i="1"/>
  <c r="AE16" i="1"/>
  <c r="AC16" i="1"/>
  <c r="AA16" i="1"/>
  <c r="Y16" i="1"/>
  <c r="AK16" i="1"/>
  <c r="V16" i="1"/>
  <c r="AL16" i="1"/>
  <c r="AM16" i="1" s="1"/>
  <c r="U16" i="1"/>
  <c r="S16" i="1"/>
  <c r="Q16" i="1"/>
  <c r="O16" i="1"/>
  <c r="W16" i="1"/>
  <c r="AN16" i="1"/>
  <c r="AO16" i="1" s="1"/>
  <c r="AJ15" i="1"/>
  <c r="AI15" i="1"/>
  <c r="AG15" i="1"/>
  <c r="AE15" i="1"/>
  <c r="AC15" i="1"/>
  <c r="AA15" i="1"/>
  <c r="Y15" i="1"/>
  <c r="AK15" i="1"/>
  <c r="V15" i="1"/>
  <c r="AL15" i="1"/>
  <c r="AM15" i="1" s="1"/>
  <c r="U15" i="1"/>
  <c r="S15" i="1"/>
  <c r="Q15" i="1"/>
  <c r="O15" i="1"/>
  <c r="W15" i="1"/>
  <c r="AN15" i="1"/>
  <c r="AO15" i="1" s="1"/>
  <c r="AJ14" i="1"/>
  <c r="AI14" i="1"/>
  <c r="AG14" i="1"/>
  <c r="AE14" i="1"/>
  <c r="AC14" i="1"/>
  <c r="AA14" i="1"/>
  <c r="Y14" i="1"/>
  <c r="AK14" i="1"/>
  <c r="V14" i="1"/>
  <c r="AL14" i="1"/>
  <c r="AM14" i="1" s="1"/>
  <c r="U14" i="1"/>
  <c r="S14" i="1"/>
  <c r="Q14" i="1"/>
  <c r="O14" i="1"/>
  <c r="W14" i="1"/>
  <c r="AN14" i="1"/>
  <c r="AO14" i="1" s="1"/>
  <c r="AJ13" i="1"/>
  <c r="AI13" i="1"/>
  <c r="AG13" i="1"/>
  <c r="AE13" i="1"/>
  <c r="AC13" i="1"/>
  <c r="AA13" i="1"/>
  <c r="Y13" i="1"/>
  <c r="AK13" i="1"/>
  <c r="V13" i="1"/>
  <c r="AL13" i="1"/>
  <c r="AM13" i="1" s="1"/>
  <c r="U13" i="1"/>
  <c r="S13" i="1"/>
  <c r="Q13" i="1"/>
  <c r="O13" i="1"/>
  <c r="W13" i="1"/>
  <c r="AN13" i="1" s="1"/>
  <c r="AO13" i="1" s="1"/>
  <c r="AJ12" i="1"/>
  <c r="AI12" i="1"/>
  <c r="AG12" i="1"/>
  <c r="AE12" i="1"/>
  <c r="AC12" i="1"/>
  <c r="AA12" i="1"/>
  <c r="Y12" i="1"/>
  <c r="AK12" i="1"/>
  <c r="V12" i="1"/>
  <c r="AL12" i="1"/>
  <c r="AM12" i="1" s="1"/>
  <c r="U12" i="1"/>
  <c r="S12" i="1"/>
  <c r="Q12" i="1"/>
  <c r="O12" i="1"/>
  <c r="W12" i="1"/>
  <c r="AN12" i="1" s="1"/>
  <c r="AO12" i="1" s="1"/>
  <c r="AJ11" i="1"/>
  <c r="AI11" i="1"/>
  <c r="AG11" i="1"/>
  <c r="AE11" i="1"/>
  <c r="AC11" i="1"/>
  <c r="AA11" i="1"/>
  <c r="Y11" i="1"/>
  <c r="AK11" i="1"/>
  <c r="V11" i="1"/>
  <c r="AL11" i="1"/>
  <c r="AM11" i="1" s="1"/>
  <c r="U11" i="1"/>
  <c r="S11" i="1"/>
  <c r="Q11" i="1"/>
  <c r="O11" i="1"/>
  <c r="W11" i="1"/>
  <c r="AJ10" i="1"/>
  <c r="AI10" i="1"/>
  <c r="AG10" i="1"/>
  <c r="AE10" i="1"/>
  <c r="AC10" i="1"/>
  <c r="AA10" i="1"/>
  <c r="Y10" i="1"/>
  <c r="AK10" i="1"/>
  <c r="V10" i="1"/>
  <c r="AL10" i="1"/>
  <c r="AM10" i="1" s="1"/>
  <c r="U10" i="1"/>
  <c r="S10" i="1"/>
  <c r="Q10" i="1"/>
  <c r="O10" i="1"/>
  <c r="W10" i="1"/>
  <c r="AN10" i="1"/>
  <c r="AO10" i="1" s="1"/>
  <c r="AJ9" i="1"/>
  <c r="AI9" i="1"/>
  <c r="AG9" i="1"/>
  <c r="AE9" i="1"/>
  <c r="AC9" i="1"/>
  <c r="AA9" i="1"/>
  <c r="Y9" i="1"/>
  <c r="AK9" i="1"/>
  <c r="V9" i="1"/>
  <c r="AL9" i="1"/>
  <c r="AM9" i="1" s="1"/>
  <c r="U9" i="1"/>
  <c r="S9" i="1"/>
  <c r="Q9" i="1"/>
  <c r="O9" i="1"/>
  <c r="W9" i="1"/>
  <c r="AJ8" i="1"/>
  <c r="AJ20" i="1" s="1"/>
  <c r="AI8" i="1"/>
  <c r="AI20" i="1"/>
  <c r="AG8" i="1"/>
  <c r="AG20" i="1"/>
  <c r="AE8" i="1"/>
  <c r="AE20" i="1"/>
  <c r="AC8" i="1"/>
  <c r="AC20" i="1"/>
  <c r="AA8" i="1"/>
  <c r="AA20" i="1"/>
  <c r="Y8" i="1"/>
  <c r="AK8" i="1"/>
  <c r="AK20" i="1" s="1"/>
  <c r="V8" i="1"/>
  <c r="V20" i="1" s="1"/>
  <c r="U8" i="1"/>
  <c r="U20" i="1"/>
  <c r="S8" i="1"/>
  <c r="S20" i="1"/>
  <c r="Q8" i="1"/>
  <c r="Q20" i="1"/>
  <c r="O8" i="1"/>
  <c r="O20" i="1"/>
  <c r="K20" i="1"/>
  <c r="J20" i="1"/>
  <c r="I20" i="1"/>
  <c r="D20" i="1"/>
  <c r="E20" i="1"/>
  <c r="F20" i="1"/>
  <c r="G20" i="1"/>
  <c r="H20" i="1"/>
  <c r="C20" i="1"/>
  <c r="AN11" i="1"/>
  <c r="AO11" i="1" s="1"/>
  <c r="AN17" i="1"/>
  <c r="AO17" i="1" s="1"/>
  <c r="AN19" i="1"/>
  <c r="AO19" i="1" s="1"/>
  <c r="AN9" i="1"/>
  <c r="AO9" i="1" s="1"/>
  <c r="AN18" i="1"/>
  <c r="AO18" i="1" s="1"/>
  <c r="Y20" i="1"/>
  <c r="W8" i="1"/>
  <c r="AL8" i="1"/>
  <c r="AM8" i="1" s="1"/>
  <c r="AM20" i="1" s="1"/>
  <c r="AN8" i="1"/>
  <c r="AO8" i="1" s="1"/>
  <c r="AO20" i="1" s="1"/>
  <c r="AL20" i="1"/>
  <c r="AN20" i="1"/>
  <c r="W20" i="1"/>
  <c r="M20" i="1"/>
</calcChain>
</file>

<file path=xl/sharedStrings.xml><?xml version="1.0" encoding="utf-8"?>
<sst xmlns="http://schemas.openxmlformats.org/spreadsheetml/2006/main" count="77" uniqueCount="43">
  <si>
    <t>TOTAL PRODUKSI PERIKANAN TANGKAP DAN BUDIDAYA</t>
  </si>
  <si>
    <t>TAHUN 2024</t>
  </si>
  <si>
    <t>BULAN</t>
  </si>
  <si>
    <t>LAUT</t>
  </si>
  <si>
    <t>PERAIRAN UMUM</t>
  </si>
  <si>
    <t>JUMLAH PRODUKSI PERIKANAN TANGKAP</t>
  </si>
  <si>
    <t>BUDIDAYA AIR TAWAR</t>
  </si>
  <si>
    <t>JUMLAH PRODUKSI BUDIDAYA TAWAR</t>
  </si>
  <si>
    <t>BUDIDAYA AIR TAMBAK</t>
  </si>
  <si>
    <t>JUMLAH PRODUKSI BUDIDAYA AIR PAYAU</t>
  </si>
  <si>
    <t>JUMLAH TOTAL PRODUKSI PERIKANAN BUDIDAYA</t>
  </si>
  <si>
    <t>TPI</t>
  </si>
  <si>
    <t xml:space="preserve">DILUAR TPI </t>
  </si>
  <si>
    <t>SUB JUMLAH</t>
  </si>
  <si>
    <t>NILA</t>
  </si>
  <si>
    <t>LELE</t>
  </si>
  <si>
    <t>BAWAL</t>
  </si>
  <si>
    <t>GURAME</t>
  </si>
  <si>
    <t>UDANG VANAME</t>
  </si>
  <si>
    <t>UDANG WINDU</t>
  </si>
  <si>
    <t>BANDENG</t>
  </si>
  <si>
    <t>NILA SALIN</t>
  </si>
  <si>
    <t>RUMPUT LAUT</t>
  </si>
  <si>
    <t>KERANG DARAH</t>
  </si>
  <si>
    <t>Kg</t>
  </si>
  <si>
    <t>Rp</t>
  </si>
  <si>
    <t>PRODUKSI (Kg)</t>
  </si>
  <si>
    <t>PRODUKSI (Ton)</t>
  </si>
  <si>
    <t>NILAI PRODUKSI (Rp)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</si>
  <si>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</si>
  <si>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</si>
  <si>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</si>
  <si>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</si>
  <si>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</si>
  <si>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</si>
  <si>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</si>
  <si>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</si>
  <si>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</si>
  <si>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</si>
  <si>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</si>
  <si>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</si>
  <si>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</si>
  <si>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Sumber: Dinas Kelautan dan Perikanan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</si>
</sst>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164" formatCode="_ * #,##0.00_ ;_ * \-#,##0.00_ ;_ * &quot;-&quot;??_ ;_ @_ "/>
    <numFmt numFmtId="165" formatCode="_ * #,##0_ ;_ * \-#,##0_ ;_ * &quot;-&quot;_ ;_ @_ "/>
    <numFmt numFmtId="166" formatCode="_ * #,##0_ ;_ * \-#,##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64" fontId="2" fillId="0" borderId="1" xfId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41" fontId="4" fillId="2" borderId="1" xfId="1" applyNumberFormat="1" applyFont="1" applyFill="1" applyBorder="1" applyAlignment="1">
      <alignment horizontal="center" vertical="center"/>
    </xf>
    <xf numFmtId="41" fontId="4" fillId="4" borderId="1" xfId="0" applyNumberFormat="1" applyFont="1" applyFill="1" applyBorder="1">
      <alignment vertical="center"/>
    </xf>
    <xf numFmtId="3" fontId="4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</cellXfs>
  <cellStyles count="3">
    <cellStyle name="Koma" xfId="1" builtinId="3"/>
    <cellStyle name="Koma [0]" xfId="2" builtinId="6"/>
    <cellStyle name="Normal" xfId="0" builtinId="0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 xr9:uid="{FDF45FC7-FB94-46EB-B916-EB7A173BA50F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759FDBD5-FEBF-4076-B001-908A901F2394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5E9F-079D-4342-93F2-ED22904733E2}">
  <dimension ref="A1:AO22"/>
  <sheetViews>
    <sheetView tabSelected="1" topLeftCell="A2" zoomScale="80" zoomScaleNormal="80" zoomScaleSheetLayoutView="100" workbookViewId="0">
      <selection activeCell="M22" sqref="M22"/>
    </sheetView>
  </sheetViews>
  <sheetFormatPr defaultColWidth="9" defaultRowHeight="14.25"/>
  <cols>
    <col min="1" max="1" width="7.5703125" style="3" customWidth="1"/>
    <col min="2" max="2" width="21.42578125" style="4" customWidth="1"/>
    <col min="3" max="3" width="0.28515625" style="3" hidden="1" customWidth="1"/>
    <col min="4" max="4" width="21.140625" style="3" hidden="1" customWidth="1"/>
    <col min="5" max="5" width="15" style="3" hidden="1" customWidth="1"/>
    <col min="6" max="6" width="21.85546875" style="3" hidden="1" customWidth="1"/>
    <col min="7" max="7" width="15" style="3" hidden="1" customWidth="1"/>
    <col min="8" max="8" width="21.5703125" style="3" hidden="1" customWidth="1"/>
    <col min="9" max="9" width="14.7109375" style="3" hidden="1" customWidth="1"/>
    <col min="10" max="10" width="20.85546875" style="3" hidden="1" customWidth="1"/>
    <col min="11" max="13" width="25.7109375" style="3" customWidth="1"/>
    <col min="14" max="14" width="0.140625" style="14" customWidth="1"/>
    <col min="15" max="15" width="17.7109375" style="14" hidden="1" customWidth="1"/>
    <col min="16" max="16" width="15.7109375" style="14" hidden="1" customWidth="1"/>
    <col min="17" max="17" width="20" style="14" hidden="1" customWidth="1"/>
    <col min="18" max="18" width="15.7109375" style="14" hidden="1" customWidth="1"/>
    <col min="19" max="22" width="15.7109375" style="15" hidden="1" customWidth="1"/>
    <col min="23" max="23" width="18.28515625" style="15" hidden="1" customWidth="1"/>
    <col min="24" max="24" width="0.140625" style="15" hidden="1" customWidth="1"/>
    <col min="25" max="25" width="17.28515625" style="14" hidden="1" customWidth="1"/>
    <col min="26" max="28" width="15.7109375" style="14" hidden="1" customWidth="1"/>
    <col min="29" max="29" width="18.28515625" style="14" hidden="1" customWidth="1"/>
    <col min="30" max="30" width="2.28515625" style="14" hidden="1" customWidth="1"/>
    <col min="31" max="32" width="15.7109375" style="14" hidden="1" customWidth="1"/>
    <col min="33" max="33" width="27.28515625" style="14" hidden="1" customWidth="1"/>
    <col min="34" max="34" width="32.5703125" style="14" hidden="1" customWidth="1"/>
    <col min="35" max="35" width="34.28515625" style="14" hidden="1" customWidth="1"/>
    <col min="36" max="36" width="31.28515625" style="14" hidden="1" customWidth="1"/>
    <col min="37" max="37" width="27.7109375" style="14" hidden="1" customWidth="1"/>
    <col min="38" max="38" width="25.7109375" style="14" customWidth="1"/>
    <col min="39" max="39" width="25.5703125" style="14" customWidth="1"/>
    <col min="40" max="40" width="25.7109375" style="14" hidden="1" customWidth="1"/>
    <col min="41" max="41" width="26.85546875" style="3" customWidth="1"/>
    <col min="42" max="16384" width="9" style="3"/>
  </cols>
  <sheetData>
    <row r="1" spans="1:41" ht="24.9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spans="1:41" ht="24.9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</row>
    <row r="3" spans="1:41" ht="24.95" customHeight="1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5" spans="1:41" ht="30" customHeight="1">
      <c r="A5" s="31"/>
      <c r="B5" s="31" t="s">
        <v>2</v>
      </c>
      <c r="C5" s="39" t="s">
        <v>3</v>
      </c>
      <c r="D5" s="39"/>
      <c r="E5" s="39"/>
      <c r="F5" s="39"/>
      <c r="G5" s="39"/>
      <c r="H5" s="39"/>
      <c r="I5" s="39" t="s">
        <v>4</v>
      </c>
      <c r="J5" s="39"/>
      <c r="K5" s="40" t="s">
        <v>5</v>
      </c>
      <c r="L5" s="40"/>
      <c r="M5" s="40"/>
      <c r="N5" s="27" t="s">
        <v>6</v>
      </c>
      <c r="O5" s="41"/>
      <c r="P5" s="41"/>
      <c r="Q5" s="41"/>
      <c r="R5" s="41"/>
      <c r="S5" s="41"/>
      <c r="T5" s="41"/>
      <c r="U5" s="28"/>
      <c r="V5" s="32" t="s">
        <v>7</v>
      </c>
      <c r="W5" s="33"/>
      <c r="X5" s="29" t="s">
        <v>8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0"/>
      <c r="AJ5" s="32" t="s">
        <v>9</v>
      </c>
      <c r="AK5" s="33"/>
      <c r="AL5" s="37" t="s">
        <v>10</v>
      </c>
      <c r="AM5" s="37"/>
      <c r="AN5" s="37"/>
      <c r="AO5" s="37"/>
    </row>
    <row r="6" spans="1:41" ht="15.75">
      <c r="A6" s="31"/>
      <c r="B6" s="31"/>
      <c r="C6" s="39" t="s">
        <v>11</v>
      </c>
      <c r="D6" s="39"/>
      <c r="E6" s="39" t="s">
        <v>12</v>
      </c>
      <c r="F6" s="39"/>
      <c r="G6" s="39" t="s">
        <v>13</v>
      </c>
      <c r="H6" s="39"/>
      <c r="I6" s="39"/>
      <c r="J6" s="39"/>
      <c r="K6" s="40"/>
      <c r="L6" s="40"/>
      <c r="M6" s="40"/>
      <c r="N6" s="27" t="s">
        <v>14</v>
      </c>
      <c r="O6" s="28"/>
      <c r="P6" s="27" t="s">
        <v>15</v>
      </c>
      <c r="Q6" s="28"/>
      <c r="R6" s="27" t="s">
        <v>16</v>
      </c>
      <c r="S6" s="28"/>
      <c r="T6" s="27" t="s">
        <v>17</v>
      </c>
      <c r="U6" s="28"/>
      <c r="V6" s="34"/>
      <c r="W6" s="35"/>
      <c r="X6" s="29" t="s">
        <v>18</v>
      </c>
      <c r="Y6" s="30"/>
      <c r="Z6" s="29" t="s">
        <v>19</v>
      </c>
      <c r="AA6" s="30"/>
      <c r="AB6" s="29" t="s">
        <v>20</v>
      </c>
      <c r="AC6" s="30"/>
      <c r="AD6" s="29" t="s">
        <v>21</v>
      </c>
      <c r="AE6" s="30"/>
      <c r="AF6" s="29" t="s">
        <v>22</v>
      </c>
      <c r="AG6" s="30"/>
      <c r="AH6" s="29" t="s">
        <v>23</v>
      </c>
      <c r="AI6" s="30"/>
      <c r="AJ6" s="34"/>
      <c r="AK6" s="35"/>
      <c r="AL6" s="37"/>
      <c r="AM6" s="37"/>
      <c r="AN6" s="37"/>
      <c r="AO6" s="37"/>
    </row>
    <row r="7" spans="1:41" ht="35.25" customHeight="1">
      <c r="A7" s="31"/>
      <c r="B7" s="31"/>
      <c r="C7" s="5" t="s">
        <v>24</v>
      </c>
      <c r="D7" s="5" t="s">
        <v>25</v>
      </c>
      <c r="E7" s="5" t="s">
        <v>24</v>
      </c>
      <c r="F7" s="5" t="s">
        <v>25</v>
      </c>
      <c r="G7" s="5" t="s">
        <v>24</v>
      </c>
      <c r="H7" s="5" t="s">
        <v>25</v>
      </c>
      <c r="I7" s="5" t="s">
        <v>24</v>
      </c>
      <c r="J7" s="5" t="s">
        <v>25</v>
      </c>
      <c r="K7" s="19" t="s">
        <v>26</v>
      </c>
      <c r="L7" s="19" t="s">
        <v>27</v>
      </c>
      <c r="M7" s="19" t="s">
        <v>28</v>
      </c>
      <c r="N7" s="6" t="s">
        <v>26</v>
      </c>
      <c r="O7" s="6" t="s">
        <v>28</v>
      </c>
      <c r="P7" s="6" t="s">
        <v>26</v>
      </c>
      <c r="Q7" s="6" t="s">
        <v>28</v>
      </c>
      <c r="R7" s="6" t="s">
        <v>26</v>
      </c>
      <c r="S7" s="6" t="s">
        <v>28</v>
      </c>
      <c r="T7" s="6" t="s">
        <v>26</v>
      </c>
      <c r="U7" s="6" t="s">
        <v>28</v>
      </c>
      <c r="V7" s="7" t="s">
        <v>26</v>
      </c>
      <c r="W7" s="7" t="s">
        <v>28</v>
      </c>
      <c r="X7" s="6" t="s">
        <v>26</v>
      </c>
      <c r="Y7" s="6" t="s">
        <v>28</v>
      </c>
      <c r="Z7" s="6" t="s">
        <v>26</v>
      </c>
      <c r="AA7" s="6" t="s">
        <v>28</v>
      </c>
      <c r="AB7" s="6" t="s">
        <v>26</v>
      </c>
      <c r="AC7" s="6" t="s">
        <v>28</v>
      </c>
      <c r="AD7" s="6" t="s">
        <v>26</v>
      </c>
      <c r="AE7" s="6" t="s">
        <v>28</v>
      </c>
      <c r="AF7" s="6" t="s">
        <v>26</v>
      </c>
      <c r="AG7" s="6" t="s">
        <v>28</v>
      </c>
      <c r="AH7" s="6" t="s">
        <v>26</v>
      </c>
      <c r="AI7" s="6" t="s">
        <v>28</v>
      </c>
      <c r="AJ7" s="7" t="s">
        <v>26</v>
      </c>
      <c r="AK7" s="7" t="s">
        <v>28</v>
      </c>
      <c r="AL7" s="26" t="s">
        <v>26</v>
      </c>
      <c r="AM7" s="26" t="s">
        <v>27</v>
      </c>
      <c r="AN7" s="26" t="s">
        <v>28</v>
      </c>
      <c r="AO7" s="26" t="s">
        <v>28</v>
      </c>
    </row>
    <row r="8" spans="1:41" ht="20.100000000000001" customHeight="1">
      <c r="A8" s="21">
        <v>1</v>
      </c>
      <c r="B8" s="21" t="s">
        <v>29</v>
      </c>
      <c r="C8" s="1">
        <v>170857</v>
      </c>
      <c r="D8" s="2">
        <v>3314713000</v>
      </c>
      <c r="E8" s="1">
        <v>137780.14095999999</v>
      </c>
      <c r="F8" s="2">
        <v>6398677297.6937199</v>
      </c>
      <c r="G8" s="1">
        <v>308637.14095999999</v>
      </c>
      <c r="H8" s="2">
        <v>9713390297.6937199</v>
      </c>
      <c r="I8" s="1">
        <v>61800.039839999998</v>
      </c>
      <c r="J8" s="2">
        <v>1593970303.6993401</v>
      </c>
      <c r="K8" s="20">
        <v>370437.18079999997</v>
      </c>
      <c r="L8" s="20">
        <f>K8/1000</f>
        <v>370.43718079999996</v>
      </c>
      <c r="M8" s="23">
        <f>11307360601.3931/1000</f>
        <v>11307360.6013931</v>
      </c>
      <c r="N8" s="8">
        <v>187444</v>
      </c>
      <c r="O8" s="8">
        <f t="shared" ref="O8:O13" si="0">N8*21000</f>
        <v>3936324000</v>
      </c>
      <c r="P8" s="8">
        <v>3869002</v>
      </c>
      <c r="Q8" s="8">
        <f t="shared" ref="Q8:Q13" si="1">P8*18000</f>
        <v>69642036000</v>
      </c>
      <c r="R8" s="8">
        <v>2448</v>
      </c>
      <c r="S8" s="8">
        <f t="shared" ref="S8:S19" si="2">R8*16000</f>
        <v>39168000</v>
      </c>
      <c r="T8" s="8">
        <v>5677</v>
      </c>
      <c r="U8" s="8">
        <f t="shared" ref="U8:U13" si="3">T8*26000</f>
        <v>147602000</v>
      </c>
      <c r="V8" s="9">
        <f>N8+P8+R8+T8</f>
        <v>4064571</v>
      </c>
      <c r="W8" s="9">
        <f>O8+Q8+S8+U8</f>
        <v>73765130000</v>
      </c>
      <c r="X8" s="8">
        <v>39641</v>
      </c>
      <c r="Y8" s="8">
        <f t="shared" ref="Y8:Y19" si="4">X8*70000</f>
        <v>2774870000</v>
      </c>
      <c r="Z8" s="8">
        <v>7325</v>
      </c>
      <c r="AA8" s="8">
        <f t="shared" ref="AA8:AA13" si="5">Z8*110000</f>
        <v>805750000</v>
      </c>
      <c r="AB8" s="8">
        <v>679490</v>
      </c>
      <c r="AC8" s="8">
        <f t="shared" ref="AC8:AC13" si="6">AB8*28000</f>
        <v>19025720000</v>
      </c>
      <c r="AD8" s="8">
        <v>7337</v>
      </c>
      <c r="AE8" s="8">
        <f t="shared" ref="AE8:AE13" si="7">AD8*21000</f>
        <v>154077000</v>
      </c>
      <c r="AF8" s="8">
        <v>6291</v>
      </c>
      <c r="AG8" s="8">
        <f t="shared" ref="AG8:AG13" si="8">AF8*4000</f>
        <v>25164000</v>
      </c>
      <c r="AH8" s="8">
        <v>28505</v>
      </c>
      <c r="AI8" s="8">
        <f t="shared" ref="AI8:AI13" si="9">AH8*18000</f>
        <v>513090000</v>
      </c>
      <c r="AJ8" s="9">
        <f>X8+Z8+AB8+AD8+AF8+AH8</f>
        <v>768589</v>
      </c>
      <c r="AK8" s="9">
        <f>Y8+AA8+AC8+AE8+AG8+AI8</f>
        <v>23298671000</v>
      </c>
      <c r="AL8" s="16">
        <f>V8+AJ8</f>
        <v>4833160</v>
      </c>
      <c r="AM8" s="16">
        <f>AL8/1000</f>
        <v>4833.16</v>
      </c>
      <c r="AN8" s="16">
        <f t="shared" ref="AN8:AN19" si="10">W8+AK8</f>
        <v>97063801000</v>
      </c>
      <c r="AO8" s="24">
        <f>AN8/1000</f>
        <v>97063801</v>
      </c>
    </row>
    <row r="9" spans="1:41" ht="20.100000000000001" customHeight="1">
      <c r="A9" s="21">
        <v>2</v>
      </c>
      <c r="B9" s="21" t="s">
        <v>30</v>
      </c>
      <c r="C9" s="1">
        <v>270769</v>
      </c>
      <c r="D9" s="2">
        <v>4785738000</v>
      </c>
      <c r="E9" s="1">
        <v>136506.38847999999</v>
      </c>
      <c r="F9" s="2">
        <v>6339522683.54</v>
      </c>
      <c r="G9" s="1">
        <v>407275.38848000002</v>
      </c>
      <c r="H9" s="2">
        <v>11125260683.540001</v>
      </c>
      <c r="I9" s="1">
        <v>62512.65</v>
      </c>
      <c r="J9" s="2">
        <v>1612350217.9533601</v>
      </c>
      <c r="K9" s="20">
        <v>469788.03847999999</v>
      </c>
      <c r="L9" s="20">
        <f t="shared" ref="L9:L19" si="11">K9/1000</f>
        <v>469.78803848000001</v>
      </c>
      <c r="M9" s="23">
        <f>12737610901.4934/1000</f>
        <v>12737610.9014934</v>
      </c>
      <c r="N9" s="8">
        <v>141700</v>
      </c>
      <c r="O9" s="8">
        <f t="shared" si="0"/>
        <v>2975700000</v>
      </c>
      <c r="P9" s="8">
        <v>2961482</v>
      </c>
      <c r="Q9" s="8">
        <f t="shared" si="1"/>
        <v>53306676000</v>
      </c>
      <c r="R9" s="8">
        <v>2021</v>
      </c>
      <c r="S9" s="8">
        <f t="shared" si="2"/>
        <v>32336000</v>
      </c>
      <c r="T9" s="8">
        <v>4686</v>
      </c>
      <c r="U9" s="8">
        <f t="shared" si="3"/>
        <v>121836000</v>
      </c>
      <c r="V9" s="9">
        <f t="shared" ref="V9:W19" si="12">N9+P9+R9+T9</f>
        <v>3109889</v>
      </c>
      <c r="W9" s="9">
        <f t="shared" si="12"/>
        <v>56436548000</v>
      </c>
      <c r="X9" s="8">
        <v>41121</v>
      </c>
      <c r="Y9" s="8">
        <f t="shared" si="4"/>
        <v>2878470000</v>
      </c>
      <c r="Z9" s="8">
        <v>7634</v>
      </c>
      <c r="AA9" s="8">
        <f t="shared" si="5"/>
        <v>839740000</v>
      </c>
      <c r="AB9" s="8">
        <v>704453</v>
      </c>
      <c r="AC9" s="8">
        <f t="shared" si="6"/>
        <v>19724684000</v>
      </c>
      <c r="AD9" s="8">
        <v>7545</v>
      </c>
      <c r="AE9" s="8">
        <f t="shared" si="7"/>
        <v>158445000</v>
      </c>
      <c r="AF9" s="8">
        <v>6497</v>
      </c>
      <c r="AG9" s="8">
        <f t="shared" si="8"/>
        <v>25988000</v>
      </c>
      <c r="AH9" s="8">
        <v>29223.08</v>
      </c>
      <c r="AI9" s="8">
        <f t="shared" si="9"/>
        <v>526015440.00000006</v>
      </c>
      <c r="AJ9" s="9">
        <f t="shared" ref="AJ9:AK19" si="13">X9+Z9+AB9+AD9+AF9+AH9</f>
        <v>796473.08</v>
      </c>
      <c r="AK9" s="9">
        <f t="shared" si="13"/>
        <v>24153342440</v>
      </c>
      <c r="AL9" s="16">
        <f t="shared" ref="AL9:AL19" si="14">V9+AJ9</f>
        <v>3906362.08</v>
      </c>
      <c r="AM9" s="16">
        <f t="shared" ref="AM9:AM19" si="15">AL9/1000</f>
        <v>3906.3620799999999</v>
      </c>
      <c r="AN9" s="16">
        <f t="shared" si="10"/>
        <v>80589890440</v>
      </c>
      <c r="AO9" s="24">
        <f t="shared" ref="AO9:AO19" si="16">AN9/1000</f>
        <v>80589890.439999998</v>
      </c>
    </row>
    <row r="10" spans="1:41" ht="20.100000000000001" customHeight="1">
      <c r="A10" s="21">
        <v>3</v>
      </c>
      <c r="B10" s="21" t="s">
        <v>31</v>
      </c>
      <c r="C10" s="1">
        <v>225276</v>
      </c>
      <c r="D10" s="2">
        <v>3701007000</v>
      </c>
      <c r="E10" s="1">
        <v>346743.84976000001</v>
      </c>
      <c r="F10" s="2">
        <v>16103206050.706301</v>
      </c>
      <c r="G10" s="1">
        <v>572019.84976000001</v>
      </c>
      <c r="H10" s="2">
        <v>19804213050.706299</v>
      </c>
      <c r="I10" s="1">
        <v>64230.32</v>
      </c>
      <c r="J10" s="2">
        <v>1656653020.6480401</v>
      </c>
      <c r="K10" s="20">
        <v>636250.16975999996</v>
      </c>
      <c r="L10" s="20">
        <f t="shared" si="11"/>
        <v>636.25016975999995</v>
      </c>
      <c r="M10" s="23">
        <f>21460866071.3543/1000</f>
        <v>21460866.0713543</v>
      </c>
      <c r="N10" s="8">
        <v>91168</v>
      </c>
      <c r="O10" s="8">
        <f t="shared" si="0"/>
        <v>1914528000</v>
      </c>
      <c r="P10" s="8">
        <v>1863787</v>
      </c>
      <c r="Q10" s="8">
        <f t="shared" si="1"/>
        <v>33548166000</v>
      </c>
      <c r="R10" s="8">
        <v>1495</v>
      </c>
      <c r="S10" s="8">
        <f t="shared" si="2"/>
        <v>23920000</v>
      </c>
      <c r="T10" s="8">
        <v>3467</v>
      </c>
      <c r="U10" s="8">
        <f t="shared" si="3"/>
        <v>90142000</v>
      </c>
      <c r="V10" s="9">
        <f t="shared" si="12"/>
        <v>1959917</v>
      </c>
      <c r="W10" s="9">
        <f t="shared" si="12"/>
        <v>35576756000</v>
      </c>
      <c r="X10" s="8">
        <v>21987</v>
      </c>
      <c r="Y10" s="8">
        <f t="shared" si="4"/>
        <v>1539090000</v>
      </c>
      <c r="Z10" s="8">
        <v>6103.6</v>
      </c>
      <c r="AA10" s="8">
        <f t="shared" si="5"/>
        <v>671396000</v>
      </c>
      <c r="AB10" s="8">
        <v>604329</v>
      </c>
      <c r="AC10" s="8">
        <f t="shared" si="6"/>
        <v>16921212000</v>
      </c>
      <c r="AD10" s="8">
        <v>2761.4</v>
      </c>
      <c r="AE10" s="8">
        <f t="shared" si="7"/>
        <v>57989400</v>
      </c>
      <c r="AF10" s="8">
        <v>5663</v>
      </c>
      <c r="AG10" s="8">
        <f t="shared" si="8"/>
        <v>22652000</v>
      </c>
      <c r="AH10" s="8">
        <v>25028</v>
      </c>
      <c r="AI10" s="8">
        <f t="shared" si="9"/>
        <v>450504000</v>
      </c>
      <c r="AJ10" s="9">
        <f t="shared" si="13"/>
        <v>665872</v>
      </c>
      <c r="AK10" s="9">
        <f t="shared" si="13"/>
        <v>19662843400</v>
      </c>
      <c r="AL10" s="16">
        <f t="shared" si="14"/>
        <v>2625789</v>
      </c>
      <c r="AM10" s="16">
        <f t="shared" si="15"/>
        <v>2625.7890000000002</v>
      </c>
      <c r="AN10" s="16">
        <f t="shared" si="10"/>
        <v>55239599400</v>
      </c>
      <c r="AO10" s="24">
        <f t="shared" si="16"/>
        <v>55239599.399999999</v>
      </c>
    </row>
    <row r="11" spans="1:41" ht="20.100000000000001" customHeight="1">
      <c r="A11" s="21">
        <v>4</v>
      </c>
      <c r="B11" s="21" t="s">
        <v>32</v>
      </c>
      <c r="C11" s="1">
        <v>282048</v>
      </c>
      <c r="D11" s="2">
        <v>5220351000</v>
      </c>
      <c r="E11" s="1">
        <v>310578.63760000002</v>
      </c>
      <c r="F11" s="2">
        <v>14423649618.247299</v>
      </c>
      <c r="G11" s="1">
        <v>592626.63760000002</v>
      </c>
      <c r="H11" s="2">
        <v>19644000618.247299</v>
      </c>
      <c r="I11" s="1">
        <v>68062.332800000004</v>
      </c>
      <c r="J11" s="2">
        <v>1755489762.8638999</v>
      </c>
      <c r="K11" s="20">
        <v>660688.97039999999</v>
      </c>
      <c r="L11" s="20">
        <f t="shared" si="11"/>
        <v>660.68897040000002</v>
      </c>
      <c r="M11" s="23">
        <f>21399490381.1112/1000</f>
        <v>21399490.381111197</v>
      </c>
      <c r="N11" s="8">
        <v>141100</v>
      </c>
      <c r="O11" s="8">
        <f t="shared" si="0"/>
        <v>2963100000</v>
      </c>
      <c r="P11" s="8">
        <v>2717473</v>
      </c>
      <c r="Q11" s="8">
        <f t="shared" si="1"/>
        <v>48914514000</v>
      </c>
      <c r="R11" s="8">
        <v>2065</v>
      </c>
      <c r="S11" s="8">
        <f t="shared" si="2"/>
        <v>33040000</v>
      </c>
      <c r="T11" s="8">
        <v>4190</v>
      </c>
      <c r="U11" s="8">
        <f t="shared" si="3"/>
        <v>108940000</v>
      </c>
      <c r="V11" s="9">
        <f t="shared" si="12"/>
        <v>2864828</v>
      </c>
      <c r="W11" s="9">
        <f t="shared" si="12"/>
        <v>52019594000</v>
      </c>
      <c r="X11" s="8">
        <v>32185</v>
      </c>
      <c r="Y11" s="8">
        <f t="shared" si="4"/>
        <v>2252950000</v>
      </c>
      <c r="Z11" s="8">
        <v>6861</v>
      </c>
      <c r="AA11" s="8">
        <f t="shared" si="5"/>
        <v>754710000</v>
      </c>
      <c r="AB11" s="8">
        <v>630785</v>
      </c>
      <c r="AC11" s="8">
        <f t="shared" si="6"/>
        <v>17661980000</v>
      </c>
      <c r="AD11" s="8">
        <v>3068</v>
      </c>
      <c r="AE11" s="8">
        <f t="shared" si="7"/>
        <v>64428000</v>
      </c>
      <c r="AF11" s="8">
        <v>6038</v>
      </c>
      <c r="AG11" s="8">
        <f t="shared" si="8"/>
        <v>24152000</v>
      </c>
      <c r="AH11" s="8">
        <v>26882</v>
      </c>
      <c r="AI11" s="8">
        <f t="shared" si="9"/>
        <v>483876000</v>
      </c>
      <c r="AJ11" s="9">
        <f t="shared" si="13"/>
        <v>705819</v>
      </c>
      <c r="AK11" s="9">
        <f t="shared" si="13"/>
        <v>21242096000</v>
      </c>
      <c r="AL11" s="16">
        <f t="shared" si="14"/>
        <v>3570647</v>
      </c>
      <c r="AM11" s="16">
        <f t="shared" si="15"/>
        <v>3570.6469999999999</v>
      </c>
      <c r="AN11" s="16">
        <f t="shared" si="10"/>
        <v>73261690000</v>
      </c>
      <c r="AO11" s="24">
        <f t="shared" si="16"/>
        <v>73261690</v>
      </c>
    </row>
    <row r="12" spans="1:41" ht="20.100000000000001" customHeight="1">
      <c r="A12" s="21">
        <v>5</v>
      </c>
      <c r="B12" s="21" t="s">
        <v>33</v>
      </c>
      <c r="C12" s="1">
        <v>397904</v>
      </c>
      <c r="D12" s="2">
        <v>7742986000</v>
      </c>
      <c r="E12" s="1">
        <v>381554.14528</v>
      </c>
      <c r="F12" s="2">
        <v>17719838506.718201</v>
      </c>
      <c r="G12" s="1">
        <v>779458.14528000006</v>
      </c>
      <c r="H12" s="2">
        <v>25462824506.718201</v>
      </c>
      <c r="I12" s="1">
        <v>69344.894079999998</v>
      </c>
      <c r="J12" s="2">
        <v>1788570074.7583201</v>
      </c>
      <c r="K12" s="20">
        <v>848803.03936000005</v>
      </c>
      <c r="L12" s="20">
        <f t="shared" si="11"/>
        <v>848.80303936000007</v>
      </c>
      <c r="M12" s="23">
        <f>27251394581.4765/1000</f>
        <v>27251394.581476502</v>
      </c>
      <c r="N12" s="8">
        <v>160205</v>
      </c>
      <c r="O12" s="8">
        <f t="shared" si="0"/>
        <v>3364305000</v>
      </c>
      <c r="P12" s="8">
        <v>3241384</v>
      </c>
      <c r="Q12" s="8">
        <f t="shared" si="1"/>
        <v>58344912000</v>
      </c>
      <c r="R12" s="8">
        <v>2131</v>
      </c>
      <c r="S12" s="8">
        <f t="shared" si="2"/>
        <v>34096000</v>
      </c>
      <c r="T12" s="8">
        <v>4941</v>
      </c>
      <c r="U12" s="8">
        <f t="shared" si="3"/>
        <v>128466000</v>
      </c>
      <c r="V12" s="9">
        <f t="shared" si="12"/>
        <v>3408661</v>
      </c>
      <c r="W12" s="9">
        <f t="shared" si="12"/>
        <v>61871779000</v>
      </c>
      <c r="X12" s="8">
        <v>36091</v>
      </c>
      <c r="Y12" s="8">
        <f t="shared" si="4"/>
        <v>2526370000</v>
      </c>
      <c r="Z12" s="8">
        <v>7693</v>
      </c>
      <c r="AA12" s="8">
        <f t="shared" si="5"/>
        <v>846230000</v>
      </c>
      <c r="AB12" s="8">
        <v>643031</v>
      </c>
      <c r="AC12" s="8">
        <f t="shared" si="6"/>
        <v>18004868000</v>
      </c>
      <c r="AD12" s="8">
        <v>4862</v>
      </c>
      <c r="AE12" s="8">
        <f t="shared" si="7"/>
        <v>102102000</v>
      </c>
      <c r="AF12" s="8">
        <v>6464</v>
      </c>
      <c r="AG12" s="8">
        <f t="shared" si="8"/>
        <v>25856000</v>
      </c>
      <c r="AH12" s="8">
        <v>28269</v>
      </c>
      <c r="AI12" s="8">
        <f t="shared" si="9"/>
        <v>508842000</v>
      </c>
      <c r="AJ12" s="9">
        <f t="shared" si="13"/>
        <v>726410</v>
      </c>
      <c r="AK12" s="9">
        <f t="shared" si="13"/>
        <v>22014268000</v>
      </c>
      <c r="AL12" s="16">
        <f t="shared" si="14"/>
        <v>4135071</v>
      </c>
      <c r="AM12" s="16">
        <f t="shared" si="15"/>
        <v>4135.0709999999999</v>
      </c>
      <c r="AN12" s="16">
        <f t="shared" si="10"/>
        <v>83886047000</v>
      </c>
      <c r="AO12" s="24">
        <f t="shared" si="16"/>
        <v>83886047</v>
      </c>
    </row>
    <row r="13" spans="1:41" ht="20.100000000000001" customHeight="1">
      <c r="A13" s="21">
        <v>6</v>
      </c>
      <c r="B13" s="21" t="s">
        <v>34</v>
      </c>
      <c r="C13" s="1">
        <v>376043</v>
      </c>
      <c r="D13" s="2">
        <v>7187346000</v>
      </c>
      <c r="E13" s="1">
        <v>617987.01887999999</v>
      </c>
      <c r="F13" s="2">
        <v>28700068677.712299</v>
      </c>
      <c r="G13" s="1">
        <v>994030.01887999999</v>
      </c>
      <c r="H13" s="2">
        <v>35887414677.712303</v>
      </c>
      <c r="I13" s="1">
        <v>85538.991999999998</v>
      </c>
      <c r="J13" s="2">
        <v>2206254452.4141998</v>
      </c>
      <c r="K13" s="20">
        <v>1079569.01088</v>
      </c>
      <c r="L13" s="20">
        <f t="shared" si="11"/>
        <v>1079.56901088</v>
      </c>
      <c r="M13" s="23">
        <f>38093669130.1265/1000</f>
        <v>38093669.130126506</v>
      </c>
      <c r="N13" s="8">
        <v>166230</v>
      </c>
      <c r="O13" s="8">
        <f t="shared" si="0"/>
        <v>3490830000</v>
      </c>
      <c r="P13" s="8">
        <v>3678376</v>
      </c>
      <c r="Q13" s="8">
        <f t="shared" si="1"/>
        <v>66210768000</v>
      </c>
      <c r="R13" s="8">
        <v>2365</v>
      </c>
      <c r="S13" s="8">
        <f t="shared" si="2"/>
        <v>37840000</v>
      </c>
      <c r="T13" s="8">
        <v>5008</v>
      </c>
      <c r="U13" s="8">
        <f t="shared" si="3"/>
        <v>130208000</v>
      </c>
      <c r="V13" s="9">
        <f t="shared" si="12"/>
        <v>3851979</v>
      </c>
      <c r="W13" s="9">
        <f t="shared" si="12"/>
        <v>69869646000</v>
      </c>
      <c r="X13" s="8">
        <v>42741</v>
      </c>
      <c r="Y13" s="8">
        <f t="shared" si="4"/>
        <v>2991870000</v>
      </c>
      <c r="Z13" s="8">
        <v>8850</v>
      </c>
      <c r="AA13" s="8">
        <f t="shared" si="5"/>
        <v>973500000</v>
      </c>
      <c r="AB13" s="8">
        <v>737844</v>
      </c>
      <c r="AC13" s="8">
        <f t="shared" si="6"/>
        <v>20659632000</v>
      </c>
      <c r="AD13" s="8">
        <v>5983.7</v>
      </c>
      <c r="AE13" s="8">
        <f t="shared" si="7"/>
        <v>125657700</v>
      </c>
      <c r="AF13" s="8">
        <v>6567.32</v>
      </c>
      <c r="AG13" s="8">
        <f t="shared" si="8"/>
        <v>26269280</v>
      </c>
      <c r="AH13" s="8">
        <v>31224.400000000001</v>
      </c>
      <c r="AI13" s="8">
        <f t="shared" si="9"/>
        <v>562039200</v>
      </c>
      <c r="AJ13" s="9">
        <f t="shared" si="13"/>
        <v>833210.41999999993</v>
      </c>
      <c r="AK13" s="9">
        <f t="shared" si="13"/>
        <v>25338968180</v>
      </c>
      <c r="AL13" s="16">
        <f t="shared" si="14"/>
        <v>4685189.42</v>
      </c>
      <c r="AM13" s="16">
        <f t="shared" si="15"/>
        <v>4685.1894199999997</v>
      </c>
      <c r="AN13" s="16">
        <f t="shared" si="10"/>
        <v>95208614180</v>
      </c>
      <c r="AO13" s="24">
        <f t="shared" si="16"/>
        <v>95208614.180000007</v>
      </c>
    </row>
    <row r="14" spans="1:41" ht="20.100000000000001" customHeight="1">
      <c r="A14" s="21">
        <v>7</v>
      </c>
      <c r="B14" s="21" t="s">
        <v>35</v>
      </c>
      <c r="C14" s="1">
        <v>382461</v>
      </c>
      <c r="D14" s="2">
        <v>6369906000</v>
      </c>
      <c r="E14" s="1">
        <v>434019.23488</v>
      </c>
      <c r="F14" s="2">
        <v>15682408110.260099</v>
      </c>
      <c r="G14" s="1">
        <v>816480.23488</v>
      </c>
      <c r="H14" s="2">
        <v>22052314110.260101</v>
      </c>
      <c r="I14" s="1">
        <v>84037.331839999999</v>
      </c>
      <c r="J14" s="2">
        <v>2242309182.37112</v>
      </c>
      <c r="K14" s="20">
        <v>900517.56672</v>
      </c>
      <c r="L14" s="20">
        <f t="shared" si="11"/>
        <v>900.51756671999999</v>
      </c>
      <c r="M14" s="23">
        <f>24294623292.6312/1000</f>
        <v>24294623.292631198</v>
      </c>
      <c r="N14" s="8">
        <v>191089</v>
      </c>
      <c r="O14" s="8">
        <f t="shared" ref="O14:O19" si="17">N14*23000</f>
        <v>4395047000</v>
      </c>
      <c r="P14" s="10">
        <v>3795822</v>
      </c>
      <c r="Q14" s="10">
        <f t="shared" ref="Q14:Q19" si="18">P14*19000</f>
        <v>72120618000</v>
      </c>
      <c r="R14" s="10">
        <v>2969</v>
      </c>
      <c r="S14" s="10">
        <f t="shared" si="2"/>
        <v>47504000</v>
      </c>
      <c r="T14" s="10">
        <v>6883</v>
      </c>
      <c r="U14" s="10">
        <f t="shared" ref="U14:U19" si="19">T14*35000</f>
        <v>240905000</v>
      </c>
      <c r="V14" s="9">
        <f t="shared" si="12"/>
        <v>3996763</v>
      </c>
      <c r="W14" s="9">
        <f t="shared" si="12"/>
        <v>76804074000</v>
      </c>
      <c r="X14" s="17">
        <v>36027</v>
      </c>
      <c r="Y14" s="17">
        <f t="shared" si="4"/>
        <v>2521890000</v>
      </c>
      <c r="Z14" s="17">
        <v>7780</v>
      </c>
      <c r="AA14" s="17">
        <f t="shared" ref="AA14:AA19" si="20">Z14*105000</f>
        <v>816900000</v>
      </c>
      <c r="AB14" s="17">
        <v>670488</v>
      </c>
      <c r="AC14" s="17">
        <f t="shared" ref="AC14:AC19" si="21">AB14*29000</f>
        <v>19444152000</v>
      </c>
      <c r="AD14" s="18">
        <v>6155</v>
      </c>
      <c r="AE14" s="18">
        <f t="shared" ref="AE14:AE19" si="22">AD14*23000</f>
        <v>141565000</v>
      </c>
      <c r="AF14" s="17">
        <v>6516</v>
      </c>
      <c r="AG14" s="17">
        <f t="shared" ref="AG14:AG19" si="23">AF14*1000</f>
        <v>6516000</v>
      </c>
      <c r="AH14" s="17">
        <v>34812</v>
      </c>
      <c r="AI14" s="17">
        <f t="shared" ref="AI14:AI19" si="24">AH14*20000</f>
        <v>696240000</v>
      </c>
      <c r="AJ14" s="9">
        <f t="shared" si="13"/>
        <v>761778</v>
      </c>
      <c r="AK14" s="9">
        <f t="shared" si="13"/>
        <v>23627263000</v>
      </c>
      <c r="AL14" s="16">
        <f t="shared" si="14"/>
        <v>4758541</v>
      </c>
      <c r="AM14" s="16">
        <f t="shared" si="15"/>
        <v>4758.5410000000002</v>
      </c>
      <c r="AN14" s="16">
        <f t="shared" si="10"/>
        <v>100431337000</v>
      </c>
      <c r="AO14" s="24">
        <f t="shared" si="16"/>
        <v>100431337</v>
      </c>
    </row>
    <row r="15" spans="1:41" ht="20.100000000000001" customHeight="1">
      <c r="A15" s="21">
        <v>8</v>
      </c>
      <c r="B15" s="21" t="s">
        <v>36</v>
      </c>
      <c r="C15" s="1">
        <v>334569</v>
      </c>
      <c r="D15" s="2">
        <v>6067746000</v>
      </c>
      <c r="E15" s="1">
        <v>431178.04576000001</v>
      </c>
      <c r="F15" s="2">
        <v>15692332749.3155</v>
      </c>
      <c r="G15" s="1">
        <v>765747.04576000001</v>
      </c>
      <c r="H15" s="2">
        <v>21760078749.315498</v>
      </c>
      <c r="I15" s="1">
        <v>83512.142559999993</v>
      </c>
      <c r="J15" s="2">
        <v>2228295925.1764698</v>
      </c>
      <c r="K15" s="20">
        <v>849259.18831999996</v>
      </c>
      <c r="L15" s="20">
        <f t="shared" si="11"/>
        <v>849.25918831999991</v>
      </c>
      <c r="M15" s="23">
        <f>23988374674.492/1000</f>
        <v>23988374.674492002</v>
      </c>
      <c r="N15" s="8">
        <v>184236</v>
      </c>
      <c r="O15" s="8">
        <f t="shared" si="17"/>
        <v>4237428000</v>
      </c>
      <c r="P15" s="10">
        <v>3614121</v>
      </c>
      <c r="Q15" s="10">
        <f t="shared" si="18"/>
        <v>68668299000</v>
      </c>
      <c r="R15" s="10">
        <v>2450</v>
      </c>
      <c r="S15" s="10">
        <f t="shared" si="2"/>
        <v>39200000</v>
      </c>
      <c r="T15" s="10">
        <v>5682</v>
      </c>
      <c r="U15" s="10">
        <f t="shared" si="19"/>
        <v>198870000</v>
      </c>
      <c r="V15" s="9">
        <f t="shared" si="12"/>
        <v>3806489</v>
      </c>
      <c r="W15" s="9">
        <f t="shared" si="12"/>
        <v>73143797000</v>
      </c>
      <c r="X15" s="17">
        <v>35435</v>
      </c>
      <c r="Y15" s="17">
        <f t="shared" si="4"/>
        <v>2480450000</v>
      </c>
      <c r="Z15" s="17">
        <v>7553</v>
      </c>
      <c r="AA15" s="17">
        <f t="shared" si="20"/>
        <v>793065000</v>
      </c>
      <c r="AB15" s="17">
        <v>631340</v>
      </c>
      <c r="AC15" s="17">
        <f t="shared" si="21"/>
        <v>18308860000</v>
      </c>
      <c r="AD15" s="17">
        <v>6046</v>
      </c>
      <c r="AE15" s="18">
        <f t="shared" si="22"/>
        <v>139058000</v>
      </c>
      <c r="AF15" s="17">
        <v>6347</v>
      </c>
      <c r="AG15" s="17">
        <f t="shared" si="23"/>
        <v>6347000</v>
      </c>
      <c r="AH15" s="17">
        <v>34840</v>
      </c>
      <c r="AI15" s="17">
        <f t="shared" si="24"/>
        <v>696800000</v>
      </c>
      <c r="AJ15" s="9">
        <f t="shared" si="13"/>
        <v>721561</v>
      </c>
      <c r="AK15" s="9">
        <f t="shared" si="13"/>
        <v>22424580000</v>
      </c>
      <c r="AL15" s="16">
        <f t="shared" si="14"/>
        <v>4528050</v>
      </c>
      <c r="AM15" s="16">
        <f t="shared" si="15"/>
        <v>4528.05</v>
      </c>
      <c r="AN15" s="16">
        <f t="shared" si="10"/>
        <v>95568377000</v>
      </c>
      <c r="AO15" s="24">
        <f t="shared" si="16"/>
        <v>95568377</v>
      </c>
    </row>
    <row r="16" spans="1:41" ht="20.100000000000001" customHeight="1">
      <c r="A16" s="21">
        <v>9</v>
      </c>
      <c r="B16" s="21" t="s">
        <v>37</v>
      </c>
      <c r="C16" s="1">
        <v>489000</v>
      </c>
      <c r="D16" s="2">
        <v>8548364000</v>
      </c>
      <c r="E16" s="1">
        <v>420838.21471999999</v>
      </c>
      <c r="F16" s="2">
        <v>15111942425.0205</v>
      </c>
      <c r="G16" s="1">
        <v>909838.21472000005</v>
      </c>
      <c r="H16" s="2">
        <v>23660306425.0205</v>
      </c>
      <c r="I16" s="1">
        <v>82865.502720000004</v>
      </c>
      <c r="J16" s="2">
        <v>2211042087.8737798</v>
      </c>
      <c r="K16" s="20">
        <v>992703.71744000004</v>
      </c>
      <c r="L16" s="20">
        <f t="shared" si="11"/>
        <v>992.70371743999999</v>
      </c>
      <c r="M16" s="23">
        <f>25871348512.8943/1000</f>
        <v>25871348.512894299</v>
      </c>
      <c r="N16" s="11">
        <v>143912</v>
      </c>
      <c r="O16" s="8">
        <f t="shared" si="17"/>
        <v>3309976000</v>
      </c>
      <c r="P16" s="10">
        <v>2016275</v>
      </c>
      <c r="Q16" s="10">
        <f t="shared" si="18"/>
        <v>38309225000</v>
      </c>
      <c r="R16" s="10">
        <v>1846</v>
      </c>
      <c r="S16" s="10">
        <f t="shared" si="2"/>
        <v>29536000</v>
      </c>
      <c r="T16" s="10">
        <v>5206</v>
      </c>
      <c r="U16" s="10">
        <f t="shared" si="19"/>
        <v>182210000</v>
      </c>
      <c r="V16" s="9">
        <f t="shared" si="12"/>
        <v>2167239</v>
      </c>
      <c r="W16" s="9">
        <f t="shared" si="12"/>
        <v>41830947000</v>
      </c>
      <c r="X16" s="17">
        <v>33729</v>
      </c>
      <c r="Y16" s="17">
        <f t="shared" si="4"/>
        <v>2361030000</v>
      </c>
      <c r="Z16" s="17">
        <v>6983</v>
      </c>
      <c r="AA16" s="17">
        <f t="shared" si="20"/>
        <v>733215000</v>
      </c>
      <c r="AB16" s="17">
        <v>582270</v>
      </c>
      <c r="AC16" s="17">
        <f t="shared" si="21"/>
        <v>16885830000</v>
      </c>
      <c r="AD16" s="17">
        <v>5982</v>
      </c>
      <c r="AE16" s="18">
        <f t="shared" si="22"/>
        <v>137586000</v>
      </c>
      <c r="AF16" s="17">
        <v>5815</v>
      </c>
      <c r="AG16" s="17">
        <f t="shared" si="23"/>
        <v>5815000</v>
      </c>
      <c r="AH16" s="17">
        <v>34391</v>
      </c>
      <c r="AI16" s="17">
        <f t="shared" si="24"/>
        <v>687820000</v>
      </c>
      <c r="AJ16" s="9">
        <f t="shared" si="13"/>
        <v>669170</v>
      </c>
      <c r="AK16" s="9">
        <f t="shared" si="13"/>
        <v>20811296000</v>
      </c>
      <c r="AL16" s="16">
        <f t="shared" si="14"/>
        <v>2836409</v>
      </c>
      <c r="AM16" s="16">
        <f t="shared" si="15"/>
        <v>2836.4090000000001</v>
      </c>
      <c r="AN16" s="16">
        <f t="shared" si="10"/>
        <v>62642243000</v>
      </c>
      <c r="AO16" s="24">
        <f t="shared" si="16"/>
        <v>62642243</v>
      </c>
    </row>
    <row r="17" spans="1:41" ht="20.100000000000001" customHeight="1">
      <c r="A17" s="21">
        <v>10</v>
      </c>
      <c r="B17" s="21" t="s">
        <v>38</v>
      </c>
      <c r="C17" s="1">
        <v>399057</v>
      </c>
      <c r="D17" s="2">
        <v>7646561000</v>
      </c>
      <c r="E17" s="1">
        <v>418307.82224000001</v>
      </c>
      <c r="F17" s="2">
        <v>15021078182.817801</v>
      </c>
      <c r="G17" s="1">
        <v>817364.82224000001</v>
      </c>
      <c r="H17" s="2">
        <v>22667639182.817799</v>
      </c>
      <c r="I17" s="1">
        <v>82856.521439999997</v>
      </c>
      <c r="J17" s="2">
        <v>2210802446.6789398</v>
      </c>
      <c r="K17" s="20">
        <v>900221.34368000005</v>
      </c>
      <c r="L17" s="20">
        <f t="shared" si="11"/>
        <v>900.22134368000002</v>
      </c>
      <c r="M17" s="23">
        <f>24878441629.4967/1000</f>
        <v>24878441.629496701</v>
      </c>
      <c r="N17" s="11">
        <v>229081</v>
      </c>
      <c r="O17" s="8">
        <f t="shared" si="17"/>
        <v>5268863000</v>
      </c>
      <c r="P17" s="12">
        <v>4284594</v>
      </c>
      <c r="Q17" s="10">
        <f t="shared" si="18"/>
        <v>81407286000</v>
      </c>
      <c r="R17" s="10">
        <v>2898</v>
      </c>
      <c r="S17" s="10">
        <f t="shared" si="2"/>
        <v>46368000</v>
      </c>
      <c r="T17" s="10">
        <v>8260</v>
      </c>
      <c r="U17" s="10">
        <f t="shared" si="19"/>
        <v>289100000</v>
      </c>
      <c r="V17" s="9">
        <f t="shared" si="12"/>
        <v>4524833</v>
      </c>
      <c r="W17" s="9">
        <f t="shared" si="12"/>
        <v>87011617000</v>
      </c>
      <c r="X17" s="17">
        <v>36616</v>
      </c>
      <c r="Y17" s="17">
        <f t="shared" si="4"/>
        <v>2563120000</v>
      </c>
      <c r="Z17" s="17">
        <v>8044</v>
      </c>
      <c r="AA17" s="17">
        <f t="shared" si="20"/>
        <v>844620000</v>
      </c>
      <c r="AB17" s="17">
        <v>681246</v>
      </c>
      <c r="AC17" s="17">
        <f t="shared" si="21"/>
        <v>19756134000</v>
      </c>
      <c r="AD17" s="17">
        <v>5913</v>
      </c>
      <c r="AE17" s="18">
        <f t="shared" si="22"/>
        <v>135999000</v>
      </c>
      <c r="AF17" s="17">
        <v>6832</v>
      </c>
      <c r="AG17" s="17">
        <f t="shared" si="23"/>
        <v>6832000</v>
      </c>
      <c r="AH17" s="17">
        <v>23621</v>
      </c>
      <c r="AI17" s="17">
        <f t="shared" si="24"/>
        <v>472420000</v>
      </c>
      <c r="AJ17" s="9">
        <f t="shared" si="13"/>
        <v>762272</v>
      </c>
      <c r="AK17" s="9">
        <f t="shared" si="13"/>
        <v>23779125000</v>
      </c>
      <c r="AL17" s="16">
        <f t="shared" si="14"/>
        <v>5287105</v>
      </c>
      <c r="AM17" s="16">
        <f t="shared" si="15"/>
        <v>5287.1049999999996</v>
      </c>
      <c r="AN17" s="16">
        <f t="shared" si="10"/>
        <v>110790742000</v>
      </c>
      <c r="AO17" s="24">
        <f t="shared" si="16"/>
        <v>110790742</v>
      </c>
    </row>
    <row r="18" spans="1:41" ht="20.100000000000001" customHeight="1">
      <c r="A18" s="21">
        <v>11</v>
      </c>
      <c r="B18" s="21" t="s">
        <v>39</v>
      </c>
      <c r="C18" s="1">
        <v>188142</v>
      </c>
      <c r="D18" s="2">
        <v>4526790000</v>
      </c>
      <c r="E18" s="1">
        <v>470861.08607999998</v>
      </c>
      <c r="F18" s="2">
        <v>16908221197.9202</v>
      </c>
      <c r="G18" s="1">
        <v>659003.08608000004</v>
      </c>
      <c r="H18" s="2">
        <v>21435011197.9202</v>
      </c>
      <c r="I18" s="1">
        <v>90566.771680000005</v>
      </c>
      <c r="J18" s="2">
        <v>2416529645.9247198</v>
      </c>
      <c r="K18" s="20">
        <v>749569.85776000004</v>
      </c>
      <c r="L18" s="20">
        <f t="shared" si="11"/>
        <v>749.56985775999999</v>
      </c>
      <c r="M18" s="23">
        <f>23851540843.8449/1000</f>
        <v>23851540.843844898</v>
      </c>
      <c r="N18" s="11">
        <v>221083</v>
      </c>
      <c r="O18" s="8">
        <f t="shared" si="17"/>
        <v>5084909000</v>
      </c>
      <c r="P18" s="10">
        <v>4659531</v>
      </c>
      <c r="Q18" s="10">
        <f t="shared" si="18"/>
        <v>88531089000</v>
      </c>
      <c r="R18" s="10">
        <v>2940</v>
      </c>
      <c r="S18" s="10">
        <f t="shared" si="2"/>
        <v>47040000</v>
      </c>
      <c r="T18" s="10">
        <v>6819</v>
      </c>
      <c r="U18" s="10">
        <f t="shared" si="19"/>
        <v>238665000</v>
      </c>
      <c r="V18" s="9">
        <f t="shared" si="12"/>
        <v>4890373</v>
      </c>
      <c r="W18" s="9">
        <f t="shared" si="12"/>
        <v>93901703000</v>
      </c>
      <c r="X18" s="17">
        <v>38978</v>
      </c>
      <c r="Y18" s="17">
        <f t="shared" si="4"/>
        <v>2728460000</v>
      </c>
      <c r="Z18" s="17">
        <v>8308</v>
      </c>
      <c r="AA18" s="17">
        <f t="shared" si="20"/>
        <v>872340000</v>
      </c>
      <c r="AB18" s="17">
        <v>694474</v>
      </c>
      <c r="AC18" s="17">
        <f t="shared" si="21"/>
        <v>20139746000</v>
      </c>
      <c r="AD18" s="17">
        <v>5931</v>
      </c>
      <c r="AE18" s="18">
        <f t="shared" si="22"/>
        <v>136413000</v>
      </c>
      <c r="AF18" s="17">
        <v>6982</v>
      </c>
      <c r="AG18" s="17">
        <f t="shared" si="23"/>
        <v>6982000</v>
      </c>
      <c r="AH18" s="17">
        <v>24080</v>
      </c>
      <c r="AI18" s="17">
        <f t="shared" si="24"/>
        <v>481600000</v>
      </c>
      <c r="AJ18" s="9">
        <f t="shared" si="13"/>
        <v>778753</v>
      </c>
      <c r="AK18" s="9">
        <f t="shared" si="13"/>
        <v>24365541000</v>
      </c>
      <c r="AL18" s="16">
        <f t="shared" si="14"/>
        <v>5669126</v>
      </c>
      <c r="AM18" s="16">
        <f t="shared" si="15"/>
        <v>5669.1260000000002</v>
      </c>
      <c r="AN18" s="16">
        <f t="shared" si="10"/>
        <v>118267244000</v>
      </c>
      <c r="AO18" s="24">
        <f t="shared" si="16"/>
        <v>118267244</v>
      </c>
    </row>
    <row r="19" spans="1:41" ht="20.100000000000001" customHeight="1">
      <c r="A19" s="21">
        <v>12</v>
      </c>
      <c r="B19" s="21" t="s">
        <v>40</v>
      </c>
      <c r="C19" s="1">
        <v>169042</v>
      </c>
      <c r="D19" s="1">
        <v>2974068000</v>
      </c>
      <c r="E19" s="1">
        <v>398633.16415999999</v>
      </c>
      <c r="F19" s="2">
        <v>14314577941.781601</v>
      </c>
      <c r="G19" s="1">
        <v>567675.16416000004</v>
      </c>
      <c r="H19" s="2">
        <v>17288645941.781601</v>
      </c>
      <c r="I19" s="1">
        <v>82165.221600000004</v>
      </c>
      <c r="J19" s="2">
        <v>2192356977.9204202</v>
      </c>
      <c r="K19" s="20">
        <v>649840.38575999998</v>
      </c>
      <c r="L19" s="20">
        <f t="shared" si="11"/>
        <v>649.84038576</v>
      </c>
      <c r="M19" s="23">
        <f>19481002919.702/1000</f>
        <v>19481002.919702001</v>
      </c>
      <c r="N19" s="11">
        <v>214856</v>
      </c>
      <c r="O19" s="8">
        <f t="shared" si="17"/>
        <v>4941688000</v>
      </c>
      <c r="P19" s="10">
        <v>2888899</v>
      </c>
      <c r="Q19" s="10">
        <f t="shared" si="18"/>
        <v>54889081000</v>
      </c>
      <c r="R19" s="10">
        <v>2757</v>
      </c>
      <c r="S19" s="10">
        <f t="shared" si="2"/>
        <v>44112000</v>
      </c>
      <c r="T19" s="10">
        <v>6926</v>
      </c>
      <c r="U19" s="10">
        <f t="shared" si="19"/>
        <v>242410000</v>
      </c>
      <c r="V19" s="9">
        <f t="shared" si="12"/>
        <v>3113438</v>
      </c>
      <c r="W19" s="9">
        <f t="shared" si="12"/>
        <v>60117291000</v>
      </c>
      <c r="X19" s="17">
        <v>46160</v>
      </c>
      <c r="Y19" s="17">
        <f t="shared" si="4"/>
        <v>3231200000</v>
      </c>
      <c r="Z19" s="17">
        <v>9557</v>
      </c>
      <c r="AA19" s="17">
        <f t="shared" si="20"/>
        <v>1003485000</v>
      </c>
      <c r="AB19" s="17">
        <v>796871</v>
      </c>
      <c r="AC19" s="17">
        <f t="shared" si="21"/>
        <v>23109259000</v>
      </c>
      <c r="AD19" s="17">
        <v>5955</v>
      </c>
      <c r="AE19" s="18">
        <f t="shared" si="22"/>
        <v>136965000</v>
      </c>
      <c r="AF19" s="17">
        <v>7093</v>
      </c>
      <c r="AG19" s="17">
        <f t="shared" si="23"/>
        <v>7093000</v>
      </c>
      <c r="AH19" s="17">
        <v>27592</v>
      </c>
      <c r="AI19" s="17">
        <f t="shared" si="24"/>
        <v>551840000</v>
      </c>
      <c r="AJ19" s="9">
        <f t="shared" si="13"/>
        <v>893228</v>
      </c>
      <c r="AK19" s="9">
        <f t="shared" si="13"/>
        <v>28039842000</v>
      </c>
      <c r="AL19" s="16">
        <f t="shared" si="14"/>
        <v>4006666</v>
      </c>
      <c r="AM19" s="16">
        <f t="shared" si="15"/>
        <v>4006.6660000000002</v>
      </c>
      <c r="AN19" s="16">
        <f t="shared" si="10"/>
        <v>88157133000</v>
      </c>
      <c r="AO19" s="24">
        <f t="shared" si="16"/>
        <v>88157133</v>
      </c>
    </row>
    <row r="20" spans="1:41" ht="20.100000000000001" customHeight="1">
      <c r="A20" s="27" t="s">
        <v>41</v>
      </c>
      <c r="B20" s="28"/>
      <c r="C20" s="1">
        <f t="shared" ref="C20:M20" si="25">SUM(C8:C19)</f>
        <v>3685168</v>
      </c>
      <c r="D20" s="1">
        <f t="shared" si="25"/>
        <v>68085576000</v>
      </c>
      <c r="E20" s="1">
        <f t="shared" si="25"/>
        <v>4504987.7488000002</v>
      </c>
      <c r="F20" s="1">
        <f t="shared" si="25"/>
        <v>182415523441.73352</v>
      </c>
      <c r="G20" s="1">
        <f t="shared" si="25"/>
        <v>8190155.7487999992</v>
      </c>
      <c r="H20" s="1">
        <f t="shared" si="25"/>
        <v>250501099441.73352</v>
      </c>
      <c r="I20" s="1">
        <f t="shared" si="25"/>
        <v>917492.72056000005</v>
      </c>
      <c r="J20" s="1">
        <f t="shared" si="25"/>
        <v>24114624098.282612</v>
      </c>
      <c r="K20" s="20">
        <f t="shared" si="25"/>
        <v>9107648.4693599995</v>
      </c>
      <c r="L20" s="20">
        <f>SUM(L8:L19)</f>
        <v>9107.6484693600014</v>
      </c>
      <c r="M20" s="23">
        <f t="shared" si="25"/>
        <v>274615723.54001611</v>
      </c>
      <c r="N20" s="13">
        <f t="shared" ref="N20:AN20" si="26">SUM(N8:N19)</f>
        <v>2072104</v>
      </c>
      <c r="O20" s="13">
        <f t="shared" si="26"/>
        <v>45882698000</v>
      </c>
      <c r="P20" s="13">
        <f t="shared" si="26"/>
        <v>39590746</v>
      </c>
      <c r="Q20" s="13">
        <f t="shared" si="26"/>
        <v>733892670000</v>
      </c>
      <c r="R20" s="13">
        <f t="shared" si="26"/>
        <v>28385</v>
      </c>
      <c r="S20" s="13">
        <f t="shared" si="26"/>
        <v>454160000</v>
      </c>
      <c r="T20" s="13">
        <f t="shared" si="26"/>
        <v>67745</v>
      </c>
      <c r="U20" s="13">
        <f t="shared" si="26"/>
        <v>2119354000</v>
      </c>
      <c r="V20" s="13">
        <f t="shared" si="26"/>
        <v>41758980</v>
      </c>
      <c r="W20" s="13">
        <f t="shared" si="26"/>
        <v>782348882000</v>
      </c>
      <c r="X20" s="13">
        <f t="shared" si="26"/>
        <v>440711</v>
      </c>
      <c r="Y20" s="13">
        <f t="shared" si="26"/>
        <v>30849770000</v>
      </c>
      <c r="Z20" s="13">
        <f t="shared" si="26"/>
        <v>92691.6</v>
      </c>
      <c r="AA20" s="13">
        <f t="shared" si="26"/>
        <v>9954951000</v>
      </c>
      <c r="AB20" s="13">
        <f t="shared" si="26"/>
        <v>8056621</v>
      </c>
      <c r="AC20" s="13">
        <f t="shared" si="26"/>
        <v>229642077000</v>
      </c>
      <c r="AD20" s="13">
        <f t="shared" si="26"/>
        <v>67539.100000000006</v>
      </c>
      <c r="AE20" s="13">
        <f t="shared" si="26"/>
        <v>1490285100</v>
      </c>
      <c r="AF20" s="13">
        <f t="shared" si="26"/>
        <v>77105.320000000007</v>
      </c>
      <c r="AG20" s="13">
        <f t="shared" si="26"/>
        <v>189666280</v>
      </c>
      <c r="AH20" s="13">
        <f t="shared" si="26"/>
        <v>348467.48</v>
      </c>
      <c r="AI20" s="13">
        <f t="shared" si="26"/>
        <v>6631086640</v>
      </c>
      <c r="AJ20" s="13">
        <f t="shared" si="26"/>
        <v>9083135.5</v>
      </c>
      <c r="AK20" s="13">
        <f t="shared" si="26"/>
        <v>278757836020</v>
      </c>
      <c r="AL20" s="25">
        <f t="shared" si="26"/>
        <v>50842115.5</v>
      </c>
      <c r="AM20" s="25">
        <f t="shared" si="26"/>
        <v>50842.1155</v>
      </c>
      <c r="AN20" s="25">
        <f t="shared" si="26"/>
        <v>1061106718020</v>
      </c>
      <c r="AO20" s="24">
        <f>SUM(AO8:AO19)</f>
        <v>1061106718.02</v>
      </c>
    </row>
    <row r="22" spans="1:41">
      <c r="A22" s="22" t="s">
        <v>42</v>
      </c>
    </row>
  </sheetData>
  <mergeCells count="26">
    <mergeCell ref="A1:AN2"/>
    <mergeCell ref="C5:H5"/>
    <mergeCell ref="C6:D6"/>
    <mergeCell ref="E6:F6"/>
    <mergeCell ref="G6:H6"/>
    <mergeCell ref="I5:J6"/>
    <mergeCell ref="K5:M6"/>
    <mergeCell ref="A3:AN3"/>
    <mergeCell ref="N5:U5"/>
    <mergeCell ref="AJ5:AK6"/>
    <mergeCell ref="N6:O6"/>
    <mergeCell ref="P6:Q6"/>
    <mergeCell ref="AL5:AO6"/>
    <mergeCell ref="A5:A7"/>
    <mergeCell ref="AH6:AI6"/>
    <mergeCell ref="R6:S6"/>
    <mergeCell ref="T6:U6"/>
    <mergeCell ref="X6:Y6"/>
    <mergeCell ref="B5:B7"/>
    <mergeCell ref="V5:W6"/>
    <mergeCell ref="X5:AI5"/>
    <mergeCell ref="A20:B20"/>
    <mergeCell ref="Z6:AA6"/>
    <mergeCell ref="AB6:AC6"/>
    <mergeCell ref="AD6:AE6"/>
    <mergeCell ref="AF6:AG6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X</cp:lastModifiedBy>
  <cp:revision/>
  <dcterms:created xsi:type="dcterms:W3CDTF">2023-12-25T00:26:20Z</dcterms:created>
  <dcterms:modified xsi:type="dcterms:W3CDTF">2025-03-14T02:55:24Z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C9BFC1DE4E4F472C891F6CC4763DE885_13</vt:lpwstr>
  </property>
  <property fmtid="{D5CDD505-2E9C-101B-9397-08002B2CF9AE}" pid="3" name="KSOProductBuildVer">
    <vt:lpwstr>1033-12.2.0.13359</vt:lpwstr>
  </property>
</Properties>
</file>