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DATA\DDA DINLUTKAN 2016-2020 fix\DDA 2021\SEMESTER 1\"/>
    </mc:Choice>
  </mc:AlternateContent>
  <bookViews>
    <workbookView xWindow="0" yWindow="0" windowWidth="19200" windowHeight="7640"/>
  </bookViews>
  <sheets>
    <sheet name="Sheet1" sheetId="1" r:id="rId1"/>
    <sheet name="HITUNGAN" sheetId="3" r:id="rId2"/>
  </sheets>
  <definedNames>
    <definedName name="_xlnm.Print_Area" localSheetId="0">Sheet1!$A$1:$AA$34</definedName>
  </definedNames>
  <calcPr calcId="162913"/>
</workbook>
</file>

<file path=xl/calcChain.xml><?xml version="1.0" encoding="utf-8"?>
<calcChain xmlns="http://schemas.openxmlformats.org/spreadsheetml/2006/main">
  <c r="R21" i="1" l="1"/>
  <c r="Q59" i="1" l="1"/>
  <c r="X18" i="1" l="1"/>
  <c r="X13" i="1"/>
  <c r="X12" i="1"/>
  <c r="X11" i="1"/>
  <c r="V21" i="1"/>
  <c r="T21" i="1"/>
  <c r="P21" i="1"/>
  <c r="P48" i="1" l="1"/>
  <c r="X21" i="1"/>
  <c r="N19" i="1"/>
  <c r="N20" i="1"/>
  <c r="M19" i="1"/>
  <c r="M20" i="1"/>
  <c r="L19" i="1"/>
  <c r="L20" i="1"/>
  <c r="K19" i="1"/>
  <c r="K20" i="1"/>
  <c r="J19" i="1"/>
  <c r="J20" i="1"/>
  <c r="I19" i="1"/>
  <c r="I20" i="1"/>
  <c r="H19" i="1"/>
  <c r="H20" i="1"/>
  <c r="G19" i="1"/>
  <c r="G20" i="1"/>
  <c r="F13" i="3"/>
  <c r="I13" i="3" s="1"/>
  <c r="F12" i="3"/>
  <c r="J12" i="3" s="1"/>
  <c r="F11" i="3"/>
  <c r="G11" i="3" s="1"/>
  <c r="F10" i="3"/>
  <c r="H10" i="3" s="1"/>
  <c r="F9" i="3"/>
  <c r="I9" i="3" s="1"/>
  <c r="I8" i="3"/>
  <c r="F8" i="3"/>
  <c r="J8" i="3" s="1"/>
  <c r="F7" i="3"/>
  <c r="G7" i="3" s="1"/>
  <c r="F6" i="3"/>
  <c r="H6" i="3" s="1"/>
  <c r="F5" i="3"/>
  <c r="I5" i="3" s="1"/>
  <c r="H54" i="1"/>
  <c r="L54" i="1" s="1"/>
  <c r="H57" i="1"/>
  <c r="M57" i="1" s="1"/>
  <c r="H56" i="1"/>
  <c r="J56" i="1" s="1"/>
  <c r="H53" i="1"/>
  <c r="K53" i="1" s="1"/>
  <c r="H52" i="1"/>
  <c r="M52" i="1" s="1"/>
  <c r="H50" i="1"/>
  <c r="L50" i="1" s="1"/>
  <c r="H55" i="1"/>
  <c r="J55" i="1" s="1"/>
  <c r="H51" i="1"/>
  <c r="M51" i="1" s="1"/>
  <c r="H49" i="1"/>
  <c r="K49" i="1" s="1"/>
  <c r="J10" i="1" s="1"/>
  <c r="I11" i="3" l="1"/>
  <c r="L49" i="1"/>
  <c r="K10" i="1" s="1"/>
  <c r="G8" i="3"/>
  <c r="I12" i="3"/>
  <c r="J49" i="1"/>
  <c r="H10" i="1" s="1"/>
  <c r="H8" i="3"/>
  <c r="M50" i="1"/>
  <c r="M11" i="1" s="1"/>
  <c r="J54" i="1"/>
  <c r="G15" i="1" s="1"/>
  <c r="K57" i="1"/>
  <c r="J18" i="1" s="1"/>
  <c r="J50" i="1"/>
  <c r="G11" i="1" s="1"/>
  <c r="K54" i="1"/>
  <c r="I15" i="1" s="1"/>
  <c r="M49" i="1"/>
  <c r="N10" i="1" s="1"/>
  <c r="L52" i="1"/>
  <c r="K13" i="1" s="1"/>
  <c r="O20" i="1"/>
  <c r="K52" i="1"/>
  <c r="J13" i="1" s="1"/>
  <c r="M55" i="1"/>
  <c r="M16" i="1" s="1"/>
  <c r="K50" i="1"/>
  <c r="J11" i="1" s="1"/>
  <c r="J52" i="1"/>
  <c r="M54" i="1"/>
  <c r="M15" i="1" s="1"/>
  <c r="L57" i="1"/>
  <c r="L18" i="1" s="1"/>
  <c r="O19" i="1"/>
  <c r="J57" i="1"/>
  <c r="G18" i="1" s="1"/>
  <c r="G16" i="1"/>
  <c r="H16" i="1"/>
  <c r="H17" i="1"/>
  <c r="G17" i="1"/>
  <c r="L11" i="1"/>
  <c r="K11" i="1"/>
  <c r="M18" i="1"/>
  <c r="N18" i="1"/>
  <c r="N13" i="1"/>
  <c r="M13" i="1"/>
  <c r="L15" i="1"/>
  <c r="K15" i="1"/>
  <c r="M12" i="1"/>
  <c r="N12" i="1"/>
  <c r="J14" i="1"/>
  <c r="I14" i="1"/>
  <c r="L53" i="1"/>
  <c r="J53" i="1"/>
  <c r="J15" i="1"/>
  <c r="K56" i="1"/>
  <c r="M53" i="1"/>
  <c r="L55" i="1"/>
  <c r="L51" i="1"/>
  <c r="H11" i="1"/>
  <c r="L10" i="1"/>
  <c r="N15" i="1"/>
  <c r="K55" i="1"/>
  <c r="K51" i="1"/>
  <c r="J51" i="1"/>
  <c r="M56" i="1"/>
  <c r="I10" i="1"/>
  <c r="I13" i="1"/>
  <c r="L56" i="1"/>
  <c r="H7" i="3"/>
  <c r="I10" i="3"/>
  <c r="I6" i="3"/>
  <c r="I7" i="3"/>
  <c r="G12" i="3"/>
  <c r="J13" i="3"/>
  <c r="J6" i="3"/>
  <c r="H11" i="3"/>
  <c r="H12" i="3"/>
  <c r="J5" i="3"/>
  <c r="J9" i="3"/>
  <c r="G5" i="3"/>
  <c r="G9" i="3"/>
  <c r="J10" i="3"/>
  <c r="G13" i="3"/>
  <c r="F14" i="3"/>
  <c r="H5" i="3"/>
  <c r="G6" i="3"/>
  <c r="J7" i="3"/>
  <c r="H9" i="3"/>
  <c r="G10" i="3"/>
  <c r="J11" i="3"/>
  <c r="H13" i="3"/>
  <c r="H58" i="1"/>
  <c r="E13" i="1"/>
  <c r="D13" i="1"/>
  <c r="E18" i="1"/>
  <c r="D18" i="1"/>
  <c r="F11" i="1"/>
  <c r="F12" i="1"/>
  <c r="F14" i="1"/>
  <c r="F15" i="1"/>
  <c r="F16" i="1"/>
  <c r="F17" i="1"/>
  <c r="F19" i="1"/>
  <c r="F20" i="1"/>
  <c r="F10" i="1"/>
  <c r="N11" i="1" l="1"/>
  <c r="G10" i="1"/>
  <c r="H15" i="1"/>
  <c r="Y15" i="1" s="1"/>
  <c r="M10" i="1"/>
  <c r="Y10" i="1"/>
  <c r="M60" i="1"/>
  <c r="L13" i="1"/>
  <c r="H14" i="3"/>
  <c r="H18" i="1"/>
  <c r="I18" i="1"/>
  <c r="I14" i="3"/>
  <c r="J60" i="1"/>
  <c r="I11" i="1"/>
  <c r="K18" i="1"/>
  <c r="N16" i="1"/>
  <c r="G13" i="1"/>
  <c r="H13" i="1"/>
  <c r="O15" i="1"/>
  <c r="K16" i="1"/>
  <c r="L16" i="1"/>
  <c r="O10" i="1"/>
  <c r="J12" i="1"/>
  <c r="I12" i="1"/>
  <c r="M14" i="1"/>
  <c r="N14" i="1"/>
  <c r="H14" i="1"/>
  <c r="G14" i="1"/>
  <c r="K17" i="1"/>
  <c r="L17" i="1"/>
  <c r="N17" i="1"/>
  <c r="M17" i="1"/>
  <c r="J16" i="1"/>
  <c r="I16" i="1"/>
  <c r="L60" i="1"/>
  <c r="K60" i="1"/>
  <c r="H12" i="1"/>
  <c r="G12" i="1"/>
  <c r="K12" i="1"/>
  <c r="L12" i="1"/>
  <c r="J17" i="1"/>
  <c r="I17" i="1"/>
  <c r="K14" i="1"/>
  <c r="L14" i="1"/>
  <c r="J14" i="3"/>
  <c r="G14" i="3"/>
  <c r="F13" i="1"/>
  <c r="D21" i="1"/>
  <c r="E21" i="1"/>
  <c r="F18" i="1"/>
  <c r="G21" i="1" l="1"/>
  <c r="O11" i="1"/>
  <c r="Y11" i="1" s="1"/>
  <c r="Y17" i="1"/>
  <c r="Y16" i="1"/>
  <c r="O18" i="1"/>
  <c r="Y18" i="1" s="1"/>
  <c r="Y14" i="1"/>
  <c r="K14" i="3"/>
  <c r="L21" i="1"/>
  <c r="N58" i="1"/>
  <c r="I21" i="1"/>
  <c r="N21" i="1"/>
  <c r="H21" i="1"/>
  <c r="M21" i="1"/>
  <c r="K21" i="1"/>
  <c r="O13" i="1"/>
  <c r="Y13" i="1" s="1"/>
  <c r="O17" i="1"/>
  <c r="O16" i="1"/>
  <c r="O12" i="1"/>
  <c r="Y12" i="1" s="1"/>
  <c r="O14" i="1"/>
  <c r="J21" i="1"/>
  <c r="F21" i="1"/>
  <c r="Y21" i="1" l="1"/>
  <c r="P47" i="1"/>
  <c r="P49" i="1" s="1"/>
  <c r="O21" i="1"/>
</calcChain>
</file>

<file path=xl/sharedStrings.xml><?xml version="1.0" encoding="utf-8"?>
<sst xmlns="http://schemas.openxmlformats.org/spreadsheetml/2006/main" count="99" uniqueCount="45">
  <si>
    <t>DATA PRODUKSI GARAM KABUPATEN DEMAK</t>
  </si>
  <si>
    <t>No</t>
  </si>
  <si>
    <t>Kec.</t>
  </si>
  <si>
    <t>Desa</t>
  </si>
  <si>
    <t>Luas Lahan integrasi (Ha)</t>
  </si>
  <si>
    <t>Luas Lahan non integrasi (Ha)</t>
  </si>
  <si>
    <t>Total luas lahan (Ha)</t>
  </si>
  <si>
    <t>Produksi Garam lahan non Integrasi (Ton)</t>
  </si>
  <si>
    <t>Produksi Garam lahan Integrasi (Ton)</t>
  </si>
  <si>
    <t>Total integrasi dan non (Ton)</t>
  </si>
  <si>
    <t>Harga Garam/Kg</t>
  </si>
  <si>
    <t>Juli</t>
  </si>
  <si>
    <t>Agustus</t>
  </si>
  <si>
    <t>September</t>
  </si>
  <si>
    <t>Oktober</t>
  </si>
  <si>
    <t>Kw 2</t>
  </si>
  <si>
    <t>Wedung</t>
  </si>
  <si>
    <t>Tedunan</t>
  </si>
  <si>
    <t>Kendalasem</t>
  </si>
  <si>
    <t>Kedungkarang</t>
  </si>
  <si>
    <t>Kedungmutih</t>
  </si>
  <si>
    <t>Babalan</t>
  </si>
  <si>
    <t>Berahan Wetan</t>
  </si>
  <si>
    <t>-</t>
  </si>
  <si>
    <t>Berahan Kulon</t>
  </si>
  <si>
    <t>Mutih Wetan</t>
  </si>
  <si>
    <t>Mutih Kulon</t>
  </si>
  <si>
    <t>Bonang</t>
  </si>
  <si>
    <t>Betahwalang</t>
  </si>
  <si>
    <t>Total</t>
  </si>
  <si>
    <t>TAHUN 2021</t>
  </si>
  <si>
    <t>PRODUKSI (TON)</t>
  </si>
  <si>
    <t>AGUSTUS</t>
  </si>
  <si>
    <t>JULI</t>
  </si>
  <si>
    <t>SEPT</t>
  </si>
  <si>
    <t>OKT</t>
  </si>
  <si>
    <t>Kw 3</t>
  </si>
  <si>
    <t xml:space="preserve">Kw 1 = </t>
  </si>
  <si>
    <t>Kw 2 = Rp 630</t>
  </si>
  <si>
    <t>Kw 3 = Rp 520</t>
  </si>
  <si>
    <t>Demak,     1    November   2021</t>
  </si>
  <si>
    <t xml:space="preserve">An. Kepala Dinas Kelautan dan Perikanan Kab. Demak </t>
  </si>
  <si>
    <t xml:space="preserve">Kepala Bidang Perikanan Tangkap dan Kelautan </t>
  </si>
  <si>
    <t>M. SULKHAN, S.Pi, MT</t>
  </si>
  <si>
    <t>NIP. 19661122 198603 1 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</si>
</sst>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0"/>
      <name val="Arial"/>
      <family val="2"/>
    </font>
    <font>
      <sz val="11"/>
      <color theme="0"/>
      <name val="Arial"/>
      <family val="2"/>
    </font>
    <font>
      <u/>
      <sz val="12"/>
      <color theme="0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0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left" vertical="center"/>
    </xf>
    <xf numFmtId="43" fontId="3" fillId="2" borderId="5" xfId="1" applyFont="1" applyFill="1" applyBorder="1" applyAlignment="1">
      <alignment horizontal="left" vertical="center"/>
    </xf>
    <xf numFmtId="43" fontId="3" fillId="2" borderId="5" xfId="1" applyFont="1" applyFill="1" applyBorder="1" applyAlignment="1">
      <alignment vertical="center"/>
    </xf>
    <xf numFmtId="165" fontId="3" fillId="2" borderId="5" xfId="1" applyNumberFormat="1" applyFont="1" applyFill="1" applyBorder="1" applyAlignment="1">
      <alignment horizontal="center" vertical="top"/>
    </xf>
    <xf numFmtId="165" fontId="4" fillId="2" borderId="5" xfId="1" applyNumberFormat="1" applyFont="1" applyFill="1" applyBorder="1" applyAlignment="1">
      <alignment horizontal="center" vertical="top"/>
    </xf>
    <xf numFmtId="165" fontId="0" fillId="2" borderId="5" xfId="0" applyNumberFormat="1" applyFill="1" applyBorder="1" applyAlignment="1">
      <alignment horizontal="center" vertical="top"/>
    </xf>
    <xf numFmtId="165" fontId="4" fillId="2" borderId="5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43" fontId="3" fillId="2" borderId="5" xfId="1" applyFont="1" applyFill="1" applyBorder="1" applyAlignment="1">
      <alignment horizontal="left"/>
    </xf>
    <xf numFmtId="165" fontId="4" fillId="2" borderId="5" xfId="0" applyNumberFormat="1" applyFont="1" applyFill="1" applyBorder="1" applyAlignment="1">
      <alignment horizontal="center" vertical="top"/>
    </xf>
    <xf numFmtId="0" fontId="5" fillId="0" borderId="0" xfId="0" applyFont="1"/>
    <xf numFmtId="0" fontId="4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7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5" fillId="0" borderId="0" xfId="0" applyFont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left"/>
    </xf>
    <xf numFmtId="43" fontId="5" fillId="0" borderId="0" xfId="0" applyNumberFormat="1" applyFont="1"/>
    <xf numFmtId="0" fontId="12" fillId="2" borderId="0" xfId="2" applyFont="1" applyFill="1" applyBorder="1" applyAlignment="1">
      <alignment horizontal="center"/>
    </xf>
    <xf numFmtId="4" fontId="5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wrapText="1"/>
    </xf>
    <xf numFmtId="0" fontId="4" fillId="2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2" applyFont="1" applyFill="1" applyBorder="1" applyAlignment="1"/>
    <xf numFmtId="0" fontId="4" fillId="2" borderId="0" xfId="0" applyFont="1" applyFill="1" applyBorder="1" applyAlignment="1"/>
    <xf numFmtId="0" fontId="10" fillId="2" borderId="0" xfId="0" applyFont="1" applyFill="1" applyBorder="1" applyAlignment="1"/>
    <xf numFmtId="43" fontId="5" fillId="0" borderId="0" xfId="0" applyNumberFormat="1" applyFont="1" applyAlignment="1">
      <alignment horizontal="center"/>
    </xf>
    <xf numFmtId="0" fontId="2" fillId="0" borderId="0" xfId="0" applyFont="1"/>
    <xf numFmtId="166" fontId="5" fillId="0" borderId="0" xfId="0" applyNumberFormat="1" applyFont="1" applyAlignment="1">
      <alignment horizontal="center"/>
    </xf>
    <xf numFmtId="166" fontId="7" fillId="2" borderId="0" xfId="2" applyNumberFormat="1" applyFont="1" applyFill="1" applyBorder="1" applyAlignment="1">
      <alignment horizontal="center"/>
    </xf>
    <xf numFmtId="166" fontId="8" fillId="0" borderId="0" xfId="0" applyNumberFormat="1" applyFont="1"/>
    <xf numFmtId="166" fontId="11" fillId="2" borderId="0" xfId="0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/>
    </xf>
    <xf numFmtId="166" fontId="0" fillId="0" borderId="0" xfId="0" applyNumberFormat="1"/>
    <xf numFmtId="166" fontId="15" fillId="0" borderId="0" xfId="0" applyNumberFormat="1" applyFont="1" applyAlignment="1">
      <alignment horizontal="center"/>
    </xf>
    <xf numFmtId="0" fontId="16" fillId="0" borderId="0" xfId="0" applyFont="1"/>
    <xf numFmtId="166" fontId="17" fillId="0" borderId="0" xfId="0" applyNumberFormat="1" applyFont="1" applyAlignment="1">
      <alignment horizontal="center"/>
    </xf>
    <xf numFmtId="165" fontId="0" fillId="2" borderId="5" xfId="0" applyNumberFormat="1" applyFill="1" applyBorder="1" applyAlignment="1">
      <alignment horizontal="center" vertical="center"/>
    </xf>
    <xf numFmtId="165" fontId="4" fillId="2" borderId="5" xfId="1" quotePrefix="1" applyNumberFormat="1" applyFont="1" applyFill="1" applyBorder="1" applyAlignment="1">
      <alignment horizontal="center" vertical="top"/>
    </xf>
    <xf numFmtId="165" fontId="5" fillId="0" borderId="0" xfId="0" applyNumberFormat="1" applyFont="1"/>
    <xf numFmtId="165" fontId="4" fillId="2" borderId="0" xfId="0" applyNumberFormat="1" applyFont="1" applyFill="1" applyAlignment="1">
      <alignment horizontal="center" vertical="top"/>
    </xf>
    <xf numFmtId="165" fontId="4" fillId="2" borderId="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43" fontId="3" fillId="0" borderId="1" xfId="1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left" vertical="center"/>
    </xf>
    <xf numFmtId="43" fontId="3" fillId="0" borderId="14" xfId="1" applyFont="1" applyFill="1" applyBorder="1" applyAlignment="1">
      <alignment horizontal="left" vertical="center"/>
    </xf>
    <xf numFmtId="43" fontId="3" fillId="0" borderId="1" xfId="1" applyFont="1" applyFill="1" applyBorder="1" applyAlignment="1">
      <alignment horizontal="left" vertical="center" wrapText="1"/>
    </xf>
    <xf numFmtId="43" fontId="3" fillId="0" borderId="6" xfId="1" applyFont="1" applyFill="1" applyBorder="1" applyAlignment="1">
      <alignment horizontal="left" vertical="center" wrapText="1"/>
    </xf>
    <xf numFmtId="43" fontId="3" fillId="0" borderId="14" xfId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3" fillId="2" borderId="12" xfId="1" applyNumberFormat="1" applyFont="1" applyFill="1" applyBorder="1" applyAlignment="1">
      <alignment horizontal="center" vertical="center"/>
    </xf>
    <xf numFmtId="165" fontId="3" fillId="2" borderId="15" xfId="1" applyNumberFormat="1" applyFont="1" applyFill="1" applyBorder="1" applyAlignment="1">
      <alignment horizontal="center" vertical="center"/>
    </xf>
    <xf numFmtId="165" fontId="3" fillId="2" borderId="13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wrapText="1"/>
    </xf>
    <xf numFmtId="0" fontId="7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topLeftCell="E1" zoomScale="73" zoomScaleNormal="73" workbookViewId="0">
      <selection activeCell="R22" sqref="R22"/>
    </sheetView>
  </sheetViews>
  <sheetFormatPr defaultColWidth="6" defaultRowHeight="14.5" x14ac:dyDescent="0.35"/>
  <cols>
    <col min="1" max="1" width="5.26953125" customWidth="1"/>
    <col min="2" max="2" width="12.7265625" customWidth="1"/>
    <col min="3" max="3" width="18.1796875" customWidth="1"/>
    <col min="4" max="4" width="10.7265625" customWidth="1"/>
    <col min="5" max="5" width="11" customWidth="1"/>
    <col min="6" max="6" width="9.81640625" customWidth="1"/>
    <col min="7" max="7" width="8.1796875" customWidth="1"/>
    <col min="8" max="8" width="8.54296875" customWidth="1"/>
    <col min="9" max="9" width="11.7265625" customWidth="1"/>
    <col min="10" max="10" width="12.81640625" customWidth="1"/>
    <col min="11" max="11" width="12.54296875" customWidth="1"/>
    <col min="12" max="12" width="12.7265625" customWidth="1"/>
    <col min="13" max="13" width="11.81640625" customWidth="1"/>
    <col min="14" max="14" width="11.26953125" customWidth="1"/>
    <col min="15" max="15" width="12.453125" customWidth="1"/>
    <col min="16" max="16" width="10.1796875" customWidth="1"/>
    <col min="17" max="17" width="5.453125" customWidth="1"/>
    <col min="18" max="18" width="10.81640625" customWidth="1"/>
    <col min="19" max="19" width="7" customWidth="1"/>
    <col min="20" max="20" width="10.81640625" customWidth="1"/>
    <col min="21" max="21" width="5.26953125" customWidth="1"/>
    <col min="22" max="22" width="11.81640625" customWidth="1"/>
    <col min="23" max="23" width="7.1796875" customWidth="1"/>
    <col min="24" max="24" width="12.1796875" customWidth="1"/>
    <col min="25" max="25" width="15.453125" customWidth="1"/>
    <col min="26" max="26" width="18.1796875" customWidth="1"/>
  </cols>
  <sheetData>
    <row r="1" spans="1:26" ht="20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20" x14ac:dyDescent="0.4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x14ac:dyDescent="0.35">
      <c r="B3" s="1"/>
    </row>
    <row r="4" spans="1:26" ht="15" customHeight="1" x14ac:dyDescent="0.35">
      <c r="A4" s="55" t="s">
        <v>1</v>
      </c>
      <c r="B4" s="58" t="s">
        <v>2</v>
      </c>
      <c r="C4" s="55" t="s">
        <v>3</v>
      </c>
      <c r="D4" s="58" t="s">
        <v>4</v>
      </c>
      <c r="E4" s="58" t="s">
        <v>5</v>
      </c>
      <c r="F4" s="58" t="s">
        <v>6</v>
      </c>
      <c r="G4" s="75" t="s">
        <v>7</v>
      </c>
      <c r="H4" s="76"/>
      <c r="I4" s="76"/>
      <c r="J4" s="76"/>
      <c r="K4" s="76"/>
      <c r="L4" s="76"/>
      <c r="M4" s="76"/>
      <c r="N4" s="76"/>
      <c r="O4" s="77"/>
      <c r="P4" s="75" t="s">
        <v>8</v>
      </c>
      <c r="Q4" s="76"/>
      <c r="R4" s="76"/>
      <c r="S4" s="76"/>
      <c r="T4" s="76"/>
      <c r="U4" s="76"/>
      <c r="V4" s="76"/>
      <c r="W4" s="76"/>
      <c r="X4" s="77"/>
      <c r="Y4" s="58" t="s">
        <v>9</v>
      </c>
      <c r="Z4" s="61" t="s">
        <v>10</v>
      </c>
    </row>
    <row r="5" spans="1:26" x14ac:dyDescent="0.35">
      <c r="A5" s="56"/>
      <c r="B5" s="59"/>
      <c r="C5" s="56"/>
      <c r="D5" s="59"/>
      <c r="E5" s="59"/>
      <c r="F5" s="59"/>
      <c r="G5" s="78"/>
      <c r="H5" s="79"/>
      <c r="I5" s="79"/>
      <c r="J5" s="79"/>
      <c r="K5" s="79"/>
      <c r="L5" s="79"/>
      <c r="M5" s="79"/>
      <c r="N5" s="79"/>
      <c r="O5" s="80"/>
      <c r="P5" s="78"/>
      <c r="Q5" s="79"/>
      <c r="R5" s="79"/>
      <c r="S5" s="79"/>
      <c r="T5" s="79"/>
      <c r="U5" s="79"/>
      <c r="V5" s="79"/>
      <c r="W5" s="79"/>
      <c r="X5" s="80"/>
      <c r="Y5" s="59"/>
      <c r="Z5" s="61"/>
    </row>
    <row r="6" spans="1:26" x14ac:dyDescent="0.35">
      <c r="A6" s="56"/>
      <c r="B6" s="59"/>
      <c r="C6" s="56"/>
      <c r="D6" s="59"/>
      <c r="E6" s="59"/>
      <c r="F6" s="59"/>
      <c r="G6" s="78"/>
      <c r="H6" s="79"/>
      <c r="I6" s="79"/>
      <c r="J6" s="79"/>
      <c r="K6" s="79"/>
      <c r="L6" s="79"/>
      <c r="M6" s="79"/>
      <c r="N6" s="79"/>
      <c r="O6" s="80"/>
      <c r="P6" s="78"/>
      <c r="Q6" s="79"/>
      <c r="R6" s="79"/>
      <c r="S6" s="79"/>
      <c r="T6" s="79"/>
      <c r="U6" s="79"/>
      <c r="V6" s="79"/>
      <c r="W6" s="79"/>
      <c r="X6" s="80"/>
      <c r="Y6" s="59"/>
      <c r="Z6" s="61"/>
    </row>
    <row r="7" spans="1:26" x14ac:dyDescent="0.35">
      <c r="A7" s="56"/>
      <c r="B7" s="59"/>
      <c r="C7" s="56"/>
      <c r="D7" s="59"/>
      <c r="E7" s="59"/>
      <c r="F7" s="59"/>
      <c r="G7" s="62"/>
      <c r="H7" s="81"/>
      <c r="I7" s="81"/>
      <c r="J7" s="81"/>
      <c r="K7" s="81"/>
      <c r="L7" s="81"/>
      <c r="M7" s="81"/>
      <c r="N7" s="81"/>
      <c r="O7" s="63"/>
      <c r="P7" s="78"/>
      <c r="Q7" s="79"/>
      <c r="R7" s="79"/>
      <c r="S7" s="79"/>
      <c r="T7" s="79"/>
      <c r="U7" s="79"/>
      <c r="V7" s="79"/>
      <c r="W7" s="79"/>
      <c r="X7" s="80"/>
      <c r="Y7" s="59"/>
      <c r="Z7" s="61"/>
    </row>
    <row r="8" spans="1:26" ht="27" customHeight="1" x14ac:dyDescent="0.35">
      <c r="A8" s="56"/>
      <c r="B8" s="59"/>
      <c r="C8" s="56"/>
      <c r="D8" s="59"/>
      <c r="E8" s="59"/>
      <c r="F8" s="59"/>
      <c r="G8" s="62" t="s">
        <v>11</v>
      </c>
      <c r="H8" s="63"/>
      <c r="I8" s="64" t="s">
        <v>12</v>
      </c>
      <c r="J8" s="65"/>
      <c r="K8" s="64" t="s">
        <v>13</v>
      </c>
      <c r="L8" s="65"/>
      <c r="M8" s="66" t="s">
        <v>14</v>
      </c>
      <c r="N8" s="66"/>
      <c r="O8" s="30" t="s">
        <v>29</v>
      </c>
      <c r="P8" s="64" t="s">
        <v>11</v>
      </c>
      <c r="Q8" s="65"/>
      <c r="R8" s="64" t="s">
        <v>12</v>
      </c>
      <c r="S8" s="65"/>
      <c r="T8" s="64" t="s">
        <v>13</v>
      </c>
      <c r="U8" s="65"/>
      <c r="V8" s="66" t="s">
        <v>14</v>
      </c>
      <c r="W8" s="66"/>
      <c r="X8" s="82" t="s">
        <v>29</v>
      </c>
      <c r="Y8" s="59"/>
      <c r="Z8" s="61"/>
    </row>
    <row r="9" spans="1:26" ht="31" x14ac:dyDescent="0.35">
      <c r="A9" s="57"/>
      <c r="B9" s="60"/>
      <c r="C9" s="57"/>
      <c r="D9" s="60"/>
      <c r="E9" s="60"/>
      <c r="F9" s="60"/>
      <c r="G9" s="2" t="s">
        <v>15</v>
      </c>
      <c r="H9" s="2" t="s">
        <v>36</v>
      </c>
      <c r="I9" s="2" t="s">
        <v>15</v>
      </c>
      <c r="J9" s="2" t="s">
        <v>36</v>
      </c>
      <c r="K9" s="2" t="s">
        <v>15</v>
      </c>
      <c r="L9" s="2" t="s">
        <v>36</v>
      </c>
      <c r="M9" s="3" t="s">
        <v>15</v>
      </c>
      <c r="N9" s="3" t="s">
        <v>36</v>
      </c>
      <c r="O9" s="2"/>
      <c r="P9" s="2" t="s">
        <v>15</v>
      </c>
      <c r="Q9" s="2" t="s">
        <v>36</v>
      </c>
      <c r="R9" s="2" t="s">
        <v>15</v>
      </c>
      <c r="S9" s="2" t="s">
        <v>36</v>
      </c>
      <c r="T9" s="2" t="s">
        <v>15</v>
      </c>
      <c r="U9" s="2" t="s">
        <v>36</v>
      </c>
      <c r="V9" s="3" t="s">
        <v>15</v>
      </c>
      <c r="W9" s="3" t="s">
        <v>36</v>
      </c>
      <c r="X9" s="83"/>
      <c r="Y9" s="60"/>
      <c r="Z9" s="61"/>
    </row>
    <row r="10" spans="1:26" ht="18.75" customHeight="1" x14ac:dyDescent="0.35">
      <c r="A10" s="4">
        <v>1</v>
      </c>
      <c r="B10" s="5" t="s">
        <v>16</v>
      </c>
      <c r="C10" s="6" t="s">
        <v>17</v>
      </c>
      <c r="D10" s="7">
        <v>0</v>
      </c>
      <c r="E10" s="7">
        <v>32</v>
      </c>
      <c r="F10" s="7">
        <f>SUM(D10:E10)</f>
        <v>32</v>
      </c>
      <c r="G10" s="7">
        <f t="shared" ref="G10:G20" si="0">30*J49/100</f>
        <v>1.44</v>
      </c>
      <c r="H10" s="8">
        <f t="shared" ref="H10:H20" si="1">70*J49/100</f>
        <v>3.36</v>
      </c>
      <c r="I10" s="8">
        <f t="shared" ref="I10:I20" si="2">40*K49/100</f>
        <v>115.2</v>
      </c>
      <c r="J10" s="8">
        <f t="shared" ref="J10:J20" si="3">60*K49/100</f>
        <v>172.8</v>
      </c>
      <c r="K10" s="8">
        <f t="shared" ref="K10:K20" si="4">40*L49/100</f>
        <v>192</v>
      </c>
      <c r="L10" s="8">
        <f t="shared" ref="L10:L20" si="5">60*L49/100</f>
        <v>288</v>
      </c>
      <c r="M10" s="8">
        <f t="shared" ref="M10:M20" si="6">30*M49/100</f>
        <v>56.16</v>
      </c>
      <c r="N10" s="8">
        <f t="shared" ref="N10:N20" si="7">70*M49/100</f>
        <v>131.04</v>
      </c>
      <c r="O10" s="8">
        <f>SUM(G10:N10)</f>
        <v>959.99999999999989</v>
      </c>
      <c r="P10" s="50"/>
      <c r="Q10" s="50"/>
      <c r="R10" s="8"/>
      <c r="S10" s="8"/>
      <c r="T10" s="9"/>
      <c r="U10" s="9"/>
      <c r="V10" s="9"/>
      <c r="W10" s="9"/>
      <c r="X10" s="49"/>
      <c r="Y10" s="8">
        <f>SUM(G10:N10)</f>
        <v>959.99999999999989</v>
      </c>
      <c r="Z10" s="10" t="s">
        <v>37</v>
      </c>
    </row>
    <row r="11" spans="1:26" ht="17.25" customHeight="1" x14ac:dyDescent="0.35">
      <c r="A11" s="4">
        <v>2</v>
      </c>
      <c r="B11" s="5" t="s">
        <v>16</v>
      </c>
      <c r="C11" s="6" t="s">
        <v>18</v>
      </c>
      <c r="D11" s="7">
        <v>18.600000000000001</v>
      </c>
      <c r="E11" s="7">
        <v>114.05000000000001</v>
      </c>
      <c r="F11" s="7">
        <f t="shared" ref="F11:F20" si="8">SUM(D11:E11)</f>
        <v>132.65</v>
      </c>
      <c r="G11" s="7">
        <f t="shared" si="0"/>
        <v>5.9902500000000005</v>
      </c>
      <c r="H11" s="8">
        <f t="shared" si="1"/>
        <v>13.977250000000002</v>
      </c>
      <c r="I11" s="8">
        <f t="shared" si="2"/>
        <v>479.22</v>
      </c>
      <c r="J11" s="8">
        <f t="shared" si="3"/>
        <v>718.83</v>
      </c>
      <c r="K11" s="8">
        <f t="shared" si="4"/>
        <v>798.7</v>
      </c>
      <c r="L11" s="8">
        <f t="shared" si="5"/>
        <v>1198.05</v>
      </c>
      <c r="M11" s="8">
        <f t="shared" si="6"/>
        <v>233.61974999999998</v>
      </c>
      <c r="N11" s="8">
        <f t="shared" si="7"/>
        <v>545.11274999999989</v>
      </c>
      <c r="O11" s="8">
        <f t="shared" ref="O11:O20" si="9">SUM(G11:N11)</f>
        <v>3993.4999999999995</v>
      </c>
      <c r="P11" s="8">
        <v>22.02</v>
      </c>
      <c r="Q11" s="8"/>
      <c r="R11" s="8">
        <v>375.59</v>
      </c>
      <c r="S11" s="8"/>
      <c r="T11" s="8">
        <v>1097.6500000000001</v>
      </c>
      <c r="U11" s="8"/>
      <c r="V11" s="52">
        <v>819.3</v>
      </c>
      <c r="W11" s="8"/>
      <c r="X11" s="53">
        <f>SUM(P11:W11)</f>
        <v>2314.56</v>
      </c>
      <c r="Y11" s="8">
        <f>SUM(O11,X11)</f>
        <v>6308.0599999999995</v>
      </c>
      <c r="Z11" s="10" t="s">
        <v>38</v>
      </c>
    </row>
    <row r="12" spans="1:26" ht="21.75" customHeight="1" x14ac:dyDescent="0.35">
      <c r="A12" s="4">
        <v>3</v>
      </c>
      <c r="B12" s="5" t="s">
        <v>16</v>
      </c>
      <c r="C12" s="6" t="s">
        <v>19</v>
      </c>
      <c r="D12" s="7">
        <v>19.899999999999999</v>
      </c>
      <c r="E12" s="7">
        <v>75.995000000000005</v>
      </c>
      <c r="F12" s="7">
        <f t="shared" si="8"/>
        <v>95.89500000000001</v>
      </c>
      <c r="G12" s="7">
        <f t="shared" si="0"/>
        <v>3.99</v>
      </c>
      <c r="H12" s="8">
        <f t="shared" si="1"/>
        <v>9.31</v>
      </c>
      <c r="I12" s="8">
        <f t="shared" si="2"/>
        <v>319.2</v>
      </c>
      <c r="J12" s="8">
        <f t="shared" si="3"/>
        <v>478.8</v>
      </c>
      <c r="K12" s="8">
        <f t="shared" si="4"/>
        <v>532</v>
      </c>
      <c r="L12" s="8">
        <f t="shared" si="5"/>
        <v>798</v>
      </c>
      <c r="M12" s="8">
        <f t="shared" si="6"/>
        <v>155.61000000000001</v>
      </c>
      <c r="N12" s="8">
        <f t="shared" si="7"/>
        <v>363.09</v>
      </c>
      <c r="O12" s="8">
        <f t="shared" si="9"/>
        <v>2660.0000000000005</v>
      </c>
      <c r="P12" s="8">
        <v>46.23</v>
      </c>
      <c r="Q12" s="8"/>
      <c r="R12" s="8">
        <v>438.17</v>
      </c>
      <c r="S12" s="8"/>
      <c r="T12" s="8">
        <v>1165.74</v>
      </c>
      <c r="U12" s="8"/>
      <c r="V12" s="8">
        <v>903.26</v>
      </c>
      <c r="W12" s="8"/>
      <c r="X12" s="53">
        <f>SUM(P12:V12)</f>
        <v>2553.4</v>
      </c>
      <c r="Y12" s="8">
        <f>SUM(O12,X12)</f>
        <v>5213.4000000000005</v>
      </c>
      <c r="Z12" s="10" t="s">
        <v>39</v>
      </c>
    </row>
    <row r="13" spans="1:26" ht="17.25" customHeight="1" x14ac:dyDescent="0.35">
      <c r="A13" s="4">
        <v>4</v>
      </c>
      <c r="B13" s="5" t="s">
        <v>16</v>
      </c>
      <c r="C13" s="6" t="s">
        <v>20</v>
      </c>
      <c r="D13" s="7">
        <f>(18.6+50.26)</f>
        <v>68.86</v>
      </c>
      <c r="E13" s="7">
        <f>(227.032-50.26)</f>
        <v>176.77200000000002</v>
      </c>
      <c r="F13" s="7">
        <f t="shared" si="8"/>
        <v>245.63200000000001</v>
      </c>
      <c r="G13" s="7">
        <f t="shared" si="0"/>
        <v>10.4175</v>
      </c>
      <c r="H13" s="8">
        <f t="shared" si="1"/>
        <v>24.307500000000001</v>
      </c>
      <c r="I13" s="8">
        <f t="shared" si="2"/>
        <v>833.4</v>
      </c>
      <c r="J13" s="8">
        <f t="shared" si="3"/>
        <v>1250.0999999999999</v>
      </c>
      <c r="K13" s="8">
        <f t="shared" si="4"/>
        <v>1389</v>
      </c>
      <c r="L13" s="8">
        <f t="shared" si="5"/>
        <v>2083.5</v>
      </c>
      <c r="M13" s="8">
        <f t="shared" si="6"/>
        <v>406.28250000000003</v>
      </c>
      <c r="N13" s="8">
        <f t="shared" si="7"/>
        <v>947.99249999999995</v>
      </c>
      <c r="O13" s="8">
        <f t="shared" si="9"/>
        <v>6945.0000000000009</v>
      </c>
      <c r="P13" s="8">
        <v>45.05</v>
      </c>
      <c r="Q13" s="8"/>
      <c r="R13" s="8">
        <v>867.04</v>
      </c>
      <c r="S13" s="8"/>
      <c r="T13" s="8">
        <v>1969.92</v>
      </c>
      <c r="U13" s="8"/>
      <c r="V13" s="8">
        <v>1150.8209999999999</v>
      </c>
      <c r="W13" s="8"/>
      <c r="X13" s="53">
        <f>SUM(P13:V13)</f>
        <v>4032.8310000000001</v>
      </c>
      <c r="Y13" s="8">
        <f>SUM(O13,X13)</f>
        <v>10977.831000000002</v>
      </c>
      <c r="Z13" s="10"/>
    </row>
    <row r="14" spans="1:26" ht="20.25" customHeight="1" x14ac:dyDescent="0.35">
      <c r="A14" s="4">
        <v>5</v>
      </c>
      <c r="B14" s="5" t="s">
        <v>16</v>
      </c>
      <c r="C14" s="6" t="s">
        <v>21</v>
      </c>
      <c r="D14" s="7">
        <v>29.46</v>
      </c>
      <c r="E14" s="7">
        <v>145.232</v>
      </c>
      <c r="F14" s="7">
        <f t="shared" si="8"/>
        <v>174.69200000000001</v>
      </c>
      <c r="G14" s="7">
        <f t="shared" si="0"/>
        <v>6.4874999999999998</v>
      </c>
      <c r="H14" s="8">
        <f t="shared" si="1"/>
        <v>15.137499999999999</v>
      </c>
      <c r="I14" s="8">
        <f t="shared" si="2"/>
        <v>519</v>
      </c>
      <c r="J14" s="8">
        <f t="shared" si="3"/>
        <v>778.5</v>
      </c>
      <c r="K14" s="8">
        <f t="shared" si="4"/>
        <v>865</v>
      </c>
      <c r="L14" s="8">
        <f t="shared" si="5"/>
        <v>1297.5</v>
      </c>
      <c r="M14" s="8">
        <f t="shared" si="6"/>
        <v>253.01249999999999</v>
      </c>
      <c r="N14" s="8">
        <f t="shared" si="7"/>
        <v>590.36249999999995</v>
      </c>
      <c r="O14" s="8">
        <f t="shared" si="9"/>
        <v>4325</v>
      </c>
      <c r="P14" s="8"/>
      <c r="Q14" s="8"/>
      <c r="R14" s="8"/>
      <c r="S14" s="8"/>
      <c r="T14" s="8"/>
      <c r="U14" s="8"/>
      <c r="V14" s="8"/>
      <c r="W14" s="8"/>
      <c r="X14" s="53"/>
      <c r="Y14" s="8">
        <f>SUM(G14:N14)</f>
        <v>4325</v>
      </c>
      <c r="Z14" s="10"/>
    </row>
    <row r="15" spans="1:26" ht="20.25" customHeight="1" x14ac:dyDescent="0.35">
      <c r="A15" s="4">
        <v>6</v>
      </c>
      <c r="B15" s="5" t="s">
        <v>16</v>
      </c>
      <c r="C15" s="6" t="s">
        <v>22</v>
      </c>
      <c r="D15" s="11" t="s">
        <v>23</v>
      </c>
      <c r="E15" s="7">
        <v>46.883999999999993</v>
      </c>
      <c r="F15" s="7">
        <f t="shared" si="8"/>
        <v>46.883999999999993</v>
      </c>
      <c r="G15" s="7">
        <f t="shared" si="0"/>
        <v>2.1105</v>
      </c>
      <c r="H15" s="8">
        <f t="shared" si="1"/>
        <v>4.9245000000000001</v>
      </c>
      <c r="I15" s="8">
        <f t="shared" si="2"/>
        <v>168.84</v>
      </c>
      <c r="J15" s="8">
        <f t="shared" si="3"/>
        <v>253.26</v>
      </c>
      <c r="K15" s="8">
        <f t="shared" si="4"/>
        <v>281.39999999999998</v>
      </c>
      <c r="L15" s="8">
        <f t="shared" si="5"/>
        <v>422.1</v>
      </c>
      <c r="M15" s="8">
        <f t="shared" si="6"/>
        <v>82.309500000000014</v>
      </c>
      <c r="N15" s="8">
        <f t="shared" si="7"/>
        <v>192.05549999999999</v>
      </c>
      <c r="O15" s="8">
        <f t="shared" si="9"/>
        <v>1407</v>
      </c>
      <c r="P15" s="8"/>
      <c r="Q15" s="8"/>
      <c r="R15" s="8"/>
      <c r="S15" s="8"/>
      <c r="T15" s="8"/>
      <c r="U15" s="8"/>
      <c r="V15" s="8"/>
      <c r="W15" s="8"/>
      <c r="X15" s="53"/>
      <c r="Y15" s="8">
        <f>SUM(G15:N15)</f>
        <v>1407</v>
      </c>
      <c r="Z15" s="10"/>
    </row>
    <row r="16" spans="1:26" ht="18" customHeight="1" x14ac:dyDescent="0.35">
      <c r="A16" s="4">
        <v>7</v>
      </c>
      <c r="B16" s="5" t="s">
        <v>16</v>
      </c>
      <c r="C16" s="6" t="s">
        <v>24</v>
      </c>
      <c r="D16" s="7">
        <v>0</v>
      </c>
      <c r="E16" s="7">
        <v>24</v>
      </c>
      <c r="F16" s="7">
        <f t="shared" si="8"/>
        <v>24</v>
      </c>
      <c r="G16" s="7">
        <f t="shared" si="0"/>
        <v>1.08</v>
      </c>
      <c r="H16" s="8">
        <f t="shared" si="1"/>
        <v>2.52</v>
      </c>
      <c r="I16" s="8">
        <f t="shared" si="2"/>
        <v>86.4</v>
      </c>
      <c r="J16" s="8">
        <f t="shared" si="3"/>
        <v>129.6</v>
      </c>
      <c r="K16" s="8">
        <f t="shared" si="4"/>
        <v>144</v>
      </c>
      <c r="L16" s="8">
        <f t="shared" si="5"/>
        <v>216</v>
      </c>
      <c r="M16" s="8">
        <f t="shared" si="6"/>
        <v>42.12</v>
      </c>
      <c r="N16" s="8">
        <f t="shared" si="7"/>
        <v>98.28</v>
      </c>
      <c r="O16" s="8">
        <f t="shared" si="9"/>
        <v>720</v>
      </c>
      <c r="P16" s="8"/>
      <c r="Q16" s="8"/>
      <c r="R16" s="8"/>
      <c r="S16" s="8"/>
      <c r="T16" s="8"/>
      <c r="U16" s="8"/>
      <c r="V16" s="8"/>
      <c r="W16" s="8"/>
      <c r="X16" s="53"/>
      <c r="Y16" s="8">
        <f>SUM(G16:N16)</f>
        <v>720</v>
      </c>
      <c r="Z16" s="10"/>
    </row>
    <row r="17" spans="1:32" ht="18" customHeight="1" x14ac:dyDescent="0.35">
      <c r="A17" s="4">
        <v>8</v>
      </c>
      <c r="B17" s="5" t="s">
        <v>16</v>
      </c>
      <c r="C17" s="6" t="s">
        <v>25</v>
      </c>
      <c r="D17" s="7">
        <v>0</v>
      </c>
      <c r="E17" s="7">
        <v>12</v>
      </c>
      <c r="F17" s="7">
        <f t="shared" si="8"/>
        <v>12</v>
      </c>
      <c r="G17" s="7">
        <f t="shared" si="0"/>
        <v>0.63</v>
      </c>
      <c r="H17" s="8">
        <f t="shared" si="1"/>
        <v>1.47</v>
      </c>
      <c r="I17" s="8">
        <f t="shared" si="2"/>
        <v>50.4</v>
      </c>
      <c r="J17" s="8">
        <f t="shared" si="3"/>
        <v>75.599999999999994</v>
      </c>
      <c r="K17" s="8">
        <f t="shared" si="4"/>
        <v>84</v>
      </c>
      <c r="L17" s="8">
        <f t="shared" si="5"/>
        <v>126</v>
      </c>
      <c r="M17" s="8">
        <f t="shared" si="6"/>
        <v>24.57</v>
      </c>
      <c r="N17" s="8">
        <f t="shared" si="7"/>
        <v>57.33</v>
      </c>
      <c r="O17" s="8">
        <f t="shared" si="9"/>
        <v>420</v>
      </c>
      <c r="P17" s="8"/>
      <c r="Q17" s="8"/>
      <c r="R17" s="8"/>
      <c r="S17" s="8"/>
      <c r="T17" s="9"/>
      <c r="U17" s="9"/>
      <c r="V17" s="13"/>
      <c r="W17" s="13"/>
      <c r="X17" s="53"/>
      <c r="Y17" s="8">
        <f>SUM(G17:N17)</f>
        <v>420</v>
      </c>
      <c r="Z17" s="10"/>
    </row>
    <row r="18" spans="1:32" ht="17.25" customHeight="1" x14ac:dyDescent="0.35">
      <c r="A18" s="4">
        <v>9</v>
      </c>
      <c r="B18" s="5" t="s">
        <v>16</v>
      </c>
      <c r="C18" s="6" t="s">
        <v>26</v>
      </c>
      <c r="D18" s="7">
        <f>(150.1+55.72)</f>
        <v>205.82</v>
      </c>
      <c r="E18" s="7">
        <f>(56.945-55.72)</f>
        <v>1.2250000000000014</v>
      </c>
      <c r="F18" s="7">
        <f t="shared" si="8"/>
        <v>207.04499999999999</v>
      </c>
      <c r="G18" s="7">
        <f t="shared" si="0"/>
        <v>2.9872499999999995</v>
      </c>
      <c r="H18" s="8">
        <f t="shared" si="1"/>
        <v>6.9702500000000001</v>
      </c>
      <c r="I18" s="8">
        <f t="shared" si="2"/>
        <v>238.98</v>
      </c>
      <c r="J18" s="8">
        <f t="shared" si="3"/>
        <v>358.47</v>
      </c>
      <c r="K18" s="8">
        <f t="shared" si="4"/>
        <v>398.3</v>
      </c>
      <c r="L18" s="8">
        <f t="shared" si="5"/>
        <v>597.45000000000005</v>
      </c>
      <c r="M18" s="8">
        <f t="shared" si="6"/>
        <v>116.50274999999999</v>
      </c>
      <c r="N18" s="8">
        <f t="shared" si="7"/>
        <v>271.83974999999998</v>
      </c>
      <c r="O18" s="8">
        <f t="shared" si="9"/>
        <v>1991.5</v>
      </c>
      <c r="P18" s="8">
        <v>75.349999999999994</v>
      </c>
      <c r="Q18" s="8"/>
      <c r="R18" s="8">
        <v>1091.77</v>
      </c>
      <c r="S18" s="8"/>
      <c r="T18" s="8">
        <v>2348.386</v>
      </c>
      <c r="U18" s="8"/>
      <c r="V18" s="8">
        <v>1366.588</v>
      </c>
      <c r="W18" s="8"/>
      <c r="X18" s="53">
        <f>SUM(P18:V18)</f>
        <v>4882.0940000000001</v>
      </c>
      <c r="Y18" s="8">
        <f>SUM(O18,X18)</f>
        <v>6873.5940000000001</v>
      </c>
      <c r="Z18" s="10"/>
    </row>
    <row r="19" spans="1:32" ht="17.25" customHeight="1" x14ac:dyDescent="0.35">
      <c r="A19" s="4">
        <v>10</v>
      </c>
      <c r="B19" s="5" t="s">
        <v>16</v>
      </c>
      <c r="C19" s="6" t="s">
        <v>16</v>
      </c>
      <c r="D19" s="7" t="s">
        <v>23</v>
      </c>
      <c r="E19" s="7">
        <v>6.65</v>
      </c>
      <c r="F19" s="7">
        <f t="shared" si="8"/>
        <v>6.65</v>
      </c>
      <c r="G19" s="7">
        <f t="shared" si="0"/>
        <v>0</v>
      </c>
      <c r="H19" s="8">
        <f t="shared" si="1"/>
        <v>0</v>
      </c>
      <c r="I19" s="8">
        <f t="shared" si="2"/>
        <v>0</v>
      </c>
      <c r="J19" s="8">
        <f t="shared" si="3"/>
        <v>0</v>
      </c>
      <c r="K19" s="8">
        <f t="shared" si="4"/>
        <v>0</v>
      </c>
      <c r="L19" s="8">
        <f t="shared" si="5"/>
        <v>0</v>
      </c>
      <c r="M19" s="8">
        <f t="shared" si="6"/>
        <v>0</v>
      </c>
      <c r="N19" s="8">
        <f t="shared" si="7"/>
        <v>0</v>
      </c>
      <c r="O19" s="8">
        <f t="shared" si="9"/>
        <v>0</v>
      </c>
      <c r="P19" s="8"/>
      <c r="Q19" s="8"/>
      <c r="R19" s="8"/>
      <c r="S19" s="8"/>
      <c r="T19" s="8"/>
      <c r="U19" s="8"/>
      <c r="V19" s="8"/>
      <c r="W19" s="8"/>
      <c r="X19" s="53"/>
      <c r="Y19" s="8"/>
      <c r="Z19" s="10"/>
    </row>
    <row r="20" spans="1:32" ht="18" customHeight="1" x14ac:dyDescent="0.35">
      <c r="A20" s="4">
        <v>11</v>
      </c>
      <c r="B20" s="12" t="s">
        <v>27</v>
      </c>
      <c r="C20" s="6" t="s">
        <v>28</v>
      </c>
      <c r="D20" s="7">
        <v>0</v>
      </c>
      <c r="E20" s="7">
        <v>3</v>
      </c>
      <c r="F20" s="7">
        <f t="shared" si="8"/>
        <v>3</v>
      </c>
      <c r="G20" s="7">
        <f t="shared" si="0"/>
        <v>0</v>
      </c>
      <c r="H20" s="8">
        <f t="shared" si="1"/>
        <v>0</v>
      </c>
      <c r="I20" s="8">
        <f t="shared" si="2"/>
        <v>0</v>
      </c>
      <c r="J20" s="8">
        <f t="shared" si="3"/>
        <v>0</v>
      </c>
      <c r="K20" s="8">
        <f t="shared" si="4"/>
        <v>0</v>
      </c>
      <c r="L20" s="8">
        <f t="shared" si="5"/>
        <v>0</v>
      </c>
      <c r="M20" s="8">
        <f t="shared" si="6"/>
        <v>0</v>
      </c>
      <c r="N20" s="8">
        <f t="shared" si="7"/>
        <v>0</v>
      </c>
      <c r="O20" s="8">
        <f t="shared" si="9"/>
        <v>0</v>
      </c>
      <c r="P20" s="8"/>
      <c r="Q20" s="8"/>
      <c r="R20" s="8"/>
      <c r="S20" s="8"/>
      <c r="T20" s="8"/>
      <c r="U20" s="8"/>
      <c r="V20" s="8"/>
      <c r="W20" s="8"/>
      <c r="X20" s="53"/>
      <c r="Y20" s="8"/>
      <c r="Z20" s="10"/>
    </row>
    <row r="21" spans="1:32" ht="15.5" x14ac:dyDescent="0.35">
      <c r="A21" s="67" t="s">
        <v>29</v>
      </c>
      <c r="B21" s="68"/>
      <c r="C21" s="69"/>
      <c r="D21" s="7">
        <f t="shared" ref="D21:K21" si="10">SUM(D10:D20)</f>
        <v>342.64</v>
      </c>
      <c r="E21" s="7">
        <f t="shared" si="10"/>
        <v>637.80799999999999</v>
      </c>
      <c r="F21" s="7">
        <f t="shared" si="10"/>
        <v>980.44799999999998</v>
      </c>
      <c r="G21" s="7">
        <f t="shared" si="10"/>
        <v>35.132999999999996</v>
      </c>
      <c r="H21" s="13">
        <f t="shared" si="10"/>
        <v>81.977000000000004</v>
      </c>
      <c r="I21" s="13">
        <f t="shared" si="10"/>
        <v>2810.6400000000003</v>
      </c>
      <c r="J21" s="13">
        <f t="shared" si="10"/>
        <v>4215.96</v>
      </c>
      <c r="K21" s="13">
        <f t="shared" si="10"/>
        <v>4684.4000000000005</v>
      </c>
      <c r="L21" s="13">
        <f t="shared" ref="L21:N21" si="11">SUM(L10:L20)</f>
        <v>7026.6</v>
      </c>
      <c r="M21" s="13">
        <f t="shared" si="11"/>
        <v>1370.1869999999999</v>
      </c>
      <c r="N21" s="13">
        <f t="shared" si="11"/>
        <v>3197.1030000000001</v>
      </c>
      <c r="O21" s="13">
        <f>SUM(O10:O20)</f>
        <v>23422</v>
      </c>
      <c r="P21" s="13">
        <f>SUM(P11:P18)</f>
        <v>188.64999999999998</v>
      </c>
      <c r="Q21" s="13"/>
      <c r="R21" s="13">
        <f>SUM(R11:R18)</f>
        <v>2772.5699999999997</v>
      </c>
      <c r="S21" s="13"/>
      <c r="T21" s="13">
        <f>SUM(T11:T18)</f>
        <v>6581.6959999999999</v>
      </c>
      <c r="U21" s="13"/>
      <c r="V21" s="13">
        <f>SUM(V11:V18)</f>
        <v>4239.9690000000001</v>
      </c>
      <c r="W21" s="13"/>
      <c r="X21" s="53">
        <f>SUM(X11:X18)</f>
        <v>13782.885000000002</v>
      </c>
      <c r="Y21" s="13">
        <f>SUM(Y10:Y18)</f>
        <v>37204.885000000002</v>
      </c>
      <c r="Z21" s="10"/>
    </row>
    <row r="23" spans="1:32" s="14" customFormat="1" ht="15" customHeight="1" x14ac:dyDescent="0.35">
      <c r="R23" s="31"/>
      <c r="S23" s="31"/>
      <c r="T23" s="31"/>
      <c r="U23" s="31"/>
      <c r="V23" s="70" t="s">
        <v>40</v>
      </c>
      <c r="W23" s="84"/>
      <c r="X23" s="84"/>
      <c r="Y23" s="84"/>
      <c r="Z23" s="84"/>
    </row>
    <row r="24" spans="1:32" s="14" customFormat="1" ht="15" customHeight="1" x14ac:dyDescent="0.35">
      <c r="R24" s="32"/>
      <c r="S24" s="32"/>
      <c r="T24" s="32"/>
      <c r="U24" s="32"/>
      <c r="V24" s="72" t="s">
        <v>41</v>
      </c>
      <c r="W24" s="72"/>
      <c r="X24" s="72"/>
      <c r="Y24" s="72"/>
      <c r="Z24" s="72"/>
      <c r="AB24" s="15"/>
      <c r="AC24" s="17"/>
    </row>
    <row r="25" spans="1:32" s="14" customFormat="1" ht="15.5" x14ac:dyDescent="0.35">
      <c r="R25" s="32"/>
      <c r="S25" s="32"/>
      <c r="T25" s="32"/>
      <c r="U25" s="32"/>
      <c r="V25" s="72"/>
      <c r="W25" s="72"/>
      <c r="X25" s="72"/>
      <c r="Y25" s="72"/>
      <c r="Z25" s="72"/>
      <c r="AB25" s="19"/>
      <c r="AC25" s="20"/>
    </row>
    <row r="26" spans="1:32" s="14" customFormat="1" ht="15.5" x14ac:dyDescent="0.35">
      <c r="R26" s="21"/>
      <c r="S26" s="21"/>
      <c r="T26" s="21"/>
      <c r="U26" s="21"/>
      <c r="V26" s="71"/>
      <c r="W26" s="71"/>
      <c r="X26" s="71"/>
      <c r="Y26" s="71"/>
      <c r="Z26" s="71"/>
      <c r="AB26" s="19"/>
      <c r="AC26" s="20"/>
    </row>
    <row r="27" spans="1:32" s="14" customFormat="1" ht="15.5" x14ac:dyDescent="0.35">
      <c r="R27" s="21"/>
      <c r="S27" s="21"/>
      <c r="T27" s="21"/>
      <c r="U27" s="21"/>
      <c r="V27" s="72" t="s">
        <v>42</v>
      </c>
      <c r="W27" s="71"/>
      <c r="X27" s="71"/>
      <c r="Y27" s="71"/>
      <c r="Z27" s="71"/>
      <c r="AB27" s="19"/>
      <c r="AC27" s="19"/>
    </row>
    <row r="28" spans="1:32" s="14" customFormat="1" ht="31.5" customHeight="1" x14ac:dyDescent="0.35">
      <c r="R28" s="21"/>
      <c r="S28" s="21"/>
      <c r="T28" s="21"/>
      <c r="U28" s="21"/>
      <c r="V28" s="32"/>
      <c r="W28" s="18"/>
      <c r="X28" s="18"/>
      <c r="Y28" s="18"/>
      <c r="Z28" s="18"/>
      <c r="AB28" s="23"/>
      <c r="AC28" s="23"/>
      <c r="AE28" s="24"/>
    </row>
    <row r="29" spans="1:32" s="14" customFormat="1" ht="15.5" x14ac:dyDescent="0.35">
      <c r="R29" s="33"/>
      <c r="S29" s="33"/>
      <c r="T29" s="33"/>
      <c r="U29" s="33"/>
      <c r="V29" s="32"/>
      <c r="W29" s="18"/>
      <c r="X29" s="18"/>
      <c r="Y29" s="18"/>
      <c r="Z29" s="18"/>
      <c r="AB29" s="25"/>
      <c r="AC29" s="25"/>
      <c r="AE29" s="26"/>
      <c r="AF29" s="24"/>
    </row>
    <row r="30" spans="1:32" s="14" customFormat="1" ht="15.5" x14ac:dyDescent="0.35">
      <c r="R30" s="34"/>
      <c r="S30" s="34"/>
      <c r="T30" s="34"/>
      <c r="U30" s="34"/>
      <c r="V30" s="22"/>
      <c r="W30" s="22"/>
      <c r="X30" s="21"/>
      <c r="Y30" s="21"/>
      <c r="Z30" s="21"/>
      <c r="AB30" s="27"/>
      <c r="AC30" s="28"/>
      <c r="AE30" s="24"/>
    </row>
    <row r="31" spans="1:32" s="14" customFormat="1" ht="15.5" x14ac:dyDescent="0.35">
      <c r="R31" s="34"/>
      <c r="S31" s="34"/>
      <c r="T31" s="34"/>
      <c r="U31" s="34"/>
      <c r="V31" s="73" t="s">
        <v>43</v>
      </c>
      <c r="W31" s="73"/>
      <c r="X31" s="73"/>
      <c r="Y31" s="73"/>
      <c r="Z31" s="73"/>
      <c r="AB31" s="29"/>
      <c r="AC31" s="28"/>
      <c r="AE31" s="24"/>
    </row>
    <row r="32" spans="1:32" ht="15.75" customHeight="1" x14ac:dyDescent="0.35">
      <c r="V32" s="74" t="s">
        <v>44</v>
      </c>
      <c r="W32" s="74"/>
      <c r="X32" s="74"/>
      <c r="Y32" s="74"/>
      <c r="Z32" s="74"/>
    </row>
    <row r="33" spans="3:26" ht="15.75" customHeight="1" x14ac:dyDescent="0.35">
      <c r="V33" s="74"/>
      <c r="W33" s="74"/>
      <c r="X33" s="74"/>
      <c r="Y33" s="74"/>
      <c r="Z33" s="74"/>
    </row>
    <row r="46" spans="3:26" ht="15.5" x14ac:dyDescent="0.35"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14"/>
      <c r="O46" s="14"/>
      <c r="P46" s="14"/>
      <c r="Q46" s="14"/>
      <c r="R46" s="14"/>
    </row>
    <row r="47" spans="3:26" ht="15.5" x14ac:dyDescent="0.35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16"/>
      <c r="O47" s="14"/>
      <c r="P47" s="51">
        <f>SUM(G21:L21)</f>
        <v>18854.71</v>
      </c>
      <c r="Q47" s="14"/>
      <c r="R47" s="14"/>
    </row>
    <row r="48" spans="3:26" ht="15.5" x14ac:dyDescent="0.35">
      <c r="C48" s="35"/>
      <c r="D48" s="35"/>
      <c r="E48" s="35"/>
      <c r="F48" s="35"/>
      <c r="G48" s="35"/>
      <c r="H48" s="35" t="s">
        <v>31</v>
      </c>
      <c r="I48" s="35"/>
      <c r="J48" s="35" t="s">
        <v>33</v>
      </c>
      <c r="K48" s="35" t="s">
        <v>32</v>
      </c>
      <c r="L48" s="35" t="s">
        <v>34</v>
      </c>
      <c r="M48" s="32" t="s">
        <v>35</v>
      </c>
      <c r="N48" s="14"/>
      <c r="O48" s="14"/>
      <c r="P48" s="51">
        <f>SUM(P21:U21)</f>
        <v>9542.9159999999993</v>
      </c>
      <c r="Q48" s="14"/>
      <c r="R48" s="14"/>
    </row>
    <row r="49" spans="3:18" ht="15.5" x14ac:dyDescent="0.35">
      <c r="C49" s="21"/>
      <c r="D49" s="21"/>
      <c r="E49" s="21"/>
      <c r="F49" s="6" t="s">
        <v>17</v>
      </c>
      <c r="G49" s="21"/>
      <c r="H49" s="21">
        <f>(32*30)</f>
        <v>960</v>
      </c>
      <c r="I49" s="21"/>
      <c r="J49" s="40">
        <f>0.5*H49/100</f>
        <v>4.8</v>
      </c>
      <c r="K49" s="40">
        <f>30*H49/100</f>
        <v>288</v>
      </c>
      <c r="L49" s="40">
        <f>50*H49/100</f>
        <v>480</v>
      </c>
      <c r="M49" s="40">
        <f>19.5*H49/100</f>
        <v>187.2</v>
      </c>
      <c r="N49" s="41"/>
      <c r="O49" s="14"/>
      <c r="P49" s="51">
        <f>SUM(P47:P48)</f>
        <v>28397.625999999997</v>
      </c>
      <c r="Q49" s="14"/>
      <c r="R49" s="14"/>
    </row>
    <row r="50" spans="3:18" ht="15.5" x14ac:dyDescent="0.35">
      <c r="C50" s="21"/>
      <c r="D50" s="21"/>
      <c r="E50" s="21"/>
      <c r="F50" s="6" t="s">
        <v>18</v>
      </c>
      <c r="G50" s="21"/>
      <c r="H50" s="38">
        <f>114.1*35</f>
        <v>3993.5</v>
      </c>
      <c r="I50" s="21"/>
      <c r="J50" s="40">
        <f t="shared" ref="J50:J57" si="12">0.5*H50/100</f>
        <v>19.967500000000001</v>
      </c>
      <c r="K50" s="40">
        <f t="shared" ref="K50:K57" si="13">30*H50/100</f>
        <v>1198.05</v>
      </c>
      <c r="L50" s="40">
        <f t="shared" ref="L50:L57" si="14">50*H50/100</f>
        <v>1996.75</v>
      </c>
      <c r="M50" s="40">
        <f t="shared" ref="M50:M57" si="15">19.5*H50/100</f>
        <v>778.73249999999996</v>
      </c>
      <c r="N50" s="42"/>
      <c r="O50" s="14"/>
      <c r="P50" s="14"/>
      <c r="Q50" s="14"/>
      <c r="R50" s="14"/>
    </row>
    <row r="51" spans="3:18" ht="15.5" x14ac:dyDescent="0.35">
      <c r="C51" s="21"/>
      <c r="D51" s="21"/>
      <c r="E51" s="21"/>
      <c r="F51" s="6" t="s">
        <v>19</v>
      </c>
      <c r="G51" s="21"/>
      <c r="H51" s="21">
        <f>(76*35)</f>
        <v>2660</v>
      </c>
      <c r="I51" s="21"/>
      <c r="J51" s="40">
        <f t="shared" si="12"/>
        <v>13.3</v>
      </c>
      <c r="K51" s="40">
        <f t="shared" si="13"/>
        <v>798</v>
      </c>
      <c r="L51" s="40">
        <f t="shared" si="14"/>
        <v>1330</v>
      </c>
      <c r="M51" s="40">
        <f t="shared" si="15"/>
        <v>518.70000000000005</v>
      </c>
      <c r="N51" s="42"/>
      <c r="O51" s="14"/>
      <c r="P51" s="14"/>
      <c r="Q51" s="14"/>
      <c r="R51" s="14"/>
    </row>
    <row r="52" spans="3:18" ht="15.5" x14ac:dyDescent="0.35">
      <c r="C52" s="37"/>
      <c r="D52" s="37"/>
      <c r="E52" s="37"/>
      <c r="F52" s="6" t="s">
        <v>20</v>
      </c>
      <c r="G52" s="37"/>
      <c r="H52" s="36">
        <f>(187*35)+(40*10)</f>
        <v>6945</v>
      </c>
      <c r="I52" s="37"/>
      <c r="J52" s="40">
        <f t="shared" si="12"/>
        <v>34.725000000000001</v>
      </c>
      <c r="K52" s="40">
        <f t="shared" si="13"/>
        <v>2083.5</v>
      </c>
      <c r="L52" s="40">
        <f t="shared" si="14"/>
        <v>3472.5</v>
      </c>
      <c r="M52" s="40">
        <f t="shared" si="15"/>
        <v>1354.2750000000001</v>
      </c>
      <c r="N52" s="42"/>
      <c r="O52" s="14"/>
      <c r="P52" s="14"/>
      <c r="Q52" s="14"/>
      <c r="R52" s="14"/>
    </row>
    <row r="53" spans="3:18" ht="15.5" x14ac:dyDescent="0.35">
      <c r="C53" s="36"/>
      <c r="D53" s="36"/>
      <c r="E53" s="36"/>
      <c r="F53" s="6" t="s">
        <v>21</v>
      </c>
      <c r="G53" s="36"/>
      <c r="H53" s="36">
        <f>(115*35)+(30*10)</f>
        <v>4325</v>
      </c>
      <c r="I53" s="36"/>
      <c r="J53" s="40">
        <f t="shared" si="12"/>
        <v>21.625</v>
      </c>
      <c r="K53" s="40">
        <f t="shared" si="13"/>
        <v>1297.5</v>
      </c>
      <c r="L53" s="40">
        <f t="shared" si="14"/>
        <v>2162.5</v>
      </c>
      <c r="M53" s="40">
        <f t="shared" si="15"/>
        <v>843.375</v>
      </c>
      <c r="N53" s="43"/>
      <c r="O53" s="14"/>
      <c r="P53" s="14"/>
      <c r="Q53" s="14"/>
      <c r="R53" s="14"/>
    </row>
    <row r="54" spans="3:18" ht="15.5" x14ac:dyDescent="0.35">
      <c r="C54" s="36"/>
      <c r="D54" s="36"/>
      <c r="E54" s="36"/>
      <c r="F54" s="6" t="s">
        <v>22</v>
      </c>
      <c r="G54" s="36"/>
      <c r="H54" s="36">
        <f>46.9*30</f>
        <v>1407</v>
      </c>
      <c r="I54" s="36"/>
      <c r="J54" s="40">
        <f t="shared" si="12"/>
        <v>7.0350000000000001</v>
      </c>
      <c r="K54" s="40">
        <f t="shared" si="13"/>
        <v>422.1</v>
      </c>
      <c r="L54" s="40">
        <f t="shared" si="14"/>
        <v>703.5</v>
      </c>
      <c r="M54" s="40">
        <f t="shared" si="15"/>
        <v>274.36500000000001</v>
      </c>
      <c r="N54" s="44"/>
      <c r="O54" s="14"/>
      <c r="P54" s="14"/>
      <c r="Q54" s="14"/>
      <c r="R54" s="14"/>
    </row>
    <row r="55" spans="3:18" ht="15.5" x14ac:dyDescent="0.35">
      <c r="F55" s="6" t="s">
        <v>24</v>
      </c>
      <c r="H55">
        <f>24*30</f>
        <v>720</v>
      </c>
      <c r="J55" s="40">
        <f t="shared" si="12"/>
        <v>3.6</v>
      </c>
      <c r="K55" s="40">
        <f t="shared" si="13"/>
        <v>216</v>
      </c>
      <c r="L55" s="40">
        <f t="shared" si="14"/>
        <v>360</v>
      </c>
      <c r="M55" s="40">
        <f t="shared" si="15"/>
        <v>140.4</v>
      </c>
      <c r="N55" s="45"/>
    </row>
    <row r="56" spans="3:18" ht="15.5" x14ac:dyDescent="0.35">
      <c r="F56" s="6" t="s">
        <v>25</v>
      </c>
      <c r="H56">
        <f>12*35</f>
        <v>420</v>
      </c>
      <c r="J56" s="40">
        <f t="shared" si="12"/>
        <v>2.1</v>
      </c>
      <c r="K56" s="40">
        <f t="shared" si="13"/>
        <v>126</v>
      </c>
      <c r="L56" s="40">
        <f t="shared" si="14"/>
        <v>210</v>
      </c>
      <c r="M56" s="40">
        <f t="shared" si="15"/>
        <v>81.900000000000006</v>
      </c>
      <c r="N56" s="45"/>
    </row>
    <row r="57" spans="3:18" ht="15.5" x14ac:dyDescent="0.35">
      <c r="F57" s="6" t="s">
        <v>26</v>
      </c>
      <c r="H57">
        <f>56.9*35</f>
        <v>1991.5</v>
      </c>
      <c r="J57" s="40">
        <f t="shared" si="12"/>
        <v>9.9574999999999996</v>
      </c>
      <c r="K57" s="40">
        <f t="shared" si="13"/>
        <v>597.45000000000005</v>
      </c>
      <c r="L57" s="40">
        <f t="shared" si="14"/>
        <v>995.75</v>
      </c>
      <c r="M57" s="40">
        <f t="shared" si="15"/>
        <v>388.34249999999997</v>
      </c>
      <c r="N57" s="45"/>
    </row>
    <row r="58" spans="3:18" ht="15.5" x14ac:dyDescent="0.35">
      <c r="F58" s="6"/>
      <c r="H58" s="47">
        <f>SUM(H49:H57)</f>
        <v>23422</v>
      </c>
      <c r="N58" s="48">
        <f>SUM(J60:M60)</f>
        <v>23422</v>
      </c>
    </row>
    <row r="59" spans="3:18" ht="15.5" x14ac:dyDescent="0.35">
      <c r="F59" s="6"/>
      <c r="Q59" s="7">
        <f t="shared" ref="Q59" si="16">SUM(Q48:Q58)</f>
        <v>0</v>
      </c>
    </row>
    <row r="60" spans="3:18" x14ac:dyDescent="0.35">
      <c r="J60" s="40">
        <f>SUM(J49:J57)</f>
        <v>117.10999999999999</v>
      </c>
      <c r="K60" s="40">
        <f>SUM(K49:K57)</f>
        <v>7026.6</v>
      </c>
      <c r="L60" s="40">
        <f>SUM(L49:L57)</f>
        <v>11711</v>
      </c>
      <c r="M60" s="40">
        <f>SUM(M49:M57)</f>
        <v>4567.2899999999991</v>
      </c>
    </row>
  </sheetData>
  <mergeCells count="30">
    <mergeCell ref="P4:X7"/>
    <mergeCell ref="X8:X9"/>
    <mergeCell ref="V23:Z23"/>
    <mergeCell ref="V24:Z25"/>
    <mergeCell ref="R8:S8"/>
    <mergeCell ref="A21:C21"/>
    <mergeCell ref="C46:M46"/>
    <mergeCell ref="T8:U8"/>
    <mergeCell ref="V8:W8"/>
    <mergeCell ref="V26:Z26"/>
    <mergeCell ref="V27:Z27"/>
    <mergeCell ref="V31:Z31"/>
    <mergeCell ref="V32:Z32"/>
    <mergeCell ref="V33:Z33"/>
    <mergeCell ref="A1:Z1"/>
    <mergeCell ref="A2:Z2"/>
    <mergeCell ref="A4:A9"/>
    <mergeCell ref="B4:B9"/>
    <mergeCell ref="C4:C9"/>
    <mergeCell ref="D4:D9"/>
    <mergeCell ref="E4:E9"/>
    <mergeCell ref="F4:F9"/>
    <mergeCell ref="Y4:Y9"/>
    <mergeCell ref="Z4:Z9"/>
    <mergeCell ref="G8:H8"/>
    <mergeCell ref="I8:J8"/>
    <mergeCell ref="K8:L8"/>
    <mergeCell ref="M8:N8"/>
    <mergeCell ref="P8:Q8"/>
    <mergeCell ref="G4:O7"/>
  </mergeCells>
  <pageMargins left="0.70866141732283472" right="0.70866141732283472" top="0.74803149606299213" bottom="0.74803149606299213" header="0.31496062992125984" footer="0.31496062992125984"/>
  <pageSetup paperSize="5" scale="5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5"/>
  <sheetViews>
    <sheetView workbookViewId="0">
      <selection activeCell="D20" sqref="D20"/>
    </sheetView>
  </sheetViews>
  <sheetFormatPr defaultRowHeight="14.5" x14ac:dyDescent="0.35"/>
  <cols>
    <col min="4" max="4" width="17.7265625" customWidth="1"/>
    <col min="6" max="6" width="19.7265625" customWidth="1"/>
  </cols>
  <sheetData>
    <row r="4" spans="3:11" ht="15.5" x14ac:dyDescent="0.35">
      <c r="C4" s="35"/>
      <c r="D4" s="35"/>
      <c r="E4" s="35"/>
      <c r="F4" s="35" t="s">
        <v>31</v>
      </c>
      <c r="G4" s="35" t="s">
        <v>33</v>
      </c>
      <c r="H4" s="35" t="s">
        <v>32</v>
      </c>
      <c r="I4" s="35" t="s">
        <v>34</v>
      </c>
      <c r="J4" s="32" t="s">
        <v>35</v>
      </c>
      <c r="K4" s="14"/>
    </row>
    <row r="5" spans="3:11" ht="15.5" x14ac:dyDescent="0.35">
      <c r="C5" s="21"/>
      <c r="D5" s="6" t="s">
        <v>17</v>
      </c>
      <c r="E5" s="21"/>
      <c r="F5" s="21">
        <f>(32*30)</f>
        <v>960</v>
      </c>
      <c r="G5" s="40">
        <f>0.5*F5/100</f>
        <v>4.8</v>
      </c>
      <c r="H5" s="40">
        <f>30*F5/100</f>
        <v>288</v>
      </c>
      <c r="I5" s="40">
        <f>50*F5/100</f>
        <v>480</v>
      </c>
      <c r="J5" s="40">
        <f>19.5*F5/100</f>
        <v>187.2</v>
      </c>
      <c r="K5" s="41"/>
    </row>
    <row r="6" spans="3:11" ht="15.5" x14ac:dyDescent="0.35">
      <c r="C6" s="21"/>
      <c r="D6" s="6" t="s">
        <v>18</v>
      </c>
      <c r="E6" s="21"/>
      <c r="F6" s="38">
        <f>114.1*35</f>
        <v>3993.5</v>
      </c>
      <c r="G6" s="40">
        <f t="shared" ref="G6:G13" si="0">0.5*F6/100</f>
        <v>19.967500000000001</v>
      </c>
      <c r="H6" s="40">
        <f t="shared" ref="H6:H13" si="1">30*F6/100</f>
        <v>1198.05</v>
      </c>
      <c r="I6" s="40">
        <f t="shared" ref="I6:I13" si="2">50*F6/100</f>
        <v>1996.75</v>
      </c>
      <c r="J6" s="40">
        <f t="shared" ref="J6:J13" si="3">19.5*F6/100</f>
        <v>778.73249999999996</v>
      </c>
      <c r="K6" s="42"/>
    </row>
    <row r="7" spans="3:11" ht="15.5" x14ac:dyDescent="0.35">
      <c r="C7" s="21"/>
      <c r="D7" s="6" t="s">
        <v>19</v>
      </c>
      <c r="E7" s="21"/>
      <c r="F7" s="21">
        <f>(76*35)</f>
        <v>2660</v>
      </c>
      <c r="G7" s="40">
        <f t="shared" si="0"/>
        <v>13.3</v>
      </c>
      <c r="H7" s="40">
        <f t="shared" si="1"/>
        <v>798</v>
      </c>
      <c r="I7" s="40">
        <f t="shared" si="2"/>
        <v>1330</v>
      </c>
      <c r="J7" s="40">
        <f t="shared" si="3"/>
        <v>518.70000000000005</v>
      </c>
      <c r="K7" s="42"/>
    </row>
    <row r="8" spans="3:11" ht="15.5" x14ac:dyDescent="0.35">
      <c r="C8" s="37"/>
      <c r="D8" s="6" t="s">
        <v>20</v>
      </c>
      <c r="E8" s="37"/>
      <c r="F8" s="36">
        <f>(187*35)+(40*10)</f>
        <v>6945</v>
      </c>
      <c r="G8" s="40">
        <f t="shared" si="0"/>
        <v>34.725000000000001</v>
      </c>
      <c r="H8" s="40">
        <f t="shared" si="1"/>
        <v>2083.5</v>
      </c>
      <c r="I8" s="40">
        <f t="shared" si="2"/>
        <v>3472.5</v>
      </c>
      <c r="J8" s="40">
        <f t="shared" si="3"/>
        <v>1354.2750000000001</v>
      </c>
      <c r="K8" s="42"/>
    </row>
    <row r="9" spans="3:11" ht="15.5" x14ac:dyDescent="0.35">
      <c r="C9" s="36"/>
      <c r="D9" s="6" t="s">
        <v>21</v>
      </c>
      <c r="E9" s="36"/>
      <c r="F9" s="36">
        <f>(115*35)+(30*10)</f>
        <v>4325</v>
      </c>
      <c r="G9" s="40">
        <f t="shared" si="0"/>
        <v>21.625</v>
      </c>
      <c r="H9" s="40">
        <f t="shared" si="1"/>
        <v>1297.5</v>
      </c>
      <c r="I9" s="40">
        <f t="shared" si="2"/>
        <v>2162.5</v>
      </c>
      <c r="J9" s="40">
        <f t="shared" si="3"/>
        <v>843.375</v>
      </c>
      <c r="K9" s="43"/>
    </row>
    <row r="10" spans="3:11" ht="15.5" x14ac:dyDescent="0.35">
      <c r="C10" s="36"/>
      <c r="D10" s="6" t="s">
        <v>22</v>
      </c>
      <c r="E10" s="36"/>
      <c r="F10" s="36">
        <f>46.9*30</f>
        <v>1407</v>
      </c>
      <c r="G10" s="40">
        <f t="shared" si="0"/>
        <v>7.0350000000000001</v>
      </c>
      <c r="H10" s="40">
        <f t="shared" si="1"/>
        <v>422.1</v>
      </c>
      <c r="I10" s="40">
        <f t="shared" si="2"/>
        <v>703.5</v>
      </c>
      <c r="J10" s="40">
        <f t="shared" si="3"/>
        <v>274.36500000000001</v>
      </c>
      <c r="K10" s="44"/>
    </row>
    <row r="11" spans="3:11" ht="15.5" x14ac:dyDescent="0.35">
      <c r="D11" s="6" t="s">
        <v>24</v>
      </c>
      <c r="F11">
        <f>24*30</f>
        <v>720</v>
      </c>
      <c r="G11" s="40">
        <f t="shared" si="0"/>
        <v>3.6</v>
      </c>
      <c r="H11" s="40">
        <f t="shared" si="1"/>
        <v>216</v>
      </c>
      <c r="I11" s="40">
        <f t="shared" si="2"/>
        <v>360</v>
      </c>
      <c r="J11" s="40">
        <f t="shared" si="3"/>
        <v>140.4</v>
      </c>
      <c r="K11" s="45"/>
    </row>
    <row r="12" spans="3:11" ht="15.5" x14ac:dyDescent="0.35">
      <c r="D12" s="6" t="s">
        <v>25</v>
      </c>
      <c r="F12">
        <f>12*35</f>
        <v>420</v>
      </c>
      <c r="G12" s="40">
        <f t="shared" si="0"/>
        <v>2.1</v>
      </c>
      <c r="H12" s="40">
        <f t="shared" si="1"/>
        <v>126</v>
      </c>
      <c r="I12" s="40">
        <f t="shared" si="2"/>
        <v>210</v>
      </c>
      <c r="J12" s="40">
        <f t="shared" si="3"/>
        <v>81.900000000000006</v>
      </c>
      <c r="K12" s="45"/>
    </row>
    <row r="13" spans="3:11" ht="15.5" x14ac:dyDescent="0.35">
      <c r="D13" s="6" t="s">
        <v>26</v>
      </c>
      <c r="F13">
        <f>56.9*35</f>
        <v>1991.5</v>
      </c>
      <c r="G13" s="40">
        <f t="shared" si="0"/>
        <v>9.9574999999999996</v>
      </c>
      <c r="H13" s="40">
        <f t="shared" si="1"/>
        <v>597.45000000000005</v>
      </c>
      <c r="I13" s="40">
        <f t="shared" si="2"/>
        <v>995.75</v>
      </c>
      <c r="J13" s="40">
        <f t="shared" si="3"/>
        <v>388.34249999999997</v>
      </c>
      <c r="K13" s="45"/>
    </row>
    <row r="14" spans="3:11" ht="15.5" x14ac:dyDescent="0.35">
      <c r="D14" s="6"/>
      <c r="F14" s="39">
        <f>SUM(F5:F13)</f>
        <v>23422</v>
      </c>
      <c r="G14" s="40">
        <f>SUM(G5:G13)</f>
        <v>117.10999999999999</v>
      </c>
      <c r="H14" s="40">
        <f>SUM(H5:H13)</f>
        <v>7026.6</v>
      </c>
      <c r="I14" s="40">
        <f>SUM(I5:I13)</f>
        <v>11711</v>
      </c>
      <c r="J14" s="40">
        <f>SUM(J5:J13)</f>
        <v>4567.2899999999991</v>
      </c>
      <c r="K14" s="46">
        <f>SUM(G14:J14)</f>
        <v>23422</v>
      </c>
    </row>
    <row r="15" spans="3:11" ht="15.5" x14ac:dyDescent="0.35">
      <c r="D1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HITUNGAN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2021-11-01T05:47:35Z</cp:lastPrinted>
  <dcterms:created xsi:type="dcterms:W3CDTF">2021-10-29T04:10:49Z</dcterms:created>
  <dcterms:modified xsi:type="dcterms:W3CDTF">2022-01-11T04:13:50Z</dcterms:modified>
</cp:coreProperties>
</file>