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cuments\TU. 2025\SDI DINLUTKAN\DATA SEKTORAL\DATA DUKUNG\"/>
    </mc:Choice>
  </mc:AlternateContent>
  <xr:revisionPtr revIDLastSave="0" documentId="13_ncr:1_{0553F0E9-74DE-4656-BC81-48D307A920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kapProd25" sheetId="9" r:id="rId1"/>
  </sheets>
  <definedNames>
    <definedName name="_xlnm.Print_Area" localSheetId="0">RekapProd25!$A$1:$U$25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5" i="9" l="1"/>
  <c r="P14" i="9"/>
  <c r="P13" i="9"/>
  <c r="P12" i="9"/>
  <c r="P11" i="9"/>
  <c r="P10" i="9"/>
  <c r="P9" i="9"/>
  <c r="P8" i="9"/>
  <c r="P7" i="9"/>
  <c r="P6" i="9"/>
  <c r="O16" i="9"/>
  <c r="N16" i="9"/>
  <c r="N14" i="9"/>
  <c r="N10" i="9"/>
  <c r="M16" i="9"/>
  <c r="M15" i="9"/>
  <c r="M14" i="9"/>
  <c r="M13" i="9"/>
  <c r="M12" i="9"/>
  <c r="M11" i="9"/>
  <c r="M10" i="9"/>
  <c r="M9" i="9"/>
  <c r="M8" i="9"/>
  <c r="M7" i="9"/>
  <c r="M6" i="9"/>
  <c r="L16" i="9"/>
  <c r="L15" i="9"/>
  <c r="L14" i="9"/>
  <c r="L13" i="9"/>
  <c r="L12" i="9"/>
  <c r="L11" i="9"/>
  <c r="L10" i="9"/>
  <c r="L9" i="9"/>
  <c r="L8" i="9"/>
  <c r="L7" i="9"/>
  <c r="L6" i="9"/>
  <c r="K15" i="9"/>
  <c r="K16" i="9" s="1"/>
  <c r="K14" i="9"/>
  <c r="K13" i="9"/>
  <c r="K11" i="9"/>
  <c r="K10" i="9"/>
  <c r="K9" i="9"/>
  <c r="K8" i="9"/>
  <c r="K7" i="9"/>
  <c r="K6" i="9"/>
  <c r="J14" i="9"/>
  <c r="J13" i="9"/>
  <c r="J11" i="9"/>
  <c r="J10" i="9"/>
  <c r="J9" i="9"/>
  <c r="J8" i="9"/>
  <c r="J7" i="9"/>
  <c r="I9" i="9"/>
  <c r="I8" i="9"/>
  <c r="H16" i="9"/>
  <c r="J16" i="9" l="1"/>
  <c r="P16" i="9" l="1"/>
  <c r="I16" i="9" l="1"/>
</calcChain>
</file>

<file path=xl/sharedStrings.xml><?xml version="1.0" encoding="utf-8"?>
<sst xmlns="http://schemas.openxmlformats.org/spreadsheetml/2006/main" count="68" uniqueCount="33">
  <si>
    <t>No</t>
  </si>
  <si>
    <t>Kec.</t>
  </si>
  <si>
    <t>Desa/Kelurahan</t>
  </si>
  <si>
    <t>Januari</t>
  </si>
  <si>
    <t>Februari</t>
  </si>
  <si>
    <t>Maret</t>
  </si>
  <si>
    <t>April</t>
  </si>
  <si>
    <t>Mei</t>
  </si>
  <si>
    <t>Juni</t>
  </si>
  <si>
    <t>Juli</t>
  </si>
  <si>
    <t>Jumlah Produksi Kumulatif  (Ton)</t>
  </si>
  <si>
    <t>Produksi (Ton)</t>
  </si>
  <si>
    <t>Wedung</t>
  </si>
  <si>
    <t>Tedunan</t>
  </si>
  <si>
    <t>Kendalasem</t>
  </si>
  <si>
    <t>Kedungkarang</t>
  </si>
  <si>
    <t>-</t>
  </si>
  <si>
    <t>Kedungmutih</t>
  </si>
  <si>
    <t>Babalan</t>
  </si>
  <si>
    <t>Berahan Wetan</t>
  </si>
  <si>
    <t>Berahan Kulon</t>
  </si>
  <si>
    <t>Mutih Wetan</t>
  </si>
  <si>
    <t>Mutih Kulon</t>
  </si>
  <si>
    <t xml:space="preserve"> Bungo</t>
  </si>
  <si>
    <t>Total</t>
  </si>
  <si>
    <t>Sumber: Dinas Kelautan dan Perikanan Kab. Demak</t>
  </si>
  <si>
    <t>TAHUN 2025</t>
  </si>
  <si>
    <t>Agustus</t>
  </si>
  <si>
    <t>September</t>
  </si>
  <si>
    <t>Oktober</t>
  </si>
  <si>
    <t>November</t>
  </si>
  <si>
    <t>Desember</t>
  </si>
  <si>
    <t>JUMLAH PRODUKSI GARAM  SEMESTER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</si>
</sst>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_(* #,##0.0_);_(* \(#,##0.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2"/>
      <name val="Arial"/>
      <family val="2"/>
    </font>
    <font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0"/>
      <name val="Arial"/>
      <family val="2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u/>
      <sz val="12"/>
      <color theme="1"/>
      <name val="Arial"/>
      <family val="2"/>
    </font>
    <font>
      <sz val="11"/>
      <name val="Calibri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8"/>
      <color theme="1"/>
      <name val="Calibri"/>
      <family val="2"/>
      <scheme val="minor"/>
    </font>
    <font>
      <sz val="10"/>
      <color theme="1"/>
      <name val="Bahnschrift Light Condensed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165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" fillId="0" borderId="0"/>
    <xf numFmtId="165" fontId="13" fillId="0" borderId="0" applyFont="0" applyFill="0" applyBorder="0" applyAlignment="0" applyProtection="0"/>
    <xf numFmtId="0" fontId="2" fillId="0" borderId="0"/>
    <xf numFmtId="0" fontId="14" fillId="0" borderId="0">
      <alignment vertical="center"/>
    </xf>
    <xf numFmtId="0" fontId="2" fillId="0" borderId="0"/>
    <xf numFmtId="0" fontId="1" fillId="0" borderId="0"/>
    <xf numFmtId="0" fontId="13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5" fontId="4" fillId="2" borderId="3" xfId="1" applyFont="1" applyFill="1" applyBorder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10" fillId="2" borderId="0" xfId="3" applyFont="1" applyFill="1"/>
    <xf numFmtId="0" fontId="11" fillId="0" borderId="0" xfId="0" applyFont="1" applyAlignment="1">
      <alignment horizontal="center"/>
    </xf>
    <xf numFmtId="0" fontId="12" fillId="2" borderId="0" xfId="0" applyFont="1" applyFill="1"/>
    <xf numFmtId="0" fontId="10" fillId="2" borderId="0" xfId="0" applyFont="1" applyFill="1"/>
    <xf numFmtId="0" fontId="0" fillId="2" borderId="0" xfId="0" applyFill="1"/>
    <xf numFmtId="0" fontId="16" fillId="0" borderId="6" xfId="0" applyFont="1" applyBorder="1" applyAlignment="1">
      <alignment horizontal="center" vertical="center" wrapText="1"/>
    </xf>
    <xf numFmtId="41" fontId="18" fillId="0" borderId="0" xfId="0" applyNumberFormat="1" applyFont="1"/>
    <xf numFmtId="167" fontId="17" fillId="2" borderId="0" xfId="1" applyNumberFormat="1" applyFont="1" applyFill="1" applyBorder="1" applyAlignment="1">
      <alignment horizontal="center" vertical="center"/>
    </xf>
    <xf numFmtId="37" fontId="17" fillId="2" borderId="0" xfId="1" applyNumberFormat="1" applyFont="1" applyFill="1" applyBorder="1" applyAlignment="1">
      <alignment horizontal="right" vertical="center"/>
    </xf>
    <xf numFmtId="37" fontId="17" fillId="0" borderId="0" xfId="1" applyNumberFormat="1" applyFont="1" applyFill="1" applyBorder="1" applyAlignment="1">
      <alignment horizontal="right" vertical="center"/>
    </xf>
    <xf numFmtId="41" fontId="17" fillId="0" borderId="0" xfId="2" applyFont="1" applyFill="1" applyBorder="1" applyAlignment="1">
      <alignment horizontal="center" vertical="center"/>
    </xf>
    <xf numFmtId="165" fontId="4" fillId="2" borderId="3" xfId="1" applyFont="1" applyFill="1" applyBorder="1" applyAlignment="1">
      <alignment vertical="center"/>
    </xf>
    <xf numFmtId="37" fontId="4" fillId="2" borderId="3" xfId="1" applyNumberFormat="1" applyFont="1" applyFill="1" applyBorder="1" applyAlignment="1">
      <alignment horizontal="right" vertical="center"/>
    </xf>
    <xf numFmtId="0" fontId="20" fillId="0" borderId="0" xfId="0" applyFont="1"/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166" fontId="4" fillId="2" borderId="3" xfId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4" fillId="2" borderId="3" xfId="1" applyNumberFormat="1" applyFont="1" applyFill="1" applyBorder="1" applyAlignment="1">
      <alignment horizontal="right" vertical="center"/>
    </xf>
    <xf numFmtId="164" fontId="4" fillId="2" borderId="3" xfId="1" applyNumberFormat="1" applyFont="1" applyFill="1" applyBorder="1" applyAlignment="1">
      <alignment horizontal="right" vertical="top"/>
    </xf>
    <xf numFmtId="164" fontId="4" fillId="0" borderId="5" xfId="1" applyNumberFormat="1" applyFont="1" applyFill="1" applyBorder="1" applyAlignment="1">
      <alignment horizontal="right" vertical="center"/>
    </xf>
    <xf numFmtId="164" fontId="4" fillId="0" borderId="3" xfId="2" applyNumberFormat="1" applyFont="1" applyFill="1" applyBorder="1" applyAlignment="1">
      <alignment horizontal="center" vertical="center"/>
    </xf>
    <xf numFmtId="0" fontId="19" fillId="0" borderId="7" xfId="0" applyFont="1" applyBorder="1" applyAlignment="1">
      <alignment horizontal="right"/>
    </xf>
    <xf numFmtId="167" fontId="4" fillId="2" borderId="3" xfId="1" applyNumberFormat="1" applyFont="1" applyFill="1" applyBorder="1" applyAlignment="1">
      <alignment horizontal="center" vertical="center"/>
    </xf>
    <xf numFmtId="0" fontId="10" fillId="0" borderId="0" xfId="3" applyFont="1" applyAlignment="1">
      <alignment horizontal="center" wrapText="1"/>
    </xf>
    <xf numFmtId="0" fontId="3" fillId="0" borderId="0" xfId="0" applyFont="1" applyAlignment="1">
      <alignment horizontal="center"/>
    </xf>
    <xf numFmtId="165" fontId="15" fillId="0" borderId="1" xfId="1" applyFont="1" applyFill="1" applyBorder="1" applyAlignment="1">
      <alignment horizontal="center" vertical="center"/>
    </xf>
    <xf numFmtId="165" fontId="15" fillId="0" borderId="4" xfId="1" applyFont="1" applyFill="1" applyBorder="1" applyAlignment="1">
      <alignment horizontal="center" vertical="center"/>
    </xf>
    <xf numFmtId="165" fontId="15" fillId="0" borderId="3" xfId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/>
    </xf>
  </cellXfs>
  <cellStyles count="10">
    <cellStyle name="Comma" xfId="1" builtinId="3"/>
    <cellStyle name="Comma [0]" xfId="2" builtinId="6"/>
    <cellStyle name="Comma 2" xfId="4" xr:uid="{00000000-0005-0000-0000-000002000000}"/>
    <cellStyle name="Normal" xfId="0" builtinId="0"/>
    <cellStyle name="Normal 2" xfId="3" xr:uid="{00000000-0005-0000-0000-000004000000}"/>
    <cellStyle name="Normal 3" xfId="5" xr:uid="{00000000-0005-0000-0000-000005000000}"/>
    <cellStyle name="Normal 4" xfId="6" xr:uid="{00000000-0005-0000-0000-000006000000}"/>
    <cellStyle name="Normal 5" xfId="7" xr:uid="{00000000-0005-0000-0000-000007000000}"/>
    <cellStyle name="Normal 6" xfId="8" xr:uid="{00000000-0005-0000-0000-000008000000}"/>
    <cellStyle name="Normal 7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"/>
  <sheetViews>
    <sheetView tabSelected="1" view="pageBreakPreview" zoomScale="72" zoomScaleSheetLayoutView="72" workbookViewId="0">
      <pane xSplit="3" ySplit="5" topLeftCell="F6" activePane="bottomRight" state="frozen"/>
      <selection pane="topRight" activeCell="D1" sqref="D1"/>
      <selection pane="bottomLeft" activeCell="A6" sqref="A6"/>
      <selection pane="bottomRight" activeCell="L21" sqref="L21"/>
    </sheetView>
  </sheetViews>
  <sheetFormatPr defaultRowHeight="14.4" x14ac:dyDescent="0.3"/>
  <cols>
    <col min="1" max="1" width="5.44140625" style="2" customWidth="1"/>
    <col min="2" max="2" width="11.88671875" customWidth="1"/>
    <col min="3" max="3" width="22" customWidth="1"/>
    <col min="4" max="5" width="15.6640625" customWidth="1"/>
    <col min="6" max="15" width="12.5546875" customWidth="1"/>
    <col min="16" max="16" width="25.5546875" customWidth="1"/>
    <col min="19" max="19" width="9.109375" customWidth="1"/>
  </cols>
  <sheetData>
    <row r="1" spans="1:16" ht="21" x14ac:dyDescent="0.4">
      <c r="A1" s="37" t="s">
        <v>32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21" x14ac:dyDescent="0.4">
      <c r="A2" s="37" t="s">
        <v>26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1:16" x14ac:dyDescent="0.3">
      <c r="B3" s="1"/>
      <c r="P3" s="15"/>
    </row>
    <row r="4" spans="1:16" s="2" customFormat="1" ht="34.5" customHeight="1" x14ac:dyDescent="0.3">
      <c r="A4" s="38" t="s">
        <v>0</v>
      </c>
      <c r="B4" s="38" t="s">
        <v>1</v>
      </c>
      <c r="C4" s="38" t="s">
        <v>2</v>
      </c>
      <c r="D4" s="25" t="s">
        <v>3</v>
      </c>
      <c r="E4" s="25" t="s">
        <v>4</v>
      </c>
      <c r="F4" s="25" t="s">
        <v>5</v>
      </c>
      <c r="G4" s="25" t="s">
        <v>6</v>
      </c>
      <c r="H4" s="26" t="s">
        <v>7</v>
      </c>
      <c r="I4" s="26" t="s">
        <v>8</v>
      </c>
      <c r="J4" s="25" t="s">
        <v>9</v>
      </c>
      <c r="K4" s="25" t="s">
        <v>27</v>
      </c>
      <c r="L4" s="25" t="s">
        <v>28</v>
      </c>
      <c r="M4" s="25" t="s">
        <v>29</v>
      </c>
      <c r="N4" s="25" t="s">
        <v>30</v>
      </c>
      <c r="O4" s="25" t="s">
        <v>31</v>
      </c>
      <c r="P4" s="40" t="s">
        <v>10</v>
      </c>
    </row>
    <row r="5" spans="1:16" s="2" customFormat="1" ht="33.75" customHeight="1" x14ac:dyDescent="0.3">
      <c r="A5" s="39"/>
      <c r="B5" s="39"/>
      <c r="C5" s="39"/>
      <c r="D5" s="16" t="s">
        <v>11</v>
      </c>
      <c r="E5" s="16" t="s">
        <v>11</v>
      </c>
      <c r="F5" s="16" t="s">
        <v>11</v>
      </c>
      <c r="G5" s="16" t="s">
        <v>11</v>
      </c>
      <c r="H5" s="16" t="s">
        <v>11</v>
      </c>
      <c r="I5" s="16" t="s">
        <v>11</v>
      </c>
      <c r="J5" s="16" t="s">
        <v>11</v>
      </c>
      <c r="K5" s="16" t="s">
        <v>11</v>
      </c>
      <c r="L5" s="16" t="s">
        <v>11</v>
      </c>
      <c r="M5" s="16" t="s">
        <v>11</v>
      </c>
      <c r="N5" s="16" t="s">
        <v>11</v>
      </c>
      <c r="O5" s="16" t="s">
        <v>11</v>
      </c>
      <c r="P5" s="40"/>
    </row>
    <row r="6" spans="1:16" s="24" customFormat="1" ht="24.9" customHeight="1" x14ac:dyDescent="0.3">
      <c r="A6" s="27">
        <v>1</v>
      </c>
      <c r="B6" s="3" t="s">
        <v>12</v>
      </c>
      <c r="C6" s="22" t="s">
        <v>13</v>
      </c>
      <c r="D6" s="30">
        <v>0</v>
      </c>
      <c r="E6" s="30">
        <v>0</v>
      </c>
      <c r="F6" s="30">
        <v>0</v>
      </c>
      <c r="G6" s="30">
        <v>0</v>
      </c>
      <c r="H6" s="31">
        <v>0</v>
      </c>
      <c r="I6" s="31">
        <v>0</v>
      </c>
      <c r="J6" s="31">
        <v>0</v>
      </c>
      <c r="K6" s="31">
        <f>271260/1000</f>
        <v>271.26</v>
      </c>
      <c r="L6" s="31">
        <f>259204/1000</f>
        <v>259.20400000000001</v>
      </c>
      <c r="M6" s="31">
        <f>90420/1000</f>
        <v>90.42</v>
      </c>
      <c r="N6" s="31">
        <v>0</v>
      </c>
      <c r="O6" s="31">
        <v>0</v>
      </c>
      <c r="P6" s="23">
        <f>SUM(D6:O6)</f>
        <v>620.8839999999999</v>
      </c>
    </row>
    <row r="7" spans="1:16" s="24" customFormat="1" ht="24.9" customHeight="1" x14ac:dyDescent="0.3">
      <c r="A7" s="27">
        <v>2</v>
      </c>
      <c r="B7" s="3" t="s">
        <v>12</v>
      </c>
      <c r="C7" s="22" t="s">
        <v>14</v>
      </c>
      <c r="D7" s="30">
        <v>0</v>
      </c>
      <c r="E7" s="30">
        <v>0</v>
      </c>
      <c r="F7" s="30">
        <v>0</v>
      </c>
      <c r="G7" s="30">
        <v>0</v>
      </c>
      <c r="H7" s="31">
        <v>0</v>
      </c>
      <c r="I7" s="31">
        <v>0</v>
      </c>
      <c r="J7" s="31">
        <f>339720/1000</f>
        <v>339.72</v>
      </c>
      <c r="K7" s="31">
        <f>339720/1000</f>
        <v>339.72</v>
      </c>
      <c r="L7" s="31">
        <f>993681/1000</f>
        <v>993.68100000000004</v>
      </c>
      <c r="M7" s="31">
        <f>1358880/1000</f>
        <v>1358.88</v>
      </c>
      <c r="N7" s="31">
        <v>0</v>
      </c>
      <c r="O7" s="31">
        <v>0</v>
      </c>
      <c r="P7" s="23">
        <f>SUM(D7:O7)</f>
        <v>3032.0010000000002</v>
      </c>
    </row>
    <row r="8" spans="1:16" s="24" customFormat="1" ht="24.9" customHeight="1" x14ac:dyDescent="0.3">
      <c r="A8" s="27">
        <v>3</v>
      </c>
      <c r="B8" s="3" t="s">
        <v>12</v>
      </c>
      <c r="C8" s="22" t="s">
        <v>15</v>
      </c>
      <c r="D8" s="30">
        <v>0</v>
      </c>
      <c r="E8" s="30">
        <v>0</v>
      </c>
      <c r="F8" s="30">
        <v>0</v>
      </c>
      <c r="G8" s="30">
        <v>0</v>
      </c>
      <c r="H8" s="31">
        <v>0</v>
      </c>
      <c r="I8" s="31">
        <f>51933.3/1000</f>
        <v>51.933300000000003</v>
      </c>
      <c r="J8" s="31">
        <f>101830/1000</f>
        <v>101.83</v>
      </c>
      <c r="K8" s="31">
        <f>610980/1000</f>
        <v>610.98</v>
      </c>
      <c r="L8" s="31">
        <f>855372/1000</f>
        <v>855.37199999999996</v>
      </c>
      <c r="M8" s="31">
        <f>509150/1000</f>
        <v>509.15</v>
      </c>
      <c r="N8" s="31">
        <v>0</v>
      </c>
      <c r="O8" s="31">
        <v>0</v>
      </c>
      <c r="P8" s="23">
        <f>SUM(D8:O8)</f>
        <v>2129.2653</v>
      </c>
    </row>
    <row r="9" spans="1:16" s="24" customFormat="1" ht="24.9" customHeight="1" x14ac:dyDescent="0.3">
      <c r="A9" s="27">
        <v>4</v>
      </c>
      <c r="B9" s="3" t="s">
        <v>12</v>
      </c>
      <c r="C9" s="22" t="s">
        <v>17</v>
      </c>
      <c r="D9" s="30">
        <v>0</v>
      </c>
      <c r="E9" s="30">
        <v>0</v>
      </c>
      <c r="F9" s="30">
        <v>0</v>
      </c>
      <c r="G9" s="30">
        <v>0</v>
      </c>
      <c r="H9" s="31" t="s">
        <v>16</v>
      </c>
      <c r="I9" s="31">
        <f>29671.4/1000</f>
        <v>29.671400000000002</v>
      </c>
      <c r="J9" s="31">
        <f>538940/1000</f>
        <v>538.94000000000005</v>
      </c>
      <c r="K9" s="31">
        <f>1040154.2/1000</f>
        <v>1040.1541999999999</v>
      </c>
      <c r="L9" s="31">
        <f>1428191/1000</f>
        <v>1428.191</v>
      </c>
      <c r="M9" s="31">
        <f>1886290/1000</f>
        <v>1886.29</v>
      </c>
      <c r="N9" s="31">
        <v>0</v>
      </c>
      <c r="O9" s="31">
        <v>0</v>
      </c>
      <c r="P9" s="23">
        <f>SUM(D9:O9)</f>
        <v>4923.2466000000004</v>
      </c>
    </row>
    <row r="10" spans="1:16" s="24" customFormat="1" ht="24.9" customHeight="1" x14ac:dyDescent="0.3">
      <c r="A10" s="27">
        <v>5</v>
      </c>
      <c r="B10" s="3" t="s">
        <v>12</v>
      </c>
      <c r="C10" s="22" t="s">
        <v>18</v>
      </c>
      <c r="D10" s="30">
        <v>0</v>
      </c>
      <c r="E10" s="30">
        <v>0</v>
      </c>
      <c r="F10" s="30">
        <v>0</v>
      </c>
      <c r="G10" s="30">
        <v>0</v>
      </c>
      <c r="H10" s="31" t="s">
        <v>16</v>
      </c>
      <c r="I10" s="31" t="s">
        <v>16</v>
      </c>
      <c r="J10" s="31">
        <f>178650/1000</f>
        <v>178.65</v>
      </c>
      <c r="K10" s="31">
        <f>212593.5/1000</f>
        <v>212.59350000000001</v>
      </c>
      <c r="L10" s="31">
        <f>250110/1000</f>
        <v>250.11</v>
      </c>
      <c r="M10" s="31">
        <f>357300/1000</f>
        <v>357.3</v>
      </c>
      <c r="N10" s="31">
        <f>30370.5/1000</f>
        <v>30.3705</v>
      </c>
      <c r="O10" s="31">
        <v>0</v>
      </c>
      <c r="P10" s="23">
        <f>SUM(D10:O10)</f>
        <v>1029.0240000000001</v>
      </c>
    </row>
    <row r="11" spans="1:16" s="24" customFormat="1" ht="24.9" customHeight="1" x14ac:dyDescent="0.3">
      <c r="A11" s="27">
        <v>6</v>
      </c>
      <c r="B11" s="3" t="s">
        <v>12</v>
      </c>
      <c r="C11" s="22" t="s">
        <v>19</v>
      </c>
      <c r="D11" s="30">
        <v>0</v>
      </c>
      <c r="E11" s="30">
        <v>0</v>
      </c>
      <c r="F11" s="30">
        <v>0</v>
      </c>
      <c r="G11" s="30">
        <v>0</v>
      </c>
      <c r="H11" s="31" t="s">
        <v>16</v>
      </c>
      <c r="I11" s="31" t="s">
        <v>16</v>
      </c>
      <c r="J11" s="31">
        <f>26136/1000</f>
        <v>26.135999999999999</v>
      </c>
      <c r="K11" s="31">
        <f>65340/1000</f>
        <v>65.34</v>
      </c>
      <c r="L11" s="31">
        <f>418176/1000</f>
        <v>418.17599999999999</v>
      </c>
      <c r="M11" s="31">
        <f>392040/1000</f>
        <v>392.04</v>
      </c>
      <c r="N11" s="31">
        <v>0</v>
      </c>
      <c r="O11" s="31">
        <v>0</v>
      </c>
      <c r="P11" s="23">
        <f>SUM(D11:O11)</f>
        <v>901.69200000000001</v>
      </c>
    </row>
    <row r="12" spans="1:16" s="24" customFormat="1" ht="24.9" customHeight="1" x14ac:dyDescent="0.3">
      <c r="A12" s="27">
        <v>7</v>
      </c>
      <c r="B12" s="3" t="s">
        <v>12</v>
      </c>
      <c r="C12" s="22" t="s">
        <v>20</v>
      </c>
      <c r="D12" s="30">
        <v>0</v>
      </c>
      <c r="E12" s="30">
        <v>0</v>
      </c>
      <c r="F12" s="30">
        <v>0</v>
      </c>
      <c r="G12" s="30">
        <v>0</v>
      </c>
      <c r="H12" s="31" t="s">
        <v>16</v>
      </c>
      <c r="I12" s="31" t="s">
        <v>16</v>
      </c>
      <c r="J12" s="31" t="s">
        <v>16</v>
      </c>
      <c r="K12" s="31" t="s">
        <v>16</v>
      </c>
      <c r="L12" s="31">
        <f>7164/1000</f>
        <v>7.1639999999999997</v>
      </c>
      <c r="M12" s="31">
        <f>9950/1000</f>
        <v>9.9499999999999993</v>
      </c>
      <c r="N12" s="31">
        <v>0</v>
      </c>
      <c r="O12" s="31">
        <v>0</v>
      </c>
      <c r="P12" s="23">
        <f>SUM(D12:O12)</f>
        <v>17.113999999999997</v>
      </c>
    </row>
    <row r="13" spans="1:16" s="24" customFormat="1" ht="24.9" customHeight="1" x14ac:dyDescent="0.3">
      <c r="A13" s="27">
        <v>8</v>
      </c>
      <c r="B13" s="3" t="s">
        <v>12</v>
      </c>
      <c r="C13" s="22" t="s">
        <v>21</v>
      </c>
      <c r="D13" s="30">
        <v>0</v>
      </c>
      <c r="E13" s="30">
        <v>0</v>
      </c>
      <c r="F13" s="30">
        <v>0</v>
      </c>
      <c r="G13" s="30">
        <v>0</v>
      </c>
      <c r="H13" s="31" t="s">
        <v>16</v>
      </c>
      <c r="I13" s="31" t="s">
        <v>16</v>
      </c>
      <c r="J13" s="31">
        <f>14535/1000</f>
        <v>14.535</v>
      </c>
      <c r="K13" s="31">
        <f>193800/1000</f>
        <v>193.8</v>
      </c>
      <c r="L13" s="31">
        <f>591090/1000</f>
        <v>591.09</v>
      </c>
      <c r="M13" s="31">
        <f>581400/1000</f>
        <v>581.4</v>
      </c>
      <c r="N13" s="31">
        <v>0</v>
      </c>
      <c r="O13" s="31">
        <v>0</v>
      </c>
      <c r="P13" s="23">
        <f>SUM(D13:O13)</f>
        <v>1380.825</v>
      </c>
    </row>
    <row r="14" spans="1:16" s="24" customFormat="1" ht="24.9" customHeight="1" x14ac:dyDescent="0.3">
      <c r="A14" s="27">
        <v>9</v>
      </c>
      <c r="B14" s="3" t="s">
        <v>12</v>
      </c>
      <c r="C14" s="22" t="s">
        <v>22</v>
      </c>
      <c r="D14" s="30">
        <v>0</v>
      </c>
      <c r="E14" s="30">
        <v>0</v>
      </c>
      <c r="F14" s="30">
        <v>0</v>
      </c>
      <c r="G14" s="30">
        <v>0</v>
      </c>
      <c r="H14" s="31" t="s">
        <v>16</v>
      </c>
      <c r="I14" s="31" t="s">
        <v>16</v>
      </c>
      <c r="J14" s="31">
        <f>32674/1000</f>
        <v>32.673999999999999</v>
      </c>
      <c r="K14" s="31">
        <f>196044/1000</f>
        <v>196.04400000000001</v>
      </c>
      <c r="L14" s="31">
        <f>653480/1000</f>
        <v>653.48</v>
      </c>
      <c r="M14" s="31">
        <f>653480/1000</f>
        <v>653.48</v>
      </c>
      <c r="N14" s="31">
        <f>192776.6/1000</f>
        <v>192.7766</v>
      </c>
      <c r="O14" s="31">
        <v>0</v>
      </c>
      <c r="P14" s="23">
        <f>SUM(D14:O14)</f>
        <v>1728.4546</v>
      </c>
    </row>
    <row r="15" spans="1:16" s="24" customFormat="1" ht="24.9" customHeight="1" x14ac:dyDescent="0.3">
      <c r="A15" s="27">
        <v>10</v>
      </c>
      <c r="B15" s="3" t="s">
        <v>12</v>
      </c>
      <c r="C15" s="22" t="s">
        <v>23</v>
      </c>
      <c r="D15" s="30">
        <v>0</v>
      </c>
      <c r="E15" s="30">
        <v>0</v>
      </c>
      <c r="F15" s="30">
        <v>0</v>
      </c>
      <c r="G15" s="30">
        <v>0</v>
      </c>
      <c r="H15" s="31" t="s">
        <v>16</v>
      </c>
      <c r="I15" s="31" t="s">
        <v>16</v>
      </c>
      <c r="J15" s="31" t="s">
        <v>16</v>
      </c>
      <c r="K15" s="31">
        <f>25962/1000</f>
        <v>25.962</v>
      </c>
      <c r="L15" s="31">
        <f>56251/1000</f>
        <v>56.250999999999998</v>
      </c>
      <c r="M15" s="31">
        <f>86540/1000</f>
        <v>86.54</v>
      </c>
      <c r="N15" s="31">
        <v>0</v>
      </c>
      <c r="O15" s="31">
        <v>0</v>
      </c>
      <c r="P15" s="23">
        <f>SUM(D15:O15)</f>
        <v>168.75299999999999</v>
      </c>
    </row>
    <row r="16" spans="1:16" s="24" customFormat="1" ht="24.9" customHeight="1" x14ac:dyDescent="0.3">
      <c r="A16" s="35" t="s">
        <v>24</v>
      </c>
      <c r="B16" s="35"/>
      <c r="C16" s="35"/>
      <c r="D16" s="30">
        <v>0</v>
      </c>
      <c r="E16" s="30">
        <v>0</v>
      </c>
      <c r="F16" s="30">
        <v>0</v>
      </c>
      <c r="G16" s="30">
        <v>0</v>
      </c>
      <c r="H16" s="32">
        <f t="shared" ref="H16:I16" si="0">SUM(H6:H14)</f>
        <v>0</v>
      </c>
      <c r="I16" s="32">
        <f t="shared" si="0"/>
        <v>81.604700000000008</v>
      </c>
      <c r="J16" s="33">
        <f t="shared" ref="J16:P16" si="1">SUM(J6:J15)</f>
        <v>1232.4850000000001</v>
      </c>
      <c r="K16" s="33">
        <f t="shared" si="1"/>
        <v>2955.8537000000001</v>
      </c>
      <c r="L16" s="33">
        <f t="shared" si="1"/>
        <v>5512.719000000001</v>
      </c>
      <c r="M16" s="33">
        <f t="shared" si="1"/>
        <v>5925.45</v>
      </c>
      <c r="N16" s="33">
        <f t="shared" si="1"/>
        <v>223.14709999999999</v>
      </c>
      <c r="O16" s="33">
        <f t="shared" si="1"/>
        <v>0</v>
      </c>
      <c r="P16" s="30">
        <f t="shared" si="1"/>
        <v>15931.2595</v>
      </c>
    </row>
    <row r="17" spans="1:21" ht="24.9" customHeight="1" x14ac:dyDescent="0.3">
      <c r="A17" s="18"/>
      <c r="B17" s="18"/>
      <c r="C17" s="18"/>
      <c r="D17" s="19"/>
      <c r="E17" s="19"/>
      <c r="F17" s="19"/>
      <c r="G17" s="19"/>
      <c r="H17" s="20"/>
      <c r="I17" s="20"/>
      <c r="J17" s="21"/>
      <c r="K17" s="21"/>
      <c r="L17" s="21"/>
      <c r="M17" s="21"/>
      <c r="N17" s="21"/>
      <c r="O17" s="21"/>
      <c r="P17" s="34"/>
      <c r="Q17" s="24"/>
      <c r="R17" s="24"/>
      <c r="S17" s="24"/>
      <c r="T17" s="24"/>
      <c r="U17" s="24"/>
    </row>
    <row r="18" spans="1:21" s="7" customFormat="1" ht="15" customHeight="1" x14ac:dyDescent="0.3">
      <c r="A18" s="28"/>
      <c r="B18" s="4"/>
      <c r="C18" s="5"/>
      <c r="D18" s="6"/>
      <c r="Q18" s="24"/>
      <c r="R18" s="24"/>
      <c r="S18" s="24"/>
      <c r="T18" s="24"/>
      <c r="U18" s="24"/>
    </row>
    <row r="19" spans="1:21" s="7" customFormat="1" ht="15" customHeight="1" x14ac:dyDescent="0.3">
      <c r="A19" s="41" t="s">
        <v>25</v>
      </c>
      <c r="B19" s="41"/>
      <c r="C19" s="41"/>
      <c r="D19" s="41"/>
      <c r="E19" s="41"/>
      <c r="F19" s="41"/>
      <c r="Q19" s="24"/>
      <c r="R19" s="24"/>
      <c r="S19" s="24"/>
      <c r="T19" s="24"/>
      <c r="U19" s="24"/>
    </row>
    <row r="20" spans="1:21" s="7" customFormat="1" ht="31.5" customHeight="1" x14ac:dyDescent="0.3">
      <c r="A20" s="29"/>
      <c r="B20" s="8"/>
      <c r="C20" s="9"/>
      <c r="D20" s="9"/>
      <c r="Q20" s="24"/>
      <c r="R20" s="24"/>
      <c r="S20" s="24"/>
      <c r="T20" s="24"/>
      <c r="U20" s="24"/>
    </row>
    <row r="21" spans="1:21" s="7" customFormat="1" ht="18.75" customHeight="1" x14ac:dyDescent="0.3">
      <c r="A21" s="29"/>
      <c r="B21" s="8"/>
      <c r="C21" s="9"/>
      <c r="D21" s="9"/>
    </row>
    <row r="22" spans="1:21" s="7" customFormat="1" ht="3" hidden="1" customHeight="1" x14ac:dyDescent="0.3">
      <c r="A22" s="29"/>
      <c r="B22" s="8"/>
      <c r="C22" s="9"/>
      <c r="D22" s="9"/>
    </row>
    <row r="23" spans="1:21" s="7" customFormat="1" ht="15.6" x14ac:dyDescent="0.3">
      <c r="A23" s="29"/>
      <c r="B23" s="8"/>
      <c r="C23" s="9"/>
      <c r="D23" s="9"/>
    </row>
    <row r="24" spans="1:21" s="4" customFormat="1" ht="15.75" customHeight="1" x14ac:dyDescent="0.3">
      <c r="A24" s="29"/>
      <c r="B24" s="8"/>
      <c r="C24" s="9"/>
      <c r="D24" s="9"/>
    </row>
    <row r="25" spans="1:21" x14ac:dyDescent="0.3">
      <c r="C25" s="9"/>
    </row>
    <row r="26" spans="1:21" x14ac:dyDescent="0.3">
      <c r="C26" s="9"/>
      <c r="E26" s="17"/>
    </row>
    <row r="28" spans="1:21" ht="15.6" x14ac:dyDescent="0.3">
      <c r="C28" s="36"/>
      <c r="D28" s="36"/>
      <c r="E28" s="36"/>
      <c r="F28" s="36"/>
      <c r="G28" s="36"/>
      <c r="H28" s="36"/>
      <c r="I28" s="10"/>
      <c r="J28" s="10"/>
      <c r="K28" s="10"/>
      <c r="L28" s="10"/>
      <c r="M28" s="10"/>
      <c r="N28" s="10"/>
      <c r="O28" s="10"/>
      <c r="P28" s="10"/>
    </row>
    <row r="29" spans="1:21" ht="15.6" x14ac:dyDescent="0.3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1:21" ht="15.6" x14ac:dyDescent="0.3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1" spans="1:21" x14ac:dyDescent="0.3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spans="1:21" x14ac:dyDescent="0.3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spans="3:16" x14ac:dyDescent="0.3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spans="3:16" ht="15.6" x14ac:dyDescent="0.3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3:16" ht="15.6" x14ac:dyDescent="0.3"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3:16" ht="15.6" x14ac:dyDescent="0.3"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</sheetData>
  <mergeCells count="9">
    <mergeCell ref="A16:C16"/>
    <mergeCell ref="C28:H28"/>
    <mergeCell ref="A1:P1"/>
    <mergeCell ref="A2:P2"/>
    <mergeCell ref="A4:A5"/>
    <mergeCell ref="B4:B5"/>
    <mergeCell ref="C4:C5"/>
    <mergeCell ref="P4:P5"/>
    <mergeCell ref="A19:F19"/>
  </mergeCells>
  <phoneticPr fontId="21" type="noConversion"/>
  <printOptions horizontalCentered="1"/>
  <pageMargins left="0.11811023622047245" right="0.70866141732283472" top="0.74803149606299213" bottom="0.74803149606299213" header="0.31496062992125984" footer="0.31496062992125984"/>
  <pageSetup paperSize="5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RekapProd25</vt:lpstr>
      <vt:lpstr>RekapProd25!Print_Area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>Dinlutkan KabDemak</cp:lastModifiedBy>
  <cp:revision/>
  <dcterms:created xsi:type="dcterms:W3CDTF">2024-01-08T04:15:00Z</dcterms:created>
  <dcterms:modified xsi:type="dcterms:W3CDTF">2026-01-14T02:38:18Z</dcterms:modified>
  <cp:category/>
  <cp:contentStatus/>
</cp:coreProperties>
</file>