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PEN DATA\DDA DINLUTKAN 2016-2020 fix\DDA 2020\"/>
    </mc:Choice>
  </mc:AlternateContent>
  <bookViews>
    <workbookView xWindow="240" yWindow="380" windowWidth="20120" windowHeight="7700"/>
  </bookViews>
  <sheets>
    <sheet name="produksi" sheetId="1" r:id="rId1"/>
  </sheets>
  <calcPr calcId="162913"/>
</workbook>
</file>

<file path=xl/calcChain.xml><?xml version="1.0" encoding="utf-8"?>
<calcChain xmlns="http://schemas.openxmlformats.org/spreadsheetml/2006/main">
  <c r="S13" i="1" l="1"/>
  <c r="AR13" i="1" s="1"/>
  <c r="S14" i="1"/>
  <c r="S20" i="1" s="1"/>
  <c r="S15" i="1"/>
  <c r="S16" i="1"/>
  <c r="S17" i="1"/>
  <c r="AR17" i="1" s="1"/>
  <c r="S12" i="1"/>
  <c r="T12" i="1" s="1"/>
  <c r="AM11" i="1"/>
  <c r="AO11" i="1" s="1"/>
  <c r="AN11" i="1"/>
  <c r="AM10" i="1"/>
  <c r="AN10" i="1" s="1"/>
  <c r="AQ10" i="1" s="1"/>
  <c r="AO10" i="1"/>
  <c r="AP10" i="1"/>
  <c r="AM13" i="1"/>
  <c r="AN13" i="1" s="1"/>
  <c r="AM14" i="1"/>
  <c r="AM15" i="1"/>
  <c r="AN15" i="1" s="1"/>
  <c r="AM16" i="1"/>
  <c r="AN16" i="1" s="1"/>
  <c r="AM17" i="1"/>
  <c r="AM18" i="1"/>
  <c r="AM19" i="1"/>
  <c r="AM12" i="1"/>
  <c r="AN12" i="1" s="1"/>
  <c r="AQ12" i="1" s="1"/>
  <c r="AM9" i="1"/>
  <c r="AL20" i="1"/>
  <c r="AN9" i="1"/>
  <c r="AQ9" i="1" s="1"/>
  <c r="AO9" i="1"/>
  <c r="AP9" i="1"/>
  <c r="AO12" i="1"/>
  <c r="AP12" i="1"/>
  <c r="AN14" i="1"/>
  <c r="AO14" i="1"/>
  <c r="AQ14" i="1" s="1"/>
  <c r="AP14" i="1"/>
  <c r="AN17" i="1"/>
  <c r="AQ17" i="1" s="1"/>
  <c r="AO17" i="1"/>
  <c r="AP17" i="1"/>
  <c r="AN18" i="1"/>
  <c r="AQ18" i="1" s="1"/>
  <c r="AO18" i="1"/>
  <c r="AP18" i="1"/>
  <c r="AN19" i="1"/>
  <c r="AQ19" i="1" s="1"/>
  <c r="AO19" i="1"/>
  <c r="AP19" i="1"/>
  <c r="Q20" i="1"/>
  <c r="D17" i="1"/>
  <c r="D20" i="1" s="1"/>
  <c r="F20" i="1" s="1"/>
  <c r="E10" i="1"/>
  <c r="E12" i="1"/>
  <c r="E16" i="1"/>
  <c r="E17" i="1"/>
  <c r="E20" i="1"/>
  <c r="F9" i="1"/>
  <c r="F10" i="1"/>
  <c r="F11" i="1"/>
  <c r="T13" i="1"/>
  <c r="U13" i="1"/>
  <c r="V13" i="1"/>
  <c r="T16" i="1"/>
  <c r="V16" i="1" s="1"/>
  <c r="AR16" i="1" s="1"/>
  <c r="U16" i="1"/>
  <c r="T17" i="1"/>
  <c r="U17" i="1"/>
  <c r="V17" i="1" s="1"/>
  <c r="P20" i="1"/>
  <c r="AJ20" i="1"/>
  <c r="F19" i="1"/>
  <c r="F15" i="1"/>
  <c r="F14" i="1"/>
  <c r="F13" i="1"/>
  <c r="F17" i="1"/>
  <c r="F16" i="1"/>
  <c r="F12" i="1"/>
  <c r="AO20" i="1" l="1"/>
  <c r="T20" i="1"/>
  <c r="V12" i="1"/>
  <c r="V20" i="1" s="1"/>
  <c r="AQ16" i="1"/>
  <c r="AP16" i="1"/>
  <c r="AN20" i="1"/>
  <c r="AO16" i="1"/>
  <c r="U12" i="1"/>
  <c r="U20" i="1" s="1"/>
  <c r="AR12" i="1"/>
  <c r="AR20" i="1" s="1"/>
  <c r="AM20" i="1"/>
  <c r="AP13" i="1"/>
  <c r="AQ13" i="1" s="1"/>
  <c r="AP15" i="1"/>
  <c r="AO13" i="1"/>
  <c r="AO15" i="1"/>
  <c r="AQ15" i="1" s="1"/>
  <c r="AP11" i="1"/>
  <c r="AQ11" i="1" s="1"/>
  <c r="AQ20" i="1" s="1"/>
  <c r="AP20" i="1" l="1"/>
</calcChain>
</file>

<file path=xl/sharedStrings.xml><?xml version="1.0" encoding="utf-8"?>
<sst xmlns="http://schemas.openxmlformats.org/spreadsheetml/2006/main" count="82" uniqueCount="62">
  <si>
    <t>No</t>
  </si>
  <si>
    <t>Kec.</t>
  </si>
  <si>
    <t>Desa</t>
  </si>
  <si>
    <t>Luas Lahan integrasi (Ha)</t>
  </si>
  <si>
    <t>Luas Lahan non integrasi (Ha)</t>
  </si>
  <si>
    <t>Total luas lahan (Ha)</t>
  </si>
  <si>
    <t>Total Produksi lahan integrasi (Ton)</t>
  </si>
  <si>
    <t>Harga</t>
  </si>
  <si>
    <t>KP1</t>
  </si>
  <si>
    <t>KP2</t>
  </si>
  <si>
    <t>Wedung</t>
  </si>
  <si>
    <t>Tedunan</t>
  </si>
  <si>
    <t>Kendalasem</t>
  </si>
  <si>
    <t>Kedungkarang</t>
  </si>
  <si>
    <t>Kedungmutih</t>
  </si>
  <si>
    <t>Babalan</t>
  </si>
  <si>
    <t>Berahan Wetan</t>
  </si>
  <si>
    <t>Berahan Kulon</t>
  </si>
  <si>
    <t>Mutih Wetan</t>
  </si>
  <si>
    <t>Mutih Kulon</t>
  </si>
  <si>
    <t>Bonang</t>
  </si>
  <si>
    <t>Betahwalang</t>
  </si>
  <si>
    <t>Total</t>
  </si>
  <si>
    <t>DATA PRODUKSI GARAM KABUPATEN DEMAK</t>
  </si>
  <si>
    <t>TAHUN 2019</t>
  </si>
  <si>
    <t>-</t>
  </si>
  <si>
    <t>Total Produksi lahan non integrasi (Ton)</t>
  </si>
  <si>
    <t>Jumlah</t>
  </si>
  <si>
    <t xml:space="preserve">Mengetahui, </t>
  </si>
  <si>
    <t>M. SULKHAN, S.Pi, MT</t>
  </si>
  <si>
    <t>NIP. 19661122 198603 1 004</t>
  </si>
  <si>
    <t>An. Dinas Kelautan dan Perikanan Kab. Demak</t>
  </si>
  <si>
    <t>Kepala Bidang Perikanan Tangkap dan Kelautan</t>
  </si>
  <si>
    <t>5 Juli2019</t>
  </si>
  <si>
    <t>12 Juli 2019</t>
  </si>
  <si>
    <t>Juni 2019</t>
  </si>
  <si>
    <t>19 Juli 2019</t>
  </si>
  <si>
    <t xml:space="preserve"> non integrasi (Ton)</t>
  </si>
  <si>
    <t>Integrasi Lahan</t>
  </si>
  <si>
    <t>26 Juli 2019</t>
  </si>
  <si>
    <t>2 Agustus 2019</t>
  </si>
  <si>
    <t>4 Agustus 2019</t>
  </si>
  <si>
    <t>Juli 2019</t>
  </si>
  <si>
    <t>Produksi lahan integrasi</t>
  </si>
  <si>
    <t>9 Agustus 2019</t>
  </si>
  <si>
    <t>9 Agustus</t>
  </si>
  <si>
    <t>Total integrasi dan non</t>
  </si>
  <si>
    <t xml:space="preserve">19 Agustus </t>
  </si>
  <si>
    <t>23 Agustus 2019</t>
  </si>
  <si>
    <t>16 Agustus 2019</t>
  </si>
  <si>
    <t xml:space="preserve">23 Agustus </t>
  </si>
  <si>
    <t>KP3</t>
  </si>
  <si>
    <t>30 Agustus 2019</t>
  </si>
  <si>
    <t>6 September 2019</t>
  </si>
  <si>
    <t>13 September 2019</t>
  </si>
  <si>
    <t>20 September 2019</t>
  </si>
  <si>
    <t>27 September 2019</t>
  </si>
  <si>
    <t>29 September 2019</t>
  </si>
  <si>
    <t>4 Oktober 2019</t>
  </si>
  <si>
    <t>11 Oktober 2019</t>
  </si>
  <si>
    <t>KP1 = 200/kg</t>
  </si>
  <si>
    <t>Kp2 = 150/kg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</si>
</sst>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charset val="134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5" fillId="0" borderId="0">
      <alignment vertical="center"/>
    </xf>
  </cellStyleXfs>
  <cellXfs count="106">
    <xf numFmtId="0" fontId="0" fillId="0" borderId="0" xfId="0"/>
    <xf numFmtId="0" fontId="0" fillId="0" borderId="0" xfId="0" applyBorder="1"/>
    <xf numFmtId="0" fontId="2" fillId="2" borderId="0" xfId="2" applyFont="1" applyFill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0" fontId="4" fillId="0" borderId="0" xfId="0" applyFont="1"/>
    <xf numFmtId="166" fontId="4" fillId="0" borderId="0" xfId="0" applyNumberFormat="1" applyFont="1"/>
    <xf numFmtId="164" fontId="4" fillId="0" borderId="0" xfId="0" applyNumberFormat="1" applyFont="1"/>
    <xf numFmtId="0" fontId="4" fillId="0" borderId="0" xfId="0" applyFont="1" applyFill="1"/>
    <xf numFmtId="166" fontId="4" fillId="0" borderId="0" xfId="0" applyNumberFormat="1" applyFont="1" applyFill="1"/>
    <xf numFmtId="0" fontId="4" fillId="0" borderId="0" xfId="0" applyFont="1" applyBorder="1"/>
    <xf numFmtId="164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2" fontId="4" fillId="0" borderId="0" xfId="0" applyNumberFormat="1" applyFont="1"/>
    <xf numFmtId="164" fontId="4" fillId="0" borderId="0" xfId="0" applyNumberFormat="1" applyFont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2" fillId="0" borderId="0" xfId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167" fontId="4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2" fontId="0" fillId="0" borderId="0" xfId="0" applyNumberFormat="1" applyBorder="1" applyAlignment="1">
      <alignment horizontal="center" vertical="center"/>
    </xf>
    <xf numFmtId="167" fontId="0" fillId="0" borderId="0" xfId="0" applyNumberFormat="1" applyBorder="1" applyAlignment="1">
      <alignment horizontal="center" vertical="center"/>
    </xf>
    <xf numFmtId="164" fontId="4" fillId="0" borderId="2" xfId="1" applyFont="1" applyFill="1" applyBorder="1" applyAlignment="1">
      <alignment horizontal="center" wrapText="1"/>
    </xf>
    <xf numFmtId="164" fontId="4" fillId="0" borderId="6" xfId="1" applyFont="1" applyFill="1" applyBorder="1" applyAlignment="1">
      <alignment horizontal="center" wrapText="1"/>
    </xf>
    <xf numFmtId="164" fontId="4" fillId="0" borderId="6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164" fontId="4" fillId="0" borderId="10" xfId="1" applyFont="1" applyFill="1" applyBorder="1" applyAlignment="1">
      <alignment horizontal="center" vertical="center"/>
    </xf>
    <xf numFmtId="164" fontId="4" fillId="0" borderId="13" xfId="1" applyFont="1" applyFill="1" applyBorder="1" applyAlignment="1">
      <alignment horizontal="center" vertical="center" wrapText="1"/>
    </xf>
    <xf numFmtId="164" fontId="4" fillId="0" borderId="10" xfId="1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left" vertical="center"/>
    </xf>
    <xf numFmtId="164" fontId="4" fillId="0" borderId="1" xfId="1" applyFont="1" applyBorder="1" applyAlignment="1">
      <alignment horizontal="left" vertical="center"/>
    </xf>
    <xf numFmtId="166" fontId="4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left" vertical="center"/>
    </xf>
    <xf numFmtId="166" fontId="4" fillId="0" borderId="1" xfId="1" applyNumberFormat="1" applyFont="1" applyBorder="1"/>
    <xf numFmtId="165" fontId="4" fillId="0" borderId="1" xfId="1" applyNumberFormat="1" applyFont="1" applyBorder="1"/>
    <xf numFmtId="166" fontId="4" fillId="0" borderId="1" xfId="1" applyNumberFormat="1" applyFont="1" applyFill="1" applyBorder="1"/>
    <xf numFmtId="164" fontId="4" fillId="0" borderId="1" xfId="1" applyFont="1" applyBorder="1"/>
    <xf numFmtId="164" fontId="4" fillId="0" borderId="1" xfId="1" applyFont="1" applyBorder="1" applyAlignment="1">
      <alignment horizontal="left"/>
    </xf>
    <xf numFmtId="166" fontId="4" fillId="0" borderId="1" xfId="1" applyNumberFormat="1" applyFont="1" applyFill="1" applyBorder="1" applyAlignment="1">
      <alignment horizontal="left" vertical="center"/>
    </xf>
    <xf numFmtId="166" fontId="4" fillId="0" borderId="0" xfId="0" applyNumberFormat="1" applyFont="1" applyBorder="1"/>
    <xf numFmtId="166" fontId="4" fillId="0" borderId="1" xfId="1" applyNumberFormat="1" applyFont="1" applyFill="1" applyBorder="1" applyAlignment="1">
      <alignment horizontal="left" vertical="center"/>
    </xf>
    <xf numFmtId="15" fontId="4" fillId="0" borderId="1" xfId="1" quotePrefix="1" applyNumberFormat="1" applyFont="1" applyFill="1" applyBorder="1" applyAlignment="1">
      <alignment horizontal="center" vertical="center" wrapText="1"/>
    </xf>
    <xf numFmtId="164" fontId="4" fillId="0" borderId="0" xfId="1" applyFont="1" applyFill="1" applyBorder="1" applyAlignment="1">
      <alignment horizontal="left" vertical="center"/>
    </xf>
    <xf numFmtId="166" fontId="4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164" fontId="4" fillId="0" borderId="10" xfId="1" quotePrefix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164" fontId="4" fillId="0" borderId="0" xfId="0" applyNumberFormat="1" applyFont="1" applyFill="1"/>
    <xf numFmtId="166" fontId="4" fillId="0" borderId="1" xfId="1" applyNumberFormat="1" applyFont="1" applyFill="1" applyBorder="1" applyAlignment="1">
      <alignment horizontal="left" vertical="center"/>
    </xf>
    <xf numFmtId="166" fontId="4" fillId="0" borderId="1" xfId="1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66" fontId="4" fillId="2" borderId="1" xfId="1" applyNumberFormat="1" applyFont="1" applyFill="1" applyBorder="1"/>
    <xf numFmtId="0" fontId="4" fillId="2" borderId="0" xfId="0" applyFont="1" applyFill="1"/>
    <xf numFmtId="166" fontId="4" fillId="2" borderId="0" xfId="1" applyNumberFormat="1" applyFont="1" applyFill="1" applyBorder="1"/>
    <xf numFmtId="164" fontId="4" fillId="2" borderId="0" xfId="0" applyNumberFormat="1" applyFont="1" applyFill="1" applyBorder="1"/>
    <xf numFmtId="164" fontId="4" fillId="2" borderId="0" xfId="0" applyNumberFormat="1" applyFont="1" applyFill="1"/>
    <xf numFmtId="166" fontId="4" fillId="0" borderId="1" xfId="1" applyNumberFormat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horizontal="left" vertical="center"/>
    </xf>
    <xf numFmtId="164" fontId="4" fillId="0" borderId="1" xfId="1" applyFont="1" applyFill="1" applyBorder="1" applyAlignment="1">
      <alignment horizontal="left" vertical="center"/>
    </xf>
    <xf numFmtId="166" fontId="4" fillId="0" borderId="1" xfId="1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Fill="1" applyAlignment="1">
      <alignment horizontal="center"/>
    </xf>
    <xf numFmtId="165" fontId="4" fillId="0" borderId="1" xfId="1" applyNumberFormat="1" applyFont="1" applyFill="1" applyBorder="1"/>
    <xf numFmtId="164" fontId="4" fillId="0" borderId="1" xfId="1" applyFont="1" applyFill="1" applyBorder="1"/>
    <xf numFmtId="0" fontId="4" fillId="0" borderId="1" xfId="0" applyFont="1" applyFill="1" applyBorder="1"/>
    <xf numFmtId="164" fontId="4" fillId="0" borderId="0" xfId="1" applyFont="1" applyAlignment="1">
      <alignment horizontal="center"/>
    </xf>
    <xf numFmtId="164" fontId="4" fillId="0" borderId="3" xfId="1" applyFont="1" applyFill="1" applyBorder="1" applyAlignment="1">
      <alignment horizontal="center" wrapText="1"/>
    </xf>
    <xf numFmtId="164" fontId="4" fillId="0" borderId="4" xfId="1" applyFont="1" applyFill="1" applyBorder="1" applyAlignment="1">
      <alignment horizontal="center" wrapText="1"/>
    </xf>
    <xf numFmtId="164" fontId="4" fillId="0" borderId="5" xfId="1" applyFont="1" applyFill="1" applyBorder="1" applyAlignment="1">
      <alignment horizontal="center" wrapText="1"/>
    </xf>
    <xf numFmtId="164" fontId="4" fillId="0" borderId="7" xfId="1" applyFont="1" applyFill="1" applyBorder="1" applyAlignment="1">
      <alignment horizontal="center" wrapText="1"/>
    </xf>
    <xf numFmtId="164" fontId="4" fillId="0" borderId="8" xfId="1" applyFont="1" applyFill="1" applyBorder="1" applyAlignment="1">
      <alignment horizontal="center" wrapText="1"/>
    </xf>
    <xf numFmtId="164" fontId="4" fillId="0" borderId="9" xfId="1" applyFont="1" applyFill="1" applyBorder="1" applyAlignment="1">
      <alignment horizontal="center" wrapText="1"/>
    </xf>
    <xf numFmtId="164" fontId="4" fillId="0" borderId="2" xfId="1" applyFont="1" applyFill="1" applyBorder="1" applyAlignment="1">
      <alignment horizontal="center" wrapText="1"/>
    </xf>
    <xf numFmtId="164" fontId="4" fillId="0" borderId="6" xfId="1" applyFont="1" applyFill="1" applyBorder="1" applyAlignment="1">
      <alignment horizontal="center" wrapText="1"/>
    </xf>
    <xf numFmtId="164" fontId="4" fillId="0" borderId="10" xfId="1" applyFont="1" applyFill="1" applyBorder="1" applyAlignment="1">
      <alignment horizontal="center" wrapText="1"/>
    </xf>
    <xf numFmtId="164" fontId="4" fillId="0" borderId="2" xfId="1" applyFont="1" applyFill="1" applyBorder="1" applyAlignment="1">
      <alignment horizontal="center" vertical="center"/>
    </xf>
    <xf numFmtId="164" fontId="4" fillId="0" borderId="10" xfId="1" applyFont="1" applyFill="1" applyBorder="1" applyAlignment="1">
      <alignment horizontal="center" vertical="center"/>
    </xf>
    <xf numFmtId="164" fontId="4" fillId="0" borderId="6" xfId="1" applyFont="1" applyFill="1" applyBorder="1" applyAlignment="1">
      <alignment horizontal="center" vertical="center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6" xfId="1" applyFont="1" applyFill="1" applyBorder="1" applyAlignment="1">
      <alignment horizontal="center" vertical="center" wrapText="1"/>
    </xf>
    <xf numFmtId="164" fontId="4" fillId="0" borderId="10" xfId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4" xfId="1" applyFont="1" applyFill="1" applyBorder="1" applyAlignment="1">
      <alignment horizontal="center" vertical="center" wrapText="1"/>
    </xf>
    <xf numFmtId="164" fontId="4" fillId="0" borderId="5" xfId="1" applyFont="1" applyFill="1" applyBorder="1" applyAlignment="1">
      <alignment horizontal="center" vertical="center" wrapText="1"/>
    </xf>
    <xf numFmtId="164" fontId="4" fillId="0" borderId="11" xfId="1" applyFont="1" applyFill="1" applyBorder="1" applyAlignment="1">
      <alignment horizontal="center" vertical="center" wrapText="1"/>
    </xf>
    <xf numFmtId="164" fontId="4" fillId="0" borderId="0" xfId="1" applyFont="1" applyFill="1" applyBorder="1" applyAlignment="1">
      <alignment horizontal="center" vertical="center" wrapText="1"/>
    </xf>
    <xf numFmtId="164" fontId="4" fillId="0" borderId="12" xfId="1" applyFont="1" applyFill="1" applyBorder="1" applyAlignment="1">
      <alignment horizontal="center" vertical="center" wrapText="1"/>
    </xf>
    <xf numFmtId="164" fontId="4" fillId="0" borderId="7" xfId="1" applyFont="1" applyFill="1" applyBorder="1" applyAlignment="1">
      <alignment horizontal="center" vertical="center" wrapText="1"/>
    </xf>
    <xf numFmtId="164" fontId="4" fillId="0" borderId="8" xfId="1" applyFont="1" applyFill="1" applyBorder="1" applyAlignment="1">
      <alignment horizontal="center" vertical="center" wrapText="1"/>
    </xf>
    <xf numFmtId="164" fontId="4" fillId="0" borderId="9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166" fontId="4" fillId="0" borderId="1" xfId="1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/>
    </xf>
  </cellXfs>
  <cellStyles count="5">
    <cellStyle name="Comma" xfId="1" builtinId="3"/>
    <cellStyle name="Comma [0] 2" xfId="3"/>
    <cellStyle name="Normal" xfId="0" builtinId="0"/>
    <cellStyle name="Normal 2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8"/>
  <sheetViews>
    <sheetView tabSelected="1" topLeftCell="M1" zoomScale="90" zoomScaleNormal="90" workbookViewId="0">
      <selection activeCell="A2" sqref="A2:AS2"/>
    </sheetView>
  </sheetViews>
  <sheetFormatPr defaultColWidth="9.1796875" defaultRowHeight="14.5"/>
  <cols>
    <col min="1" max="1" width="4.81640625" style="8" customWidth="1"/>
    <col min="2" max="2" width="10.54296875" style="8" customWidth="1"/>
    <col min="3" max="3" width="16.81640625" style="8" customWidth="1"/>
    <col min="4" max="4" width="11.453125" style="8" customWidth="1"/>
    <col min="5" max="7" width="9.1796875" style="8"/>
    <col min="8" max="17" width="11.1796875" style="8" customWidth="1"/>
    <col min="18" max="18" width="11.7265625" style="8" customWidth="1"/>
    <col min="19" max="19" width="14.81640625" style="8" customWidth="1"/>
    <col min="20" max="20" width="13.81640625" style="8" customWidth="1"/>
    <col min="21" max="21" width="13.26953125" style="8" customWidth="1"/>
    <col min="22" max="22" width="11.1796875" style="8" customWidth="1"/>
    <col min="23" max="23" width="10.81640625" style="8" customWidth="1"/>
    <col min="24" max="24" width="11.54296875" style="8" customWidth="1"/>
    <col min="25" max="38" width="11.81640625" style="8" customWidth="1"/>
    <col min="39" max="39" width="10.1796875" style="8" customWidth="1"/>
    <col min="40" max="40" width="10.453125" style="8" customWidth="1"/>
    <col min="41" max="41" width="9.81640625" style="8" customWidth="1"/>
    <col min="42" max="43" width="10.453125" style="8" customWidth="1"/>
    <col min="44" max="44" width="11.7265625" style="8" customWidth="1"/>
    <col min="45" max="45" width="14.54296875" style="8" customWidth="1"/>
    <col min="46" max="46" width="11.1796875" style="8" bestFit="1" customWidth="1"/>
    <col min="47" max="47" width="10.54296875" style="61" bestFit="1" customWidth="1"/>
    <col min="48" max="48" width="9.1796875" style="8"/>
    <col min="49" max="49" width="10" style="8" bestFit="1" customWidth="1"/>
    <col min="50" max="16384" width="9.1796875" style="8"/>
  </cols>
  <sheetData>
    <row r="1" spans="1:50">
      <c r="A1" s="76" t="s">
        <v>23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</row>
    <row r="2" spans="1:50">
      <c r="A2" s="76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</row>
    <row r="5" spans="1:50" ht="15" customHeight="1">
      <c r="A5" s="86" t="s">
        <v>0</v>
      </c>
      <c r="B5" s="89" t="s">
        <v>1</v>
      </c>
      <c r="C5" s="86" t="s">
        <v>2</v>
      </c>
      <c r="D5" s="89" t="s">
        <v>3</v>
      </c>
      <c r="E5" s="89" t="s">
        <v>4</v>
      </c>
      <c r="F5" s="89" t="s">
        <v>5</v>
      </c>
      <c r="G5" s="93" t="s">
        <v>43</v>
      </c>
      <c r="H5" s="94"/>
      <c r="I5" s="94"/>
      <c r="J5" s="94"/>
      <c r="K5" s="94"/>
      <c r="L5" s="94"/>
      <c r="M5" s="94"/>
      <c r="N5" s="94"/>
      <c r="O5" s="94"/>
      <c r="P5" s="94"/>
      <c r="Q5" s="94"/>
      <c r="R5" s="95"/>
      <c r="S5" s="83" t="s">
        <v>6</v>
      </c>
      <c r="T5" s="77" t="s">
        <v>38</v>
      </c>
      <c r="U5" s="78"/>
      <c r="V5" s="30"/>
      <c r="W5" s="93" t="s">
        <v>26</v>
      </c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5"/>
      <c r="AM5" s="89" t="s">
        <v>22</v>
      </c>
      <c r="AN5" s="77" t="s">
        <v>37</v>
      </c>
      <c r="AO5" s="78"/>
      <c r="AP5" s="78"/>
      <c r="AQ5" s="79"/>
      <c r="AR5" s="89" t="s">
        <v>46</v>
      </c>
      <c r="AS5" s="86" t="s">
        <v>7</v>
      </c>
    </row>
    <row r="6" spans="1:50">
      <c r="A6" s="88"/>
      <c r="B6" s="90"/>
      <c r="C6" s="88"/>
      <c r="D6" s="90"/>
      <c r="E6" s="90"/>
      <c r="F6" s="90"/>
      <c r="G6" s="96"/>
      <c r="H6" s="97"/>
      <c r="I6" s="97"/>
      <c r="J6" s="97"/>
      <c r="K6" s="97"/>
      <c r="L6" s="97"/>
      <c r="M6" s="97"/>
      <c r="N6" s="97"/>
      <c r="O6" s="97"/>
      <c r="P6" s="97"/>
      <c r="Q6" s="97"/>
      <c r="R6" s="98"/>
      <c r="S6" s="84"/>
      <c r="T6" s="80"/>
      <c r="U6" s="81"/>
      <c r="V6" s="31"/>
      <c r="W6" s="96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8"/>
      <c r="AM6" s="90"/>
      <c r="AN6" s="80"/>
      <c r="AO6" s="81"/>
      <c r="AP6" s="81"/>
      <c r="AQ6" s="82"/>
      <c r="AR6" s="90"/>
      <c r="AS6" s="88"/>
    </row>
    <row r="7" spans="1:50" ht="30" customHeight="1">
      <c r="A7" s="88"/>
      <c r="B7" s="90"/>
      <c r="C7" s="88"/>
      <c r="D7" s="90"/>
      <c r="E7" s="90"/>
      <c r="F7" s="90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  <c r="S7" s="84"/>
      <c r="T7" s="86" t="s">
        <v>8</v>
      </c>
      <c r="U7" s="86" t="s">
        <v>9</v>
      </c>
      <c r="V7" s="32" t="s">
        <v>22</v>
      </c>
      <c r="W7" s="99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1"/>
      <c r="AM7" s="90"/>
      <c r="AN7" s="86" t="s">
        <v>8</v>
      </c>
      <c r="AO7" s="86" t="s">
        <v>9</v>
      </c>
      <c r="AP7" s="86" t="s">
        <v>51</v>
      </c>
      <c r="AQ7" s="86" t="s">
        <v>27</v>
      </c>
      <c r="AR7" s="90"/>
      <c r="AS7" s="88"/>
    </row>
    <row r="8" spans="1:50" ht="41.25" customHeight="1">
      <c r="A8" s="87"/>
      <c r="B8" s="91"/>
      <c r="C8" s="87"/>
      <c r="D8" s="91"/>
      <c r="E8" s="91"/>
      <c r="F8" s="91"/>
      <c r="G8" s="36" t="s">
        <v>42</v>
      </c>
      <c r="H8" s="36" t="s">
        <v>41</v>
      </c>
      <c r="I8" s="36" t="s">
        <v>45</v>
      </c>
      <c r="J8" s="36" t="s">
        <v>47</v>
      </c>
      <c r="K8" s="36" t="s">
        <v>50</v>
      </c>
      <c r="L8" s="36" t="s">
        <v>52</v>
      </c>
      <c r="M8" s="53" t="s">
        <v>53</v>
      </c>
      <c r="N8" s="53" t="s">
        <v>54</v>
      </c>
      <c r="O8" s="53" t="s">
        <v>55</v>
      </c>
      <c r="P8" s="53" t="s">
        <v>57</v>
      </c>
      <c r="Q8" s="53" t="s">
        <v>58</v>
      </c>
      <c r="R8" s="53" t="s">
        <v>59</v>
      </c>
      <c r="S8" s="85"/>
      <c r="T8" s="87"/>
      <c r="U8" s="87"/>
      <c r="V8" s="34"/>
      <c r="W8" s="33" t="s">
        <v>35</v>
      </c>
      <c r="X8" s="33" t="s">
        <v>33</v>
      </c>
      <c r="Y8" s="33" t="s">
        <v>34</v>
      </c>
      <c r="Z8" s="33" t="s">
        <v>36</v>
      </c>
      <c r="AA8" s="35" t="s">
        <v>39</v>
      </c>
      <c r="AB8" s="33" t="s">
        <v>40</v>
      </c>
      <c r="AC8" s="33" t="s">
        <v>44</v>
      </c>
      <c r="AD8" s="33" t="s">
        <v>49</v>
      </c>
      <c r="AE8" s="33" t="s">
        <v>48</v>
      </c>
      <c r="AF8" s="33" t="s">
        <v>52</v>
      </c>
      <c r="AG8" s="49" t="s">
        <v>53</v>
      </c>
      <c r="AH8" s="49" t="s">
        <v>54</v>
      </c>
      <c r="AI8" s="49" t="s">
        <v>55</v>
      </c>
      <c r="AJ8" s="49" t="s">
        <v>56</v>
      </c>
      <c r="AK8" s="49" t="s">
        <v>58</v>
      </c>
      <c r="AL8" s="49" t="s">
        <v>59</v>
      </c>
      <c r="AM8" s="91"/>
      <c r="AN8" s="87"/>
      <c r="AO8" s="87"/>
      <c r="AP8" s="87"/>
      <c r="AQ8" s="87"/>
      <c r="AR8" s="91"/>
      <c r="AS8" s="87"/>
    </row>
    <row r="9" spans="1:50" ht="15" customHeight="1">
      <c r="A9" s="37">
        <v>1</v>
      </c>
      <c r="B9" s="38" t="s">
        <v>10</v>
      </c>
      <c r="C9" s="38" t="s">
        <v>11</v>
      </c>
      <c r="D9" s="39">
        <v>0</v>
      </c>
      <c r="E9" s="40">
        <v>34</v>
      </c>
      <c r="F9" s="40">
        <f t="shared" ref="F9:F20" si="0">D9+E9</f>
        <v>34</v>
      </c>
      <c r="G9" s="41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1"/>
      <c r="T9" s="41"/>
      <c r="U9" s="41"/>
      <c r="V9" s="41"/>
      <c r="W9" s="42">
        <v>1</v>
      </c>
      <c r="X9" s="41">
        <v>0.5</v>
      </c>
      <c r="Y9" s="41">
        <v>1.5</v>
      </c>
      <c r="Z9" s="41">
        <v>3.2</v>
      </c>
      <c r="AA9" s="41">
        <v>3.8</v>
      </c>
      <c r="AB9" s="41">
        <v>28.56</v>
      </c>
      <c r="AC9" s="41">
        <v>114.24</v>
      </c>
      <c r="AD9" s="41">
        <v>207.59999999999997</v>
      </c>
      <c r="AE9" s="43">
        <v>373.67999999999995</v>
      </c>
      <c r="AF9" s="41">
        <v>487.9</v>
      </c>
      <c r="AG9" s="41">
        <v>537.20000000000005</v>
      </c>
      <c r="AH9" s="41">
        <v>471.2</v>
      </c>
      <c r="AI9" s="41">
        <v>68</v>
      </c>
      <c r="AJ9" s="41">
        <v>51</v>
      </c>
      <c r="AK9" s="41">
        <v>278.79999999999995</v>
      </c>
      <c r="AL9" s="43">
        <v>373.67999999999995</v>
      </c>
      <c r="AM9" s="41">
        <f>SUM(W9:AL9)</f>
        <v>3001.86</v>
      </c>
      <c r="AN9" s="41">
        <f>AM9*55/100</f>
        <v>1651.0230000000001</v>
      </c>
      <c r="AO9" s="41">
        <f>AM9*33/100</f>
        <v>990.61380000000008</v>
      </c>
      <c r="AP9" s="41">
        <f>AM9*12/100</f>
        <v>360.22320000000002</v>
      </c>
      <c r="AQ9" s="41">
        <f>SUM(AN9:AP9)</f>
        <v>3001.86</v>
      </c>
      <c r="AR9" s="41">
        <v>3001.86</v>
      </c>
      <c r="AS9" s="44" t="s">
        <v>60</v>
      </c>
      <c r="AT9" s="9"/>
      <c r="AU9" s="62"/>
      <c r="AV9" s="9"/>
      <c r="AW9" s="9"/>
      <c r="AX9" s="10"/>
    </row>
    <row r="10" spans="1:50">
      <c r="A10" s="37">
        <v>2</v>
      </c>
      <c r="B10" s="38" t="s">
        <v>10</v>
      </c>
      <c r="C10" s="38" t="s">
        <v>12</v>
      </c>
      <c r="D10" s="39">
        <v>0</v>
      </c>
      <c r="E10" s="40">
        <f>186+3.5</f>
        <v>189.5</v>
      </c>
      <c r="F10" s="40">
        <f t="shared" si="0"/>
        <v>189.5</v>
      </c>
      <c r="G10" s="41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1"/>
      <c r="T10" s="41"/>
      <c r="U10" s="41"/>
      <c r="V10" s="41"/>
      <c r="W10" s="42">
        <v>3</v>
      </c>
      <c r="X10" s="41">
        <v>1.5</v>
      </c>
      <c r="Y10" s="41">
        <v>1.75</v>
      </c>
      <c r="Z10" s="41">
        <v>2.5</v>
      </c>
      <c r="AA10" s="41">
        <v>3.4</v>
      </c>
      <c r="AB10" s="41">
        <v>56.85</v>
      </c>
      <c r="AC10" s="41">
        <v>227.4</v>
      </c>
      <c r="AD10" s="41">
        <v>726.90000000000009</v>
      </c>
      <c r="AE10" s="43">
        <v>1066.5719999999999</v>
      </c>
      <c r="AF10" s="41">
        <v>1510.6</v>
      </c>
      <c r="AG10" s="41">
        <v>1743.3999999999999</v>
      </c>
      <c r="AH10" s="41">
        <v>1446.6</v>
      </c>
      <c r="AI10" s="41">
        <v>947.5</v>
      </c>
      <c r="AJ10" s="41">
        <v>379</v>
      </c>
      <c r="AK10" s="41">
        <v>1066.5719999999999</v>
      </c>
      <c r="AL10" s="41">
        <v>847.5</v>
      </c>
      <c r="AM10" s="41">
        <f>SUM(W10:AL10)</f>
        <v>10031.044</v>
      </c>
      <c r="AN10" s="41">
        <f>AM10*55/100</f>
        <v>5517.0742</v>
      </c>
      <c r="AO10" s="41">
        <f t="shared" ref="AO10:AO19" si="1">AM10*33/100</f>
        <v>3310.2445199999997</v>
      </c>
      <c r="AP10" s="41">
        <f t="shared" ref="AP10:AP19" si="2">AM10*12/100</f>
        <v>1203.7252799999999</v>
      </c>
      <c r="AQ10" s="41">
        <f t="shared" ref="AQ10:AQ19" si="3">SUM(AN10:AP10)</f>
        <v>10031.044</v>
      </c>
      <c r="AR10" s="41">
        <v>10031.044</v>
      </c>
      <c r="AS10" s="44"/>
      <c r="AT10" s="9"/>
      <c r="AU10" s="62"/>
      <c r="AV10" s="9"/>
      <c r="AW10" s="9"/>
      <c r="AX10" s="10"/>
    </row>
    <row r="11" spans="1:50">
      <c r="A11" s="37">
        <v>3</v>
      </c>
      <c r="B11" s="38" t="s">
        <v>10</v>
      </c>
      <c r="C11" s="38" t="s">
        <v>13</v>
      </c>
      <c r="D11" s="39">
        <v>0</v>
      </c>
      <c r="E11" s="40">
        <v>106.55</v>
      </c>
      <c r="F11" s="40">
        <f t="shared" si="0"/>
        <v>106.55</v>
      </c>
      <c r="G11" s="41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1"/>
      <c r="T11" s="41"/>
      <c r="U11" s="41"/>
      <c r="V11" s="41"/>
      <c r="W11" s="42">
        <v>2</v>
      </c>
      <c r="X11" s="41">
        <v>1</v>
      </c>
      <c r="Y11" s="41">
        <v>3</v>
      </c>
      <c r="Z11" s="41">
        <v>4.0999999999999996</v>
      </c>
      <c r="AA11" s="41">
        <v>4.5</v>
      </c>
      <c r="AB11" s="41">
        <v>63.929999999999993</v>
      </c>
      <c r="AC11" s="41">
        <v>255.71999999999997</v>
      </c>
      <c r="AD11" s="41">
        <v>752.56</v>
      </c>
      <c r="AE11" s="43">
        <v>1505.12</v>
      </c>
      <c r="AF11" s="41">
        <v>1756.9</v>
      </c>
      <c r="AG11" s="41">
        <v>1896.59</v>
      </c>
      <c r="AH11" s="41">
        <v>1503.14</v>
      </c>
      <c r="AI11" s="41">
        <v>639.29999999999995</v>
      </c>
      <c r="AJ11" s="41">
        <v>277.03000000000003</v>
      </c>
      <c r="AK11" s="41">
        <v>1044.19</v>
      </c>
      <c r="AL11" s="43">
        <v>905.12</v>
      </c>
      <c r="AM11" s="41">
        <f t="shared" ref="AM11:AM19" si="4">SUM(W11:AL11)</f>
        <v>10614.200000000003</v>
      </c>
      <c r="AN11" s="41">
        <f t="shared" ref="AN11:AN19" si="5">AM11*55/100</f>
        <v>5837.8100000000013</v>
      </c>
      <c r="AO11" s="41">
        <f t="shared" si="1"/>
        <v>3502.6860000000011</v>
      </c>
      <c r="AP11" s="41">
        <f t="shared" si="2"/>
        <v>1273.7040000000002</v>
      </c>
      <c r="AQ11" s="41">
        <f t="shared" si="3"/>
        <v>10614.200000000003</v>
      </c>
      <c r="AR11" s="41">
        <v>10614.200000000003</v>
      </c>
      <c r="AS11" s="44"/>
      <c r="AT11" s="9"/>
      <c r="AU11" s="62"/>
      <c r="AV11" s="9"/>
      <c r="AW11" s="9"/>
      <c r="AX11" s="10"/>
    </row>
    <row r="12" spans="1:50" s="11" customFormat="1">
      <c r="A12" s="66">
        <v>4</v>
      </c>
      <c r="B12" s="67" t="s">
        <v>10</v>
      </c>
      <c r="C12" s="67" t="s">
        <v>14</v>
      </c>
      <c r="D12" s="68">
        <v>18.600000000000001</v>
      </c>
      <c r="E12" s="65">
        <f>251-D12+0.5+2.1+1.7+0.6+0.56+2.1</f>
        <v>239.95999999999998</v>
      </c>
      <c r="F12" s="65">
        <f t="shared" si="0"/>
        <v>258.56</v>
      </c>
      <c r="G12" s="69">
        <v>58.5</v>
      </c>
      <c r="H12" s="69">
        <v>74.400000000000006</v>
      </c>
      <c r="I12" s="69">
        <v>83.7</v>
      </c>
      <c r="J12" s="69">
        <v>141.36000000000001</v>
      </c>
      <c r="K12" s="70">
        <v>174.84000000000003</v>
      </c>
      <c r="L12" s="70">
        <v>159.96</v>
      </c>
      <c r="M12" s="70">
        <v>189.72</v>
      </c>
      <c r="N12" s="71">
        <v>192.74</v>
      </c>
      <c r="O12" s="72">
        <v>60.74</v>
      </c>
      <c r="P12" s="69">
        <v>63.24</v>
      </c>
      <c r="Q12" s="69">
        <v>93</v>
      </c>
      <c r="R12" s="69">
        <v>110.96</v>
      </c>
      <c r="S12" s="43">
        <f>SUM(G12:R12)</f>
        <v>1403.1600000000003</v>
      </c>
      <c r="T12" s="43">
        <f>S12*60/100</f>
        <v>841.89600000000019</v>
      </c>
      <c r="U12" s="43">
        <f>S12*40/100</f>
        <v>561.26400000000012</v>
      </c>
      <c r="V12" s="43">
        <f>SUM(T12:U12)</f>
        <v>1403.1600000000003</v>
      </c>
      <c r="W12" s="73">
        <v>100</v>
      </c>
      <c r="X12" s="43">
        <v>12</v>
      </c>
      <c r="Y12" s="43">
        <v>90</v>
      </c>
      <c r="Z12" s="43">
        <v>127.8</v>
      </c>
      <c r="AA12" s="43">
        <v>130.69999999999999</v>
      </c>
      <c r="AB12" s="43">
        <v>287.95199999999994</v>
      </c>
      <c r="AC12" s="43">
        <v>1439.7599999999998</v>
      </c>
      <c r="AD12" s="43">
        <v>1507.172</v>
      </c>
      <c r="AE12" s="43">
        <v>2220.0816</v>
      </c>
      <c r="AF12" s="43">
        <v>2683.1</v>
      </c>
      <c r="AG12" s="43">
        <v>3009.5680000000002</v>
      </c>
      <c r="AH12" s="43">
        <v>2711.4479999999999</v>
      </c>
      <c r="AI12" s="43">
        <v>1919.6799999999998</v>
      </c>
      <c r="AJ12" s="43">
        <v>1099.8</v>
      </c>
      <c r="AK12" s="43">
        <v>2543.5759999999996</v>
      </c>
      <c r="AL12" s="43">
        <v>1920.0816</v>
      </c>
      <c r="AM12" s="43">
        <f t="shared" si="4"/>
        <v>21802.719200000003</v>
      </c>
      <c r="AN12" s="43">
        <f t="shared" si="5"/>
        <v>11991.495560000001</v>
      </c>
      <c r="AO12" s="43">
        <f t="shared" si="1"/>
        <v>7194.8973360000018</v>
      </c>
      <c r="AP12" s="43">
        <f t="shared" si="2"/>
        <v>2616.3263040000002</v>
      </c>
      <c r="AQ12" s="43">
        <f t="shared" si="3"/>
        <v>21802.719200000007</v>
      </c>
      <c r="AR12" s="43">
        <f>21802.7192+S12</f>
        <v>23205.879199999999</v>
      </c>
      <c r="AS12" s="74" t="s">
        <v>61</v>
      </c>
      <c r="AT12" s="12"/>
      <c r="AU12" s="51"/>
      <c r="AV12" s="12"/>
      <c r="AW12" s="12"/>
      <c r="AX12" s="56"/>
    </row>
    <row r="13" spans="1:50" s="11" customFormat="1">
      <c r="A13" s="66">
        <v>5</v>
      </c>
      <c r="B13" s="67" t="s">
        <v>10</v>
      </c>
      <c r="C13" s="67" t="s">
        <v>15</v>
      </c>
      <c r="D13" s="68">
        <v>30.96</v>
      </c>
      <c r="E13" s="65">
        <v>218.6</v>
      </c>
      <c r="F13" s="65">
        <f t="shared" si="0"/>
        <v>249.56</v>
      </c>
      <c r="G13" s="43">
        <v>29.25</v>
      </c>
      <c r="H13" s="65">
        <v>48.5</v>
      </c>
      <c r="I13" s="65">
        <v>117.88</v>
      </c>
      <c r="J13" s="65">
        <v>184.86200000000002</v>
      </c>
      <c r="K13" s="65">
        <v>241.202</v>
      </c>
      <c r="L13" s="65">
        <v>221.13200000000001</v>
      </c>
      <c r="M13" s="65">
        <v>247.97400000000002</v>
      </c>
      <c r="N13" s="65">
        <v>256.27199999999999</v>
      </c>
      <c r="O13" s="65">
        <v>210.20400000000001</v>
      </c>
      <c r="P13" s="65">
        <v>175.40800000000002</v>
      </c>
      <c r="Q13" s="65">
        <v>172.96699999999987</v>
      </c>
      <c r="R13" s="65">
        <v>213.73600000000002</v>
      </c>
      <c r="S13" s="43">
        <f t="shared" ref="S13:S17" si="6">SUM(G13:R13)</f>
        <v>2119.3869999999997</v>
      </c>
      <c r="T13" s="43">
        <f>S13*60/100</f>
        <v>1271.6321999999998</v>
      </c>
      <c r="U13" s="43">
        <f t="shared" ref="U13:U17" si="7">S13*40/100</f>
        <v>847.75479999999982</v>
      </c>
      <c r="V13" s="43">
        <f t="shared" ref="V13:V17" si="8">SUM(T13:U13)</f>
        <v>2119.3869999999997</v>
      </c>
      <c r="W13" s="73">
        <v>4</v>
      </c>
      <c r="X13" s="43">
        <v>2</v>
      </c>
      <c r="Y13" s="43">
        <v>2.15</v>
      </c>
      <c r="Z13" s="43">
        <v>6.4</v>
      </c>
      <c r="AA13" s="43">
        <v>7.7</v>
      </c>
      <c r="AB13" s="43">
        <v>63.393999999999991</v>
      </c>
      <c r="AC13" s="43">
        <v>316.96999999999997</v>
      </c>
      <c r="AD13" s="43">
        <v>1761.5259999999998</v>
      </c>
      <c r="AE13" s="43">
        <v>2175.3571999999999</v>
      </c>
      <c r="AF13" s="43">
        <v>2518.5</v>
      </c>
      <c r="AG13" s="43">
        <v>2994.7200000000003</v>
      </c>
      <c r="AH13" s="43">
        <v>2435.2800000000002</v>
      </c>
      <c r="AI13" s="43">
        <v>1442.76</v>
      </c>
      <c r="AJ13" s="43">
        <v>818.12</v>
      </c>
      <c r="AK13" s="43">
        <v>2251.58</v>
      </c>
      <c r="AL13" s="43">
        <v>1875.3571999999999</v>
      </c>
      <c r="AM13" s="43">
        <f t="shared" si="4"/>
        <v>18675.814399999999</v>
      </c>
      <c r="AN13" s="43">
        <f t="shared" si="5"/>
        <v>10271.697920000001</v>
      </c>
      <c r="AO13" s="43">
        <f t="shared" si="1"/>
        <v>6163.0187519999999</v>
      </c>
      <c r="AP13" s="43">
        <f t="shared" si="2"/>
        <v>2241.0977279999997</v>
      </c>
      <c r="AQ13" s="43">
        <f t="shared" si="3"/>
        <v>18675.814400000003</v>
      </c>
      <c r="AR13" s="43">
        <f>18675.8144+S13</f>
        <v>20795.201399999998</v>
      </c>
      <c r="AS13" s="74"/>
      <c r="AT13" s="12"/>
      <c r="AU13" s="51"/>
      <c r="AV13" s="12"/>
      <c r="AW13" s="12"/>
      <c r="AX13" s="56"/>
    </row>
    <row r="14" spans="1:50" s="11" customFormat="1">
      <c r="A14" s="66">
        <v>6</v>
      </c>
      <c r="B14" s="67" t="s">
        <v>10</v>
      </c>
      <c r="C14" s="67" t="s">
        <v>16</v>
      </c>
      <c r="D14" s="68">
        <v>0</v>
      </c>
      <c r="E14" s="65">
        <v>156.28</v>
      </c>
      <c r="F14" s="65">
        <f t="shared" si="0"/>
        <v>156.28</v>
      </c>
      <c r="G14" s="43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43">
        <f t="shared" si="6"/>
        <v>0</v>
      </c>
      <c r="T14" s="43"/>
      <c r="U14" s="43"/>
      <c r="V14" s="43"/>
      <c r="W14" s="43"/>
      <c r="X14" s="43"/>
      <c r="Y14" s="43"/>
      <c r="Z14" s="43">
        <v>1.5</v>
      </c>
      <c r="AA14" s="43">
        <v>1.6</v>
      </c>
      <c r="AB14" s="43">
        <v>21.879200000000001</v>
      </c>
      <c r="AC14" s="43">
        <v>109.396</v>
      </c>
      <c r="AD14" s="43">
        <v>865.81680000000006</v>
      </c>
      <c r="AE14" s="43">
        <v>1731.6336000000001</v>
      </c>
      <c r="AF14" s="43">
        <v>1944.1</v>
      </c>
      <c r="AG14" s="43">
        <v>2031.64</v>
      </c>
      <c r="AH14" s="43">
        <v>1812.944</v>
      </c>
      <c r="AI14" s="43">
        <v>937.68000000000006</v>
      </c>
      <c r="AJ14" s="43">
        <v>512.65599999999995</v>
      </c>
      <c r="AK14" s="43">
        <v>1406.52</v>
      </c>
      <c r="AL14" s="43">
        <v>1131.6335999999999</v>
      </c>
      <c r="AM14" s="43">
        <f t="shared" si="4"/>
        <v>12508.9992</v>
      </c>
      <c r="AN14" s="43">
        <f t="shared" si="5"/>
        <v>6879.94956</v>
      </c>
      <c r="AO14" s="43">
        <f t="shared" si="1"/>
        <v>4127.969736</v>
      </c>
      <c r="AP14" s="43">
        <f t="shared" si="2"/>
        <v>1501.0799040000002</v>
      </c>
      <c r="AQ14" s="43">
        <f t="shared" si="3"/>
        <v>12508.9992</v>
      </c>
      <c r="AR14" s="43">
        <v>12508.9992</v>
      </c>
      <c r="AS14" s="74"/>
      <c r="AT14" s="12"/>
      <c r="AU14" s="51"/>
      <c r="AV14" s="12"/>
      <c r="AW14" s="12"/>
      <c r="AX14" s="56"/>
    </row>
    <row r="15" spans="1:50" s="11" customFormat="1">
      <c r="A15" s="66">
        <v>7</v>
      </c>
      <c r="B15" s="67" t="s">
        <v>10</v>
      </c>
      <c r="C15" s="67" t="s">
        <v>17</v>
      </c>
      <c r="D15" s="68">
        <v>0</v>
      </c>
      <c r="E15" s="65">
        <v>30</v>
      </c>
      <c r="F15" s="65">
        <f t="shared" si="0"/>
        <v>30</v>
      </c>
      <c r="G15" s="43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43">
        <f t="shared" si="6"/>
        <v>0</v>
      </c>
      <c r="T15" s="43"/>
      <c r="U15" s="43"/>
      <c r="V15" s="43"/>
      <c r="W15" s="43"/>
      <c r="X15" s="43"/>
      <c r="Y15" s="43"/>
      <c r="Z15" s="43">
        <v>0.6</v>
      </c>
      <c r="AA15" s="43">
        <v>1</v>
      </c>
      <c r="AB15" s="43">
        <v>5.7</v>
      </c>
      <c r="AC15" s="43">
        <v>28.5</v>
      </c>
      <c r="AD15" s="43">
        <v>123.2</v>
      </c>
      <c r="AE15" s="43">
        <v>246.39999999999998</v>
      </c>
      <c r="AF15" s="43">
        <v>344.6</v>
      </c>
      <c r="AG15" s="43">
        <v>444</v>
      </c>
      <c r="AH15" s="43">
        <v>450</v>
      </c>
      <c r="AI15" s="43">
        <v>210</v>
      </c>
      <c r="AJ15" s="43">
        <v>156</v>
      </c>
      <c r="AK15" s="43">
        <v>270</v>
      </c>
      <c r="AL15" s="43">
        <v>246.39999999999998</v>
      </c>
      <c r="AM15" s="43">
        <f t="shared" si="4"/>
        <v>2526.4</v>
      </c>
      <c r="AN15" s="43">
        <f t="shared" si="5"/>
        <v>1389.52</v>
      </c>
      <c r="AO15" s="43">
        <f t="shared" si="1"/>
        <v>833.71199999999999</v>
      </c>
      <c r="AP15" s="43">
        <f t="shared" si="2"/>
        <v>303.16800000000001</v>
      </c>
      <c r="AQ15" s="43">
        <f t="shared" si="3"/>
        <v>2526.4</v>
      </c>
      <c r="AR15" s="43">
        <v>2526.4</v>
      </c>
      <c r="AS15" s="74"/>
      <c r="AT15" s="12"/>
      <c r="AU15" s="51"/>
      <c r="AV15" s="12"/>
      <c r="AW15" s="12"/>
      <c r="AX15" s="56"/>
    </row>
    <row r="16" spans="1:50" s="11" customFormat="1">
      <c r="A16" s="66">
        <v>8</v>
      </c>
      <c r="B16" s="67" t="s">
        <v>10</v>
      </c>
      <c r="C16" s="67" t="s">
        <v>18</v>
      </c>
      <c r="D16" s="68">
        <v>23</v>
      </c>
      <c r="E16" s="65">
        <f>44.6-D16</f>
        <v>21.6</v>
      </c>
      <c r="F16" s="65">
        <f t="shared" si="0"/>
        <v>44.6</v>
      </c>
      <c r="G16" s="69">
        <v>9</v>
      </c>
      <c r="H16" s="69">
        <v>27.6</v>
      </c>
      <c r="I16" s="69">
        <v>49.300000000000004</v>
      </c>
      <c r="J16" s="75">
        <v>101.2</v>
      </c>
      <c r="K16" s="75">
        <v>144.72</v>
      </c>
      <c r="L16" s="69">
        <v>69</v>
      </c>
      <c r="M16" s="69">
        <v>122.64</v>
      </c>
      <c r="N16" s="69">
        <v>129.5</v>
      </c>
      <c r="O16" s="69">
        <v>171.96</v>
      </c>
      <c r="P16" s="69">
        <v>110.39999999999999</v>
      </c>
      <c r="Q16" s="69">
        <v>184</v>
      </c>
      <c r="R16" s="69">
        <v>49.300000000000004</v>
      </c>
      <c r="S16" s="43">
        <f t="shared" si="6"/>
        <v>1168.6200000000001</v>
      </c>
      <c r="T16" s="43">
        <f t="shared" ref="T16:T17" si="9">S16*60/100</f>
        <v>701.17200000000014</v>
      </c>
      <c r="U16" s="43">
        <f t="shared" si="7"/>
        <v>467.44800000000004</v>
      </c>
      <c r="V16" s="43">
        <f t="shared" si="8"/>
        <v>1168.6200000000001</v>
      </c>
      <c r="W16" s="43"/>
      <c r="X16" s="43"/>
      <c r="Y16" s="43"/>
      <c r="Z16" s="43">
        <v>2.5</v>
      </c>
      <c r="AA16" s="43">
        <v>2.8</v>
      </c>
      <c r="AB16" s="43">
        <v>19.440000000000001</v>
      </c>
      <c r="AC16" s="43">
        <v>97.2</v>
      </c>
      <c r="AD16" s="43">
        <v>85.420000000000016</v>
      </c>
      <c r="AE16" s="43">
        <v>170.84000000000003</v>
      </c>
      <c r="AF16" s="43">
        <v>183.4</v>
      </c>
      <c r="AG16" s="43">
        <v>423.7</v>
      </c>
      <c r="AH16" s="43">
        <v>436.32</v>
      </c>
      <c r="AI16" s="43">
        <v>108</v>
      </c>
      <c r="AJ16" s="43">
        <v>86.4</v>
      </c>
      <c r="AK16" s="43">
        <v>170.84000000000003</v>
      </c>
      <c r="AL16" s="43">
        <v>120.84</v>
      </c>
      <c r="AM16" s="43">
        <f t="shared" si="4"/>
        <v>1907.7</v>
      </c>
      <c r="AN16" s="43">
        <f t="shared" si="5"/>
        <v>1049.2349999999999</v>
      </c>
      <c r="AO16" s="43">
        <f t="shared" si="1"/>
        <v>629.54099999999994</v>
      </c>
      <c r="AP16" s="43">
        <f t="shared" si="2"/>
        <v>228.92400000000001</v>
      </c>
      <c r="AQ16" s="43">
        <f t="shared" si="3"/>
        <v>1907.6999999999998</v>
      </c>
      <c r="AR16" s="43">
        <f>1907.7+V16</f>
        <v>3076.32</v>
      </c>
      <c r="AS16" s="74"/>
      <c r="AT16" s="12"/>
      <c r="AU16" s="51"/>
      <c r="AV16" s="12"/>
      <c r="AW16" s="12"/>
      <c r="AX16" s="56"/>
    </row>
    <row r="17" spans="1:50" s="11" customFormat="1">
      <c r="A17" s="66">
        <v>9</v>
      </c>
      <c r="B17" s="67" t="s">
        <v>10</v>
      </c>
      <c r="C17" s="67" t="s">
        <v>19</v>
      </c>
      <c r="D17" s="68">
        <f>48.5+16.8+15.2+15.2+17.6+16.8</f>
        <v>130.10000000000002</v>
      </c>
      <c r="E17" s="65">
        <f>158.5-81.6+0.75+0.7+1.5+1.5+1.5+2.1+1.5+1.5+0.75+3+3+1.5+3+0.75</f>
        <v>99.95</v>
      </c>
      <c r="F17" s="65">
        <f t="shared" si="0"/>
        <v>230.05</v>
      </c>
      <c r="G17" s="43">
        <v>514.64</v>
      </c>
      <c r="H17" s="65">
        <v>322.86</v>
      </c>
      <c r="I17" s="65">
        <v>427.16750000000002</v>
      </c>
      <c r="J17" s="65">
        <v>671.97599999999989</v>
      </c>
      <c r="K17" s="65">
        <v>906.15600000000018</v>
      </c>
      <c r="L17" s="65">
        <v>838.32600000000002</v>
      </c>
      <c r="M17" s="65">
        <v>1028.2289999999998</v>
      </c>
      <c r="N17" s="65">
        <v>1057.44</v>
      </c>
      <c r="O17" s="65">
        <v>897.90200000000004</v>
      </c>
      <c r="P17" s="65">
        <v>561.32600000000002</v>
      </c>
      <c r="Q17" s="65">
        <v>980.63799999999992</v>
      </c>
      <c r="R17" s="65">
        <v>814.80600000000004</v>
      </c>
      <c r="S17" s="43">
        <f t="shared" si="6"/>
        <v>9021.4665000000005</v>
      </c>
      <c r="T17" s="43">
        <f t="shared" si="9"/>
        <v>5412.8798999999999</v>
      </c>
      <c r="U17" s="43">
        <f t="shared" si="7"/>
        <v>3608.5866000000005</v>
      </c>
      <c r="V17" s="43">
        <f t="shared" si="8"/>
        <v>9021.4665000000005</v>
      </c>
      <c r="W17" s="43">
        <v>0.16</v>
      </c>
      <c r="X17" s="43">
        <v>1</v>
      </c>
      <c r="Y17" s="43">
        <v>2.75</v>
      </c>
      <c r="Z17" s="43">
        <v>5.6</v>
      </c>
      <c r="AA17" s="43">
        <v>5.9</v>
      </c>
      <c r="AB17" s="43">
        <v>51.974000000000004</v>
      </c>
      <c r="AC17" s="43">
        <v>259.87</v>
      </c>
      <c r="AD17" s="43">
        <v>942.11099999999999</v>
      </c>
      <c r="AE17" s="43">
        <v>1284.222</v>
      </c>
      <c r="AF17" s="43">
        <v>1144.5999999999999</v>
      </c>
      <c r="AG17" s="43">
        <v>1575.625</v>
      </c>
      <c r="AH17" s="43">
        <v>1499.15</v>
      </c>
      <c r="AI17" s="43">
        <v>399.8</v>
      </c>
      <c r="AJ17" s="43">
        <v>240.82499999999999</v>
      </c>
      <c r="AK17" s="43">
        <v>1284.222</v>
      </c>
      <c r="AL17" s="43">
        <v>984.22199999999998</v>
      </c>
      <c r="AM17" s="43">
        <f t="shared" si="4"/>
        <v>9682.030999999999</v>
      </c>
      <c r="AN17" s="43">
        <f t="shared" si="5"/>
        <v>5325.1170499999998</v>
      </c>
      <c r="AO17" s="43">
        <f t="shared" si="1"/>
        <v>3195.0702299999998</v>
      </c>
      <c r="AP17" s="43">
        <f t="shared" si="2"/>
        <v>1161.8437199999998</v>
      </c>
      <c r="AQ17" s="43">
        <f t="shared" si="3"/>
        <v>9682.030999999999</v>
      </c>
      <c r="AR17" s="43">
        <f>9682.031+S17</f>
        <v>18703.497500000001</v>
      </c>
      <c r="AS17" s="74"/>
      <c r="AT17" s="12"/>
      <c r="AU17" s="51"/>
      <c r="AV17" s="12"/>
      <c r="AW17" s="12"/>
      <c r="AX17" s="56"/>
    </row>
    <row r="18" spans="1:50">
      <c r="A18" s="37">
        <v>10</v>
      </c>
      <c r="B18" s="38" t="s">
        <v>10</v>
      </c>
      <c r="C18" s="38" t="s">
        <v>10</v>
      </c>
      <c r="D18" s="39" t="s">
        <v>25</v>
      </c>
      <c r="E18" s="40">
        <v>9.5</v>
      </c>
      <c r="F18" s="40">
        <v>9.5</v>
      </c>
      <c r="G18" s="41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60"/>
      <c r="T18" s="41"/>
      <c r="U18" s="41"/>
      <c r="V18" s="41"/>
      <c r="W18" s="41"/>
      <c r="X18" s="41"/>
      <c r="Y18" s="41"/>
      <c r="Z18" s="41"/>
      <c r="AA18" s="41"/>
      <c r="AB18" s="41">
        <v>0.66500000000000004</v>
      </c>
      <c r="AC18" s="41">
        <v>1.9950000000000001</v>
      </c>
      <c r="AD18" s="41">
        <v>8.74</v>
      </c>
      <c r="AE18" s="43">
        <v>15.732000000000001</v>
      </c>
      <c r="AF18" s="41">
        <v>20.3</v>
      </c>
      <c r="AG18" s="41">
        <v>26.599999999999998</v>
      </c>
      <c r="AH18" s="41">
        <v>27.1</v>
      </c>
      <c r="AI18" s="41">
        <v>30.400000000000002</v>
      </c>
      <c r="AJ18" s="41">
        <v>9.5</v>
      </c>
      <c r="AK18" s="41">
        <v>8.5500000000000007</v>
      </c>
      <c r="AL18" s="41">
        <v>8.74</v>
      </c>
      <c r="AM18" s="41">
        <f t="shared" si="4"/>
        <v>158.32200000000003</v>
      </c>
      <c r="AN18" s="41">
        <f t="shared" si="5"/>
        <v>87.077100000000016</v>
      </c>
      <c r="AO18" s="41">
        <f t="shared" si="1"/>
        <v>52.246260000000014</v>
      </c>
      <c r="AP18" s="41">
        <f t="shared" si="2"/>
        <v>18.998640000000005</v>
      </c>
      <c r="AQ18" s="41">
        <f t="shared" si="3"/>
        <v>158.32200000000003</v>
      </c>
      <c r="AR18" s="41">
        <v>158.32200000000003</v>
      </c>
      <c r="AS18" s="44"/>
      <c r="AT18" s="9"/>
      <c r="AU18" s="62"/>
      <c r="AV18" s="9"/>
      <c r="AW18" s="9"/>
      <c r="AX18" s="10"/>
    </row>
    <row r="19" spans="1:50">
      <c r="A19" s="37">
        <v>11</v>
      </c>
      <c r="B19" s="45" t="s">
        <v>20</v>
      </c>
      <c r="C19" s="38" t="s">
        <v>21</v>
      </c>
      <c r="D19" s="39">
        <v>0</v>
      </c>
      <c r="E19" s="40">
        <v>6</v>
      </c>
      <c r="F19" s="40">
        <f t="shared" si="0"/>
        <v>6</v>
      </c>
      <c r="G19" s="41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60"/>
      <c r="T19" s="41"/>
      <c r="U19" s="41"/>
      <c r="V19" s="41"/>
      <c r="W19" s="41"/>
      <c r="X19" s="41"/>
      <c r="Y19" s="41"/>
      <c r="Z19" s="41"/>
      <c r="AA19" s="41"/>
      <c r="AB19" s="41">
        <v>0.89999999999999991</v>
      </c>
      <c r="AC19" s="41">
        <v>2.6999999999999997</v>
      </c>
      <c r="AD19" s="41">
        <v>5.4</v>
      </c>
      <c r="AE19" s="43">
        <v>9.7200000000000006</v>
      </c>
      <c r="AF19" s="41">
        <v>11.3</v>
      </c>
      <c r="AG19" s="41">
        <v>13.200000000000001</v>
      </c>
      <c r="AH19" s="41">
        <v>13.8</v>
      </c>
      <c r="AI19" s="41">
        <v>14.399999999999999</v>
      </c>
      <c r="AJ19" s="41">
        <v>6</v>
      </c>
      <c r="AK19" s="41">
        <v>4.8000000000000007</v>
      </c>
      <c r="AL19" s="41">
        <v>3.4</v>
      </c>
      <c r="AM19" s="41">
        <f t="shared" si="4"/>
        <v>85.61999999999999</v>
      </c>
      <c r="AN19" s="41">
        <f t="shared" si="5"/>
        <v>47.090999999999994</v>
      </c>
      <c r="AO19" s="41">
        <f t="shared" si="1"/>
        <v>28.254599999999996</v>
      </c>
      <c r="AP19" s="41">
        <f t="shared" si="2"/>
        <v>10.274399999999998</v>
      </c>
      <c r="AQ19" s="41">
        <f t="shared" si="3"/>
        <v>85.61999999999999</v>
      </c>
      <c r="AR19" s="41">
        <v>85.61999999999999</v>
      </c>
      <c r="AS19" s="44"/>
      <c r="AT19" s="9"/>
      <c r="AU19" s="62"/>
      <c r="AV19" s="9"/>
      <c r="AW19" s="9"/>
      <c r="AX19" s="10"/>
    </row>
    <row r="20" spans="1:50" s="11" customFormat="1">
      <c r="A20" s="104" t="s">
        <v>22</v>
      </c>
      <c r="B20" s="104"/>
      <c r="C20" s="104"/>
      <c r="D20" s="46">
        <f>SUM(D9:D19)</f>
        <v>202.66000000000003</v>
      </c>
      <c r="E20" s="46">
        <f>SUM(E9:E19)</f>
        <v>1111.94</v>
      </c>
      <c r="F20" s="46">
        <f t="shared" si="0"/>
        <v>1314.6000000000001</v>
      </c>
      <c r="G20" s="43">
        <v>611.39</v>
      </c>
      <c r="H20" s="48">
        <v>473.36</v>
      </c>
      <c r="I20" s="48">
        <v>678.04750000000001</v>
      </c>
      <c r="J20" s="46">
        <v>1099.3979999999999</v>
      </c>
      <c r="K20" s="46">
        <v>1466.9180000000001</v>
      </c>
      <c r="L20" s="46">
        <v>1288.4180000000001</v>
      </c>
      <c r="M20" s="46">
        <v>1588.5629999999999</v>
      </c>
      <c r="N20" s="48">
        <v>1635.952</v>
      </c>
      <c r="O20" s="54">
        <v>1340.806</v>
      </c>
      <c r="P20" s="57">
        <f t="shared" ref="P20:V20" si="10">SUM(P12:P17)</f>
        <v>910.37400000000002</v>
      </c>
      <c r="Q20" s="58">
        <f t="shared" si="10"/>
        <v>1430.6049999999998</v>
      </c>
      <c r="R20" s="65">
        <v>1188.8020000000001</v>
      </c>
      <c r="S20" s="43">
        <f t="shared" si="10"/>
        <v>13712.6335</v>
      </c>
      <c r="T20" s="41">
        <f t="shared" si="10"/>
        <v>8227.5800999999992</v>
      </c>
      <c r="U20" s="41">
        <f t="shared" si="10"/>
        <v>5485.0534000000007</v>
      </c>
      <c r="V20" s="41">
        <f t="shared" si="10"/>
        <v>13712.6335</v>
      </c>
      <c r="W20" s="43">
        <v>110.16</v>
      </c>
      <c r="X20" s="43">
        <v>18</v>
      </c>
      <c r="Y20" s="43">
        <v>101.15</v>
      </c>
      <c r="Z20" s="43">
        <v>154.19999999999999</v>
      </c>
      <c r="AA20" s="43">
        <v>161.39999999999998</v>
      </c>
      <c r="AB20" s="43">
        <v>601.24419999999998</v>
      </c>
      <c r="AC20" s="43">
        <v>2853.7509999999993</v>
      </c>
      <c r="AD20" s="43">
        <v>6986.4457999999995</v>
      </c>
      <c r="AE20" s="43">
        <v>10799.358399999999</v>
      </c>
      <c r="AF20" s="43">
        <v>12605.3</v>
      </c>
      <c r="AG20" s="43">
        <v>14696.243</v>
      </c>
      <c r="AH20" s="43">
        <v>12806.981999999998</v>
      </c>
      <c r="AI20" s="43">
        <v>6717.5199999999995</v>
      </c>
      <c r="AJ20" s="43">
        <f t="shared" ref="AJ20:AQ20" si="11">SUM(AJ9:AJ19)</f>
        <v>3636.3309999999997</v>
      </c>
      <c r="AK20" s="43">
        <v>10329.649999999998</v>
      </c>
      <c r="AL20" s="43">
        <f>SUM(AL9:AL19)</f>
        <v>8416.9743999999992</v>
      </c>
      <c r="AM20" s="43">
        <f t="shared" si="11"/>
        <v>90994.709799999997</v>
      </c>
      <c r="AN20" s="43">
        <f t="shared" si="11"/>
        <v>50047.090390000005</v>
      </c>
      <c r="AO20" s="43">
        <f t="shared" si="11"/>
        <v>30028.254234000004</v>
      </c>
      <c r="AP20" s="43">
        <f t="shared" si="11"/>
        <v>10919.365176000003</v>
      </c>
      <c r="AQ20" s="43">
        <f t="shared" si="11"/>
        <v>90994.709800000011</v>
      </c>
      <c r="AR20" s="43">
        <f>SUM(AR9:AR19)</f>
        <v>104707.34330000001</v>
      </c>
      <c r="AS20" s="43"/>
      <c r="AT20" s="56"/>
      <c r="AU20" s="63"/>
      <c r="AV20" s="9"/>
      <c r="AW20" s="12"/>
    </row>
    <row r="21" spans="1:50">
      <c r="H21" s="47"/>
      <c r="I21" s="7"/>
      <c r="J21" s="7"/>
      <c r="K21" s="47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AO21" s="13"/>
      <c r="AP21" s="13"/>
      <c r="AQ21" s="14"/>
      <c r="AR21" s="13"/>
      <c r="AS21" s="13"/>
    </row>
    <row r="22" spans="1:50">
      <c r="C22" s="5"/>
      <c r="D22" s="5"/>
      <c r="E22" s="6"/>
      <c r="F22" s="7"/>
      <c r="G22" s="7"/>
      <c r="H22" s="5"/>
      <c r="I22" s="5"/>
      <c r="J22" s="7"/>
      <c r="K22" s="5"/>
      <c r="L22" s="7"/>
      <c r="M22" s="20"/>
      <c r="N22" s="20"/>
      <c r="O22" s="20"/>
      <c r="P22" s="20"/>
      <c r="Q22" s="20"/>
      <c r="R22" s="20"/>
      <c r="S22" s="105"/>
      <c r="T22" s="105"/>
      <c r="V22" s="105"/>
      <c r="W22" s="105"/>
      <c r="X22" s="105"/>
      <c r="Y22" s="9"/>
      <c r="Z22" s="103" t="s">
        <v>28</v>
      </c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U22" s="64"/>
    </row>
    <row r="23" spans="1:50">
      <c r="C23" s="1"/>
      <c r="D23" s="5"/>
      <c r="E23" s="6"/>
      <c r="F23" s="7"/>
      <c r="G23" s="7"/>
      <c r="H23" s="5"/>
      <c r="I23" s="5"/>
      <c r="J23" s="7"/>
      <c r="K23" s="5"/>
      <c r="L23" s="7"/>
      <c r="M23" s="5"/>
      <c r="N23" s="7"/>
      <c r="O23" s="20"/>
      <c r="P23" s="20"/>
      <c r="Q23" s="20"/>
      <c r="R23" s="20"/>
      <c r="S23" s="105"/>
      <c r="T23" s="105"/>
      <c r="U23" s="50"/>
      <c r="V23" s="22"/>
      <c r="W23" s="51"/>
      <c r="X23" s="23"/>
      <c r="AO23" s="13"/>
      <c r="AP23" s="13"/>
      <c r="AQ23" s="13"/>
      <c r="AR23" s="13"/>
      <c r="AS23" s="13"/>
    </row>
    <row r="24" spans="1:50">
      <c r="C24" s="1"/>
      <c r="D24" s="5"/>
      <c r="E24" s="6"/>
      <c r="F24" s="7"/>
      <c r="G24" s="7"/>
      <c r="H24" s="5"/>
      <c r="I24" s="5"/>
      <c r="J24" s="7"/>
      <c r="K24" s="5"/>
      <c r="L24" s="7"/>
      <c r="M24" s="5"/>
      <c r="N24" s="7"/>
      <c r="O24" s="7"/>
      <c r="P24" s="5"/>
      <c r="Q24" s="5"/>
      <c r="R24" s="5"/>
      <c r="S24" s="6"/>
      <c r="T24" s="7"/>
      <c r="U24" s="50"/>
      <c r="V24" s="22"/>
      <c r="W24" s="51"/>
      <c r="X24" s="23"/>
      <c r="Z24" s="103" t="s">
        <v>31</v>
      </c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"/>
      <c r="AU24" s="64"/>
    </row>
    <row r="25" spans="1:50">
      <c r="C25" s="1"/>
      <c r="D25" s="5"/>
      <c r="E25" s="6"/>
      <c r="F25" s="7"/>
      <c r="G25" s="7"/>
      <c r="H25" s="5"/>
      <c r="I25" s="5"/>
      <c r="J25" s="7"/>
      <c r="K25" s="5"/>
      <c r="L25" s="7"/>
      <c r="M25" s="5"/>
      <c r="N25" s="7"/>
      <c r="O25" s="7"/>
      <c r="P25" s="5"/>
      <c r="Q25" s="5"/>
      <c r="R25" s="5"/>
      <c r="S25" s="6"/>
      <c r="T25" s="7"/>
      <c r="U25" s="50"/>
      <c r="V25" s="22"/>
      <c r="W25" s="51"/>
      <c r="X25" s="23"/>
      <c r="Z25" s="103" t="s">
        <v>32</v>
      </c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"/>
    </row>
    <row r="26" spans="1:50">
      <c r="C26" s="5"/>
      <c r="D26" s="5"/>
      <c r="E26" s="6"/>
      <c r="F26" s="7"/>
      <c r="G26" s="7"/>
      <c r="H26" s="5"/>
      <c r="I26" s="5"/>
      <c r="J26" s="7"/>
      <c r="K26" s="5"/>
      <c r="L26" s="7"/>
      <c r="M26" s="5"/>
      <c r="N26" s="7"/>
      <c r="O26" s="7"/>
      <c r="P26" s="5"/>
      <c r="Q26" s="5"/>
      <c r="R26" s="5"/>
      <c r="S26" s="6"/>
      <c r="T26" s="7"/>
      <c r="U26" s="50"/>
      <c r="V26" s="22"/>
      <c r="W26" s="51"/>
      <c r="X26" s="23"/>
      <c r="Y26" s="9"/>
      <c r="AO26" s="4"/>
      <c r="AP26" s="19"/>
      <c r="AQ26" s="4"/>
      <c r="AR26" s="4"/>
      <c r="AS26" s="4"/>
    </row>
    <row r="27" spans="1:50">
      <c r="C27" s="26"/>
      <c r="D27" s="26"/>
      <c r="E27" s="28"/>
      <c r="F27" s="7"/>
      <c r="G27" s="29"/>
      <c r="H27" s="26"/>
      <c r="I27" s="26"/>
      <c r="J27" s="7"/>
      <c r="K27" s="26"/>
      <c r="L27" s="7"/>
      <c r="M27" s="5"/>
      <c r="N27" s="7"/>
      <c r="O27" s="7"/>
      <c r="P27" s="5"/>
      <c r="Q27" s="5"/>
      <c r="R27" s="5"/>
      <c r="S27" s="6"/>
      <c r="T27" s="7"/>
      <c r="U27" s="50"/>
      <c r="V27" s="22"/>
      <c r="W27" s="51"/>
      <c r="X27" s="23"/>
      <c r="AC27" s="10"/>
      <c r="AO27" s="2"/>
      <c r="AP27" s="2"/>
      <c r="AQ27" s="2"/>
      <c r="AR27" s="2"/>
      <c r="AS27" s="4"/>
    </row>
    <row r="28" spans="1:50">
      <c r="C28" s="26"/>
      <c r="D28" s="26"/>
      <c r="E28" s="28"/>
      <c r="F28" s="7"/>
      <c r="G28" s="29"/>
      <c r="H28" s="26"/>
      <c r="I28" s="26"/>
      <c r="J28" s="7"/>
      <c r="K28" s="26"/>
      <c r="L28" s="7"/>
      <c r="M28" s="5"/>
      <c r="N28" s="7"/>
      <c r="O28" s="7"/>
      <c r="P28" s="5"/>
      <c r="Q28" s="5"/>
      <c r="R28" s="5"/>
      <c r="S28" s="6"/>
      <c r="T28" s="7"/>
      <c r="U28" s="50"/>
      <c r="V28" s="22"/>
      <c r="W28" s="51"/>
      <c r="X28" s="23"/>
      <c r="AO28" s="2"/>
      <c r="AP28" s="2"/>
      <c r="AQ28" s="2"/>
      <c r="AR28" s="2"/>
      <c r="AS28" s="4"/>
    </row>
    <row r="29" spans="1:50">
      <c r="C29" s="26"/>
      <c r="D29" s="26"/>
      <c r="E29" s="28"/>
      <c r="F29" s="7"/>
      <c r="G29" s="29"/>
      <c r="H29" s="26"/>
      <c r="I29" s="26"/>
      <c r="J29" s="7"/>
      <c r="K29" s="26"/>
      <c r="L29" s="7"/>
      <c r="M29" s="26"/>
      <c r="N29" s="7"/>
      <c r="O29" s="7"/>
      <c r="P29" s="5"/>
      <c r="Q29" s="5"/>
      <c r="R29" s="5"/>
      <c r="S29" s="6"/>
      <c r="T29" s="7"/>
      <c r="U29" s="50"/>
      <c r="V29" s="22"/>
      <c r="W29" s="51"/>
      <c r="X29" s="23"/>
      <c r="Z29" s="92" t="s">
        <v>29</v>
      </c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</row>
    <row r="30" spans="1:50">
      <c r="C30" s="26"/>
      <c r="D30" s="26"/>
      <c r="E30" s="28"/>
      <c r="F30" s="7"/>
      <c r="G30" s="29"/>
      <c r="H30" s="26"/>
      <c r="I30" s="26"/>
      <c r="J30" s="7"/>
      <c r="K30" s="26"/>
      <c r="L30" s="7"/>
      <c r="M30" s="26"/>
      <c r="N30" s="7"/>
      <c r="O30" s="7"/>
      <c r="P30" s="5"/>
      <c r="Q30" s="5"/>
      <c r="R30" s="5"/>
      <c r="S30" s="6"/>
      <c r="T30" s="7"/>
      <c r="U30" s="50"/>
      <c r="V30" s="22"/>
      <c r="W30" s="51"/>
      <c r="X30" s="23"/>
      <c r="Z30" s="102" t="s">
        <v>30</v>
      </c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</row>
    <row r="31" spans="1:50">
      <c r="C31" s="26"/>
      <c r="D31" s="27"/>
      <c r="E31" s="28"/>
      <c r="F31" s="7"/>
      <c r="G31" s="29"/>
      <c r="H31" s="27"/>
      <c r="I31" s="27"/>
      <c r="J31" s="7"/>
      <c r="K31" s="27"/>
      <c r="L31" s="7"/>
      <c r="M31" s="26"/>
      <c r="N31" s="7"/>
      <c r="O31" s="7"/>
      <c r="P31" s="5"/>
      <c r="Q31" s="5"/>
      <c r="R31" s="5"/>
      <c r="S31" s="6"/>
      <c r="T31" s="7"/>
      <c r="U31" s="50"/>
      <c r="V31" s="22"/>
      <c r="W31" s="51"/>
      <c r="X31" s="23"/>
      <c r="AO31" s="13"/>
      <c r="AP31" s="13"/>
      <c r="AQ31" s="13"/>
      <c r="AR31" s="13"/>
      <c r="AS31" s="13"/>
    </row>
    <row r="32" spans="1:50">
      <c r="C32" s="26"/>
      <c r="D32" s="26"/>
      <c r="E32" s="28"/>
      <c r="F32" s="7"/>
      <c r="G32" s="29"/>
      <c r="H32" s="26"/>
      <c r="I32" s="26"/>
      <c r="J32" s="7"/>
      <c r="K32" s="26"/>
      <c r="L32" s="7"/>
      <c r="M32" s="26"/>
      <c r="N32" s="7"/>
      <c r="O32" s="7"/>
      <c r="P32" s="5"/>
      <c r="Q32" s="5"/>
      <c r="R32" s="5"/>
      <c r="S32" s="6"/>
      <c r="T32" s="7"/>
      <c r="U32" s="50"/>
      <c r="V32" s="22"/>
      <c r="W32" s="51"/>
      <c r="X32" s="23"/>
      <c r="AO32" s="13"/>
      <c r="AP32" s="13"/>
      <c r="AQ32" s="13"/>
      <c r="AR32" s="13"/>
      <c r="AS32" s="13"/>
    </row>
    <row r="33" spans="3:27">
      <c r="C33" s="26"/>
      <c r="D33" s="26"/>
      <c r="E33" s="28"/>
      <c r="F33" s="1"/>
      <c r="G33" s="29"/>
      <c r="H33" s="26"/>
      <c r="I33" s="59"/>
      <c r="J33" s="7"/>
      <c r="K33" s="3"/>
      <c r="L33" s="55"/>
      <c r="M33" s="27"/>
      <c r="N33" s="7"/>
      <c r="O33" s="29"/>
      <c r="P33" s="16"/>
      <c r="Q33" s="16"/>
      <c r="R33" s="16"/>
      <c r="S33" s="6"/>
      <c r="T33" s="7"/>
      <c r="U33" s="50"/>
      <c r="V33" s="22"/>
      <c r="W33" s="51"/>
      <c r="X33" s="23"/>
    </row>
    <row r="34" spans="3:27">
      <c r="C34" s="26"/>
      <c r="D34" s="26"/>
      <c r="E34" s="28"/>
      <c r="F34" s="29"/>
      <c r="G34" s="28"/>
      <c r="H34" s="28"/>
      <c r="I34" s="29"/>
      <c r="J34" s="29"/>
      <c r="K34" s="5"/>
      <c r="L34" s="29"/>
      <c r="M34" s="26"/>
      <c r="N34" s="7"/>
      <c r="O34" s="29"/>
      <c r="P34" s="5"/>
      <c r="Q34" s="5"/>
      <c r="R34" s="5"/>
      <c r="S34" s="6"/>
      <c r="T34" s="7"/>
      <c r="U34" s="22"/>
      <c r="V34" s="22"/>
      <c r="W34" s="52"/>
      <c r="X34" s="23"/>
      <c r="Y34" s="24"/>
      <c r="AA34" s="10"/>
    </row>
    <row r="35" spans="3:27">
      <c r="D35" s="13"/>
      <c r="E35" s="13"/>
      <c r="F35" s="13"/>
      <c r="G35" s="5"/>
      <c r="H35" s="5"/>
      <c r="I35" s="5"/>
      <c r="J35" s="5"/>
      <c r="K35" s="5"/>
      <c r="L35" s="5"/>
      <c r="M35" s="59"/>
      <c r="N35" s="5"/>
      <c r="O35" s="7"/>
      <c r="P35" s="5"/>
      <c r="Q35" s="5"/>
      <c r="R35" s="5"/>
      <c r="S35" s="6"/>
      <c r="T35" s="7"/>
      <c r="U35" s="25"/>
      <c r="V35" s="23"/>
      <c r="W35" s="21"/>
      <c r="X35" s="18"/>
      <c r="Y35" s="24"/>
    </row>
    <row r="36" spans="3:27">
      <c r="G36" s="5"/>
      <c r="H36" s="5"/>
      <c r="I36" s="5"/>
      <c r="J36" s="5"/>
      <c r="K36" s="5"/>
      <c r="L36" s="5"/>
      <c r="M36" s="5"/>
      <c r="N36" s="5"/>
      <c r="O36" s="29"/>
      <c r="P36" s="5"/>
      <c r="Q36" s="5"/>
      <c r="R36" s="5"/>
      <c r="S36" s="6"/>
      <c r="T36" s="6"/>
      <c r="U36" s="6"/>
      <c r="V36" s="15"/>
      <c r="W36" s="21"/>
      <c r="X36" s="18"/>
    </row>
    <row r="37" spans="3:27">
      <c r="V37" s="15"/>
      <c r="W37" s="21"/>
      <c r="X37" s="18"/>
    </row>
    <row r="38" spans="3:27">
      <c r="U38" s="17"/>
    </row>
  </sheetData>
  <mergeCells count="31">
    <mergeCell ref="Z30:AS30"/>
    <mergeCell ref="Z22:AS22"/>
    <mergeCell ref="Z24:AS24"/>
    <mergeCell ref="A20:C20"/>
    <mergeCell ref="S22:S23"/>
    <mergeCell ref="T22:T23"/>
    <mergeCell ref="V22:X22"/>
    <mergeCell ref="Z25:AS25"/>
    <mergeCell ref="D5:D8"/>
    <mergeCell ref="C5:C8"/>
    <mergeCell ref="Z29:AS29"/>
    <mergeCell ref="T5:U6"/>
    <mergeCell ref="AP7:AP8"/>
    <mergeCell ref="W5:AL7"/>
    <mergeCell ref="G5:R7"/>
    <mergeCell ref="A1:AS1"/>
    <mergeCell ref="A2:AS2"/>
    <mergeCell ref="AN5:AQ6"/>
    <mergeCell ref="S5:S8"/>
    <mergeCell ref="AN7:AN8"/>
    <mergeCell ref="AO7:AO8"/>
    <mergeCell ref="AQ7:AQ8"/>
    <mergeCell ref="AS5:AS8"/>
    <mergeCell ref="T7:T8"/>
    <mergeCell ref="U7:U8"/>
    <mergeCell ref="AR5:AR8"/>
    <mergeCell ref="AM5:AM8"/>
    <mergeCell ref="B5:B8"/>
    <mergeCell ref="A5:A8"/>
    <mergeCell ref="E5:E8"/>
    <mergeCell ref="F5:F8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produksi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</dc:creator>
  <cp:lastModifiedBy>ASUS</cp:lastModifiedBy>
  <cp:lastPrinted>2019-09-26T03:51:22Z</cp:lastPrinted>
  <dcterms:created xsi:type="dcterms:W3CDTF">2019-07-02T06:32:12Z</dcterms:created>
  <dcterms:modified xsi:type="dcterms:W3CDTF">2021-11-12T03:30:16Z</dcterms:modified>
</cp:coreProperties>
</file>