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HAMID\Kantor\COUNTERPART\"/>
    </mc:Choice>
  </mc:AlternateContent>
  <bookViews>
    <workbookView xWindow="0" yWindow="120" windowWidth="11415" windowHeight="4620"/>
  </bookViews>
  <sheets>
    <sheet name="2019" sheetId="12" r:id="rId1"/>
    <sheet name="2018" sheetId="11" r:id="rId2"/>
    <sheet name="2017" sheetId="8" r:id="rId3"/>
    <sheet name="2016" sheetId="1" r:id="rId4"/>
    <sheet name="2015" sheetId="2" r:id="rId5"/>
    <sheet name="20151" sheetId="9" r:id="rId6"/>
    <sheet name="2014" sheetId="3" r:id="rId7"/>
    <sheet name="2013" sheetId="4" r:id="rId8"/>
    <sheet name="2012" sheetId="5" r:id="rId9"/>
    <sheet name="2011" sheetId="6" r:id="rId10"/>
    <sheet name="2010" sheetId="7" r:id="rId11"/>
  </sheets>
  <definedNames>
    <definedName name="_xlnm.Print_Area" localSheetId="8">'2012'!$A$1:$Q$21</definedName>
    <definedName name="_xlnm.Print_Area" localSheetId="7">'2013'!$A$1:$Q$30</definedName>
    <definedName name="_xlnm.Print_Area" localSheetId="6">'2014'!$A$1:$Q$30</definedName>
    <definedName name="_xlnm.Print_Area" localSheetId="4">'2015'!$A$1:$Q$30</definedName>
    <definedName name="_xlnm.Print_Area" localSheetId="5">'20151'!$A$1:$Q$30</definedName>
    <definedName name="_xlnm.Print_Area" localSheetId="3">'2016'!$A$1:$V$30</definedName>
    <definedName name="_xlnm.Print_Area" localSheetId="2">'2017'!$A$1:$V$32</definedName>
    <definedName name="_xlnm.Print_Area" localSheetId="1">'2018'!$A$1:$Q$34</definedName>
    <definedName name="_xlnm.Print_Area" localSheetId="0">'2019'!$A$37:$N$56</definedName>
  </definedNames>
  <calcPr calcId="152511"/>
</workbook>
</file>

<file path=xl/calcChain.xml><?xml version="1.0" encoding="utf-8"?>
<calcChain xmlns="http://schemas.openxmlformats.org/spreadsheetml/2006/main">
  <c r="C21" i="8" l="1"/>
  <c r="Q56" i="12" l="1"/>
  <c r="P56" i="12"/>
  <c r="O56" i="12"/>
  <c r="M56" i="12"/>
  <c r="L56" i="12"/>
  <c r="J56" i="12"/>
  <c r="I56" i="12"/>
  <c r="G56" i="12"/>
  <c r="F56" i="12"/>
  <c r="D56" i="12"/>
  <c r="C56" i="12"/>
  <c r="N55" i="12"/>
  <c r="K55" i="12"/>
  <c r="H55" i="12"/>
  <c r="E55" i="12"/>
  <c r="N54" i="12"/>
  <c r="K54" i="12"/>
  <c r="H54" i="12"/>
  <c r="E54" i="12"/>
  <c r="N53" i="12"/>
  <c r="K53" i="12"/>
  <c r="H53" i="12"/>
  <c r="E53" i="12"/>
  <c r="N52" i="12"/>
  <c r="K52" i="12"/>
  <c r="H52" i="12"/>
  <c r="E52" i="12"/>
  <c r="N51" i="12"/>
  <c r="K51" i="12"/>
  <c r="H51" i="12"/>
  <c r="E51" i="12"/>
  <c r="N50" i="12"/>
  <c r="K50" i="12"/>
  <c r="H50" i="12"/>
  <c r="E50" i="12"/>
  <c r="N49" i="12"/>
  <c r="K49" i="12"/>
  <c r="H49" i="12"/>
  <c r="E49" i="12"/>
  <c r="N48" i="12"/>
  <c r="K48" i="12"/>
  <c r="H48" i="12"/>
  <c r="E48" i="12"/>
  <c r="N47" i="12"/>
  <c r="K47" i="12"/>
  <c r="H47" i="12"/>
  <c r="E47" i="12"/>
  <c r="N46" i="12"/>
  <c r="K46" i="12"/>
  <c r="H46" i="12"/>
  <c r="N45" i="12"/>
  <c r="K45" i="12"/>
  <c r="H45" i="12"/>
  <c r="E45" i="12"/>
  <c r="N44" i="12"/>
  <c r="K44" i="12"/>
  <c r="H44" i="12"/>
  <c r="E44" i="12"/>
  <c r="Y20" i="12"/>
  <c r="X20" i="12"/>
  <c r="W20" i="12"/>
  <c r="Q20" i="12"/>
  <c r="P20" i="12"/>
  <c r="O20" i="12"/>
  <c r="N20" i="12"/>
  <c r="M20" i="12"/>
  <c r="L20" i="12"/>
  <c r="K20" i="12"/>
  <c r="J20" i="12"/>
  <c r="I20" i="12"/>
  <c r="G20" i="12"/>
  <c r="F20" i="12"/>
  <c r="D20" i="12"/>
  <c r="C20" i="12"/>
  <c r="H19" i="12"/>
  <c r="E19" i="12"/>
  <c r="H18" i="12"/>
  <c r="E18" i="12"/>
  <c r="T17" i="12"/>
  <c r="S17" i="12"/>
  <c r="S18" i="12" s="1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8" i="12"/>
  <c r="E8" i="12"/>
  <c r="S4" i="12"/>
  <c r="F26" i="12" l="1"/>
  <c r="E26" i="12"/>
  <c r="K56" i="12"/>
  <c r="C23" i="12"/>
  <c r="N56" i="12"/>
  <c r="H56" i="12"/>
  <c r="E56" i="12"/>
  <c r="H20" i="12"/>
  <c r="C22" i="12"/>
  <c r="E20" i="12"/>
  <c r="T8" i="12"/>
  <c r="C21" i="12"/>
  <c r="T7" i="12"/>
  <c r="T9" i="12"/>
  <c r="C23" i="11"/>
  <c r="C22" i="11"/>
  <c r="C21" i="11"/>
  <c r="C24" i="12" l="1"/>
  <c r="E19" i="11"/>
  <c r="C25" i="8" l="1"/>
  <c r="E26" i="1"/>
  <c r="Q9" i="8" l="1"/>
  <c r="Q10" i="8"/>
  <c r="Q11" i="8"/>
  <c r="Q12" i="8"/>
  <c r="Q13" i="8"/>
  <c r="Q14" i="8"/>
  <c r="Q15" i="8"/>
  <c r="Q16" i="8"/>
  <c r="Q17" i="8"/>
  <c r="Q18" i="8"/>
  <c r="Q19" i="8"/>
  <c r="Q20" i="8"/>
  <c r="Q8" i="8"/>
  <c r="M8" i="8"/>
  <c r="M20" i="8"/>
  <c r="I20" i="8"/>
  <c r="E20" i="8"/>
  <c r="M9" i="8"/>
  <c r="M10" i="8"/>
  <c r="M11" i="8"/>
  <c r="M12" i="8"/>
  <c r="M13" i="8"/>
  <c r="M14" i="8"/>
  <c r="M15" i="8"/>
  <c r="M16" i="8"/>
  <c r="M17" i="8"/>
  <c r="M18" i="8"/>
  <c r="M19" i="8"/>
  <c r="I9" i="8"/>
  <c r="I10" i="8"/>
  <c r="I11" i="8"/>
  <c r="I12" i="8"/>
  <c r="I13" i="8"/>
  <c r="I14" i="8"/>
  <c r="I15" i="8"/>
  <c r="I16" i="8"/>
  <c r="I17" i="8"/>
  <c r="I18" i="8"/>
  <c r="I19" i="8"/>
  <c r="I8" i="8"/>
  <c r="E9" i="8"/>
  <c r="E10" i="8"/>
  <c r="E11" i="8"/>
  <c r="E12" i="8"/>
  <c r="E13" i="8"/>
  <c r="E14" i="8"/>
  <c r="E15" i="8"/>
  <c r="E16" i="8"/>
  <c r="E17" i="8"/>
  <c r="E18" i="8"/>
  <c r="E19" i="8"/>
  <c r="E8" i="8"/>
  <c r="Z26" i="8" l="1"/>
  <c r="AC26" i="8" s="1"/>
  <c r="Z36" i="8"/>
  <c r="AC36" i="8" s="1"/>
  <c r="Z34" i="8"/>
  <c r="AC34" i="8" s="1"/>
  <c r="Z33" i="8"/>
  <c r="AC33" i="8" s="1"/>
  <c r="Z32" i="8"/>
  <c r="AC32" i="8" s="1"/>
  <c r="Z29" i="8"/>
  <c r="AC29" i="8" s="1"/>
  <c r="Z28" i="8"/>
  <c r="AC28" i="8" s="1"/>
  <c r="Z27" i="8"/>
  <c r="AC27" i="8" s="1"/>
  <c r="Z30" i="8"/>
  <c r="AC30" i="8" s="1"/>
  <c r="Z31" i="8"/>
  <c r="AC31" i="8" s="1"/>
  <c r="Z35" i="8"/>
  <c r="AC35" i="8" s="1"/>
  <c r="Z37" i="8"/>
  <c r="E25" i="1"/>
  <c r="E24" i="1"/>
  <c r="E22" i="1"/>
  <c r="E25" i="2"/>
  <c r="E24" i="2"/>
  <c r="E26" i="2"/>
  <c r="E22" i="2"/>
  <c r="E24" i="4"/>
  <c r="C21" i="5"/>
  <c r="F21" i="5"/>
  <c r="I21" i="5"/>
  <c r="C23" i="5"/>
  <c r="C22" i="5"/>
  <c r="Z38" i="8" l="1"/>
  <c r="AC37" i="8"/>
  <c r="AC38" i="8" s="1"/>
  <c r="S4" i="11"/>
  <c r="Q56" i="11" l="1"/>
  <c r="P56" i="11"/>
  <c r="O56" i="11"/>
  <c r="M56" i="11"/>
  <c r="L56" i="11"/>
  <c r="J56" i="11"/>
  <c r="I56" i="11"/>
  <c r="G56" i="11"/>
  <c r="F56" i="11"/>
  <c r="D56" i="11"/>
  <c r="C56" i="11"/>
  <c r="N55" i="11"/>
  <c r="K55" i="11"/>
  <c r="H55" i="11"/>
  <c r="E55" i="11"/>
  <c r="N54" i="11"/>
  <c r="K54" i="11"/>
  <c r="H54" i="11"/>
  <c r="E54" i="11"/>
  <c r="N53" i="11"/>
  <c r="K53" i="11"/>
  <c r="H53" i="11"/>
  <c r="E53" i="11"/>
  <c r="N52" i="11"/>
  <c r="K52" i="11"/>
  <c r="H52" i="11"/>
  <c r="E52" i="11"/>
  <c r="N51" i="11"/>
  <c r="K51" i="11"/>
  <c r="H51" i="11"/>
  <c r="E51" i="11"/>
  <c r="N50" i="11"/>
  <c r="K50" i="11"/>
  <c r="H50" i="11"/>
  <c r="E50" i="11"/>
  <c r="N49" i="11"/>
  <c r="K49" i="11"/>
  <c r="H49" i="11"/>
  <c r="E49" i="11"/>
  <c r="N48" i="11"/>
  <c r="K48" i="11"/>
  <c r="H48" i="11"/>
  <c r="E48" i="11"/>
  <c r="N47" i="11"/>
  <c r="K47" i="11"/>
  <c r="H47" i="11"/>
  <c r="E47" i="11"/>
  <c r="N46" i="11"/>
  <c r="K46" i="11"/>
  <c r="H46" i="11"/>
  <c r="E46" i="11"/>
  <c r="N45" i="11"/>
  <c r="K45" i="11"/>
  <c r="H45" i="11"/>
  <c r="E45" i="11"/>
  <c r="N44" i="11"/>
  <c r="K44" i="11"/>
  <c r="K56" i="11" s="1"/>
  <c r="H44" i="11"/>
  <c r="E44" i="11"/>
  <c r="Y20" i="11"/>
  <c r="X20" i="11"/>
  <c r="W20" i="11"/>
  <c r="Q20" i="11"/>
  <c r="P20" i="11"/>
  <c r="O20" i="11"/>
  <c r="N20" i="11"/>
  <c r="M20" i="11"/>
  <c r="L20" i="11"/>
  <c r="K20" i="11"/>
  <c r="J20" i="11"/>
  <c r="I20" i="11"/>
  <c r="G20" i="11"/>
  <c r="F20" i="11"/>
  <c r="D20" i="11"/>
  <c r="C20" i="11"/>
  <c r="H19" i="11"/>
  <c r="H18" i="11"/>
  <c r="E18" i="11"/>
  <c r="T17" i="11"/>
  <c r="S17" i="11"/>
  <c r="S18" i="11" s="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8" i="11"/>
  <c r="E8" i="11"/>
  <c r="N56" i="11" l="1"/>
  <c r="H56" i="11"/>
  <c r="E56" i="11"/>
  <c r="H20" i="11"/>
  <c r="T8" i="11"/>
  <c r="E20" i="11"/>
  <c r="T9" i="11"/>
  <c r="T7" i="11"/>
  <c r="C24" i="11" l="1"/>
  <c r="D52" i="1"/>
  <c r="E52" i="1"/>
  <c r="H52" i="1"/>
  <c r="I52" i="1"/>
  <c r="L52" i="1"/>
  <c r="M52" i="1"/>
  <c r="P52" i="1"/>
  <c r="Q52" i="1"/>
  <c r="Q42" i="1"/>
  <c r="Q43" i="1"/>
  <c r="Q44" i="1"/>
  <c r="Q45" i="1"/>
  <c r="Q46" i="1"/>
  <c r="Q47" i="1"/>
  <c r="Q48" i="1"/>
  <c r="Q49" i="1"/>
  <c r="Q50" i="1"/>
  <c r="Q51" i="1"/>
  <c r="Q41" i="1"/>
  <c r="E41" i="1"/>
  <c r="E42" i="1"/>
  <c r="E43" i="1"/>
  <c r="E44" i="1"/>
  <c r="E45" i="1"/>
  <c r="E46" i="1"/>
  <c r="E47" i="1"/>
  <c r="E48" i="1"/>
  <c r="E49" i="1"/>
  <c r="E50" i="1"/>
  <c r="E51" i="1"/>
  <c r="I41" i="1"/>
  <c r="I42" i="1"/>
  <c r="I43" i="1"/>
  <c r="I44" i="1"/>
  <c r="I45" i="1"/>
  <c r="I46" i="1"/>
  <c r="I47" i="1"/>
  <c r="I48" i="1"/>
  <c r="I49" i="1"/>
  <c r="I50" i="1"/>
  <c r="I51" i="1"/>
  <c r="M41" i="1"/>
  <c r="M42" i="1"/>
  <c r="M43" i="1"/>
  <c r="M44" i="1"/>
  <c r="M45" i="1"/>
  <c r="M46" i="1"/>
  <c r="M47" i="1"/>
  <c r="M48" i="1"/>
  <c r="M49" i="1"/>
  <c r="M50" i="1"/>
  <c r="M51" i="1"/>
  <c r="Q40" i="1"/>
  <c r="M40" i="1"/>
  <c r="I40" i="1"/>
  <c r="E40" i="1"/>
  <c r="J19" i="8" l="1"/>
  <c r="F19" i="8"/>
  <c r="J18" i="8" l="1"/>
  <c r="F18" i="8"/>
  <c r="F56" i="8" l="1"/>
  <c r="F57" i="8"/>
  <c r="F58" i="8"/>
  <c r="F59" i="8"/>
  <c r="J17" i="8" l="1"/>
  <c r="F17" i="8"/>
  <c r="J16" i="8"/>
  <c r="F16" i="8"/>
  <c r="F55" i="8" l="1"/>
  <c r="F54" i="8"/>
  <c r="F14" i="8" l="1"/>
  <c r="F13" i="8"/>
  <c r="J14" i="8"/>
  <c r="J15" i="8"/>
  <c r="F15" i="8"/>
  <c r="AD20" i="8" l="1"/>
  <c r="AC20" i="8"/>
  <c r="AB20" i="8"/>
  <c r="T20" i="1" l="1"/>
  <c r="U20" i="1"/>
  <c r="U9" i="1"/>
  <c r="U10" i="1"/>
  <c r="U11" i="1"/>
  <c r="U12" i="1"/>
  <c r="U13" i="1"/>
  <c r="U14" i="1"/>
  <c r="U15" i="1"/>
  <c r="U16" i="1"/>
  <c r="U17" i="1"/>
  <c r="U18" i="1"/>
  <c r="U19" i="1"/>
  <c r="U8" i="1"/>
  <c r="P20" i="1"/>
  <c r="Q20" i="1"/>
  <c r="L20" i="1"/>
  <c r="M20" i="1"/>
  <c r="I20" i="1"/>
  <c r="H20" i="1"/>
  <c r="Q9" i="1"/>
  <c r="Q10" i="1"/>
  <c r="Q11" i="1"/>
  <c r="Q12" i="1"/>
  <c r="Q13" i="1"/>
  <c r="Q14" i="1"/>
  <c r="Q15" i="1"/>
  <c r="Q16" i="1"/>
  <c r="Q17" i="1"/>
  <c r="Q18" i="1"/>
  <c r="Q19" i="1"/>
  <c r="M9" i="1"/>
  <c r="M10" i="1"/>
  <c r="M11" i="1"/>
  <c r="M12" i="1"/>
  <c r="M13" i="1"/>
  <c r="M14" i="1"/>
  <c r="M15" i="1"/>
  <c r="M16" i="1"/>
  <c r="M17" i="1"/>
  <c r="M18" i="1"/>
  <c r="M19" i="1"/>
  <c r="I9" i="1"/>
  <c r="I10" i="1"/>
  <c r="I11" i="1"/>
  <c r="I12" i="1"/>
  <c r="I13" i="1"/>
  <c r="I14" i="1"/>
  <c r="I15" i="1"/>
  <c r="I16" i="1"/>
  <c r="I17" i="1"/>
  <c r="I18" i="1"/>
  <c r="I19" i="1"/>
  <c r="Q8" i="1"/>
  <c r="M8" i="1"/>
  <c r="I8" i="1"/>
  <c r="E20" i="1"/>
  <c r="E9" i="1"/>
  <c r="E10" i="1"/>
  <c r="E11" i="1"/>
  <c r="E12" i="1"/>
  <c r="E13" i="1"/>
  <c r="E14" i="1"/>
  <c r="E15" i="1"/>
  <c r="E16" i="1"/>
  <c r="E17" i="1"/>
  <c r="E18" i="1"/>
  <c r="E19" i="1"/>
  <c r="E8" i="1"/>
  <c r="X9" i="1"/>
  <c r="X10" i="1"/>
  <c r="X11" i="1"/>
  <c r="X12" i="1"/>
  <c r="X13" i="1"/>
  <c r="X14" i="1"/>
  <c r="X15" i="1"/>
  <c r="X16" i="1"/>
  <c r="X17" i="1"/>
  <c r="X18" i="1"/>
  <c r="X19" i="1"/>
  <c r="X8" i="1"/>
  <c r="F53" i="8" l="1"/>
  <c r="J13" i="8" l="1"/>
  <c r="J12" i="8" l="1"/>
  <c r="J11" i="8"/>
  <c r="F12" i="8"/>
  <c r="F11" i="8"/>
  <c r="F52" i="8" l="1"/>
  <c r="F51" i="8"/>
  <c r="H20" i="9" l="1"/>
  <c r="E20" i="9"/>
  <c r="Q20" i="9"/>
  <c r="P20" i="9"/>
  <c r="O20" i="9"/>
  <c r="M20" i="9"/>
  <c r="L20" i="9"/>
  <c r="J20" i="9"/>
  <c r="I20" i="9"/>
  <c r="G20" i="9"/>
  <c r="D20" i="9"/>
  <c r="E25" i="9" s="1"/>
  <c r="E24" i="9"/>
  <c r="N19" i="9"/>
  <c r="K19" i="9"/>
  <c r="H19" i="9"/>
  <c r="E19" i="9"/>
  <c r="N18" i="9"/>
  <c r="H18" i="9"/>
  <c r="E18" i="9"/>
  <c r="N17" i="9"/>
  <c r="H17" i="9"/>
  <c r="E17" i="9"/>
  <c r="N16" i="9"/>
  <c r="H16" i="9"/>
  <c r="E16" i="9"/>
  <c r="N15" i="9"/>
  <c r="H15" i="9"/>
  <c r="E15" i="9"/>
  <c r="Q14" i="9"/>
  <c r="N14" i="9"/>
  <c r="H14" i="9"/>
  <c r="E14" i="9"/>
  <c r="N13" i="9"/>
  <c r="H13" i="9"/>
  <c r="E13" i="9"/>
  <c r="N12" i="9"/>
  <c r="H12" i="9"/>
  <c r="E12" i="9"/>
  <c r="N11" i="9"/>
  <c r="K11" i="9"/>
  <c r="H11" i="9"/>
  <c r="E11" i="9"/>
  <c r="N10" i="9"/>
  <c r="K10" i="9"/>
  <c r="H10" i="9"/>
  <c r="E10" i="9"/>
  <c r="N9" i="9"/>
  <c r="K9" i="9"/>
  <c r="H9" i="9"/>
  <c r="E9" i="9"/>
  <c r="N8" i="9"/>
  <c r="N20" i="9" s="1"/>
  <c r="K8" i="9"/>
  <c r="K20" i="9" s="1"/>
  <c r="H8" i="9"/>
  <c r="E8" i="9"/>
  <c r="R13" i="1"/>
  <c r="E22" i="9" l="1"/>
  <c r="E26" i="9"/>
  <c r="J10" i="8" l="1"/>
  <c r="F10" i="8"/>
  <c r="F49" i="8" l="1"/>
  <c r="F50" i="8"/>
  <c r="F19" i="1" l="1"/>
  <c r="X20" i="1"/>
  <c r="R49" i="8" l="1"/>
  <c r="R50" i="8"/>
  <c r="R51" i="8"/>
  <c r="R52" i="8"/>
  <c r="R53" i="8"/>
  <c r="R54" i="8"/>
  <c r="R55" i="8"/>
  <c r="R56" i="8"/>
  <c r="R57" i="8"/>
  <c r="R58" i="8"/>
  <c r="R59" i="8"/>
  <c r="N49" i="8"/>
  <c r="N50" i="8"/>
  <c r="N51" i="8"/>
  <c r="N52" i="8"/>
  <c r="N53" i="8"/>
  <c r="N54" i="8"/>
  <c r="N55" i="8"/>
  <c r="N56" i="8"/>
  <c r="N57" i="8"/>
  <c r="N58" i="8"/>
  <c r="N59" i="8"/>
  <c r="J49" i="8"/>
  <c r="J50" i="8"/>
  <c r="J51" i="8"/>
  <c r="J52" i="8"/>
  <c r="J53" i="8"/>
  <c r="J54" i="8"/>
  <c r="J55" i="8"/>
  <c r="J56" i="8"/>
  <c r="J57" i="8"/>
  <c r="J58" i="8"/>
  <c r="J59" i="8"/>
  <c r="F9" i="8" l="1"/>
  <c r="J9" i="8"/>
  <c r="E24" i="3" l="1"/>
  <c r="E22" i="3"/>
  <c r="E26" i="4"/>
  <c r="E25" i="4"/>
  <c r="E22" i="4"/>
  <c r="E26" i="3"/>
  <c r="E25" i="3"/>
  <c r="V52" i="1" l="1"/>
  <c r="T52" i="1"/>
  <c r="S52" i="1"/>
  <c r="O52" i="1"/>
  <c r="K52" i="1"/>
  <c r="G52" i="1"/>
  <c r="C52" i="1"/>
  <c r="R51" i="1"/>
  <c r="N51" i="1"/>
  <c r="J51" i="1"/>
  <c r="F51" i="1"/>
  <c r="R50" i="1"/>
  <c r="N50" i="1"/>
  <c r="J50" i="1"/>
  <c r="F50" i="1"/>
  <c r="R49" i="1"/>
  <c r="N49" i="1"/>
  <c r="J49" i="1"/>
  <c r="F49" i="1"/>
  <c r="R48" i="1"/>
  <c r="N48" i="1"/>
  <c r="J48" i="1"/>
  <c r="F48" i="1"/>
  <c r="R47" i="1"/>
  <c r="N47" i="1"/>
  <c r="J47" i="1"/>
  <c r="F47" i="1"/>
  <c r="R46" i="1"/>
  <c r="N46" i="1"/>
  <c r="J46" i="1"/>
  <c r="F46" i="1"/>
  <c r="R45" i="1"/>
  <c r="N45" i="1"/>
  <c r="J45" i="1"/>
  <c r="F45" i="1"/>
  <c r="R44" i="1"/>
  <c r="N44" i="1"/>
  <c r="J44" i="1"/>
  <c r="F44" i="1"/>
  <c r="R43" i="1"/>
  <c r="N43" i="1"/>
  <c r="J43" i="1"/>
  <c r="F43" i="1"/>
  <c r="R42" i="1"/>
  <c r="N42" i="1"/>
  <c r="J42" i="1"/>
  <c r="F42" i="1"/>
  <c r="R41" i="1"/>
  <c r="N41" i="1"/>
  <c r="J41" i="1"/>
  <c r="F41" i="1"/>
  <c r="R40" i="1"/>
  <c r="R52" i="1" s="1"/>
  <c r="N40" i="1"/>
  <c r="N52" i="1" s="1"/>
  <c r="J40" i="1"/>
  <c r="J52" i="1" s="1"/>
  <c r="F40" i="1"/>
  <c r="V20" i="1"/>
  <c r="S20" i="1"/>
  <c r="O20" i="1"/>
  <c r="K20" i="1"/>
  <c r="G20" i="1"/>
  <c r="D20" i="1"/>
  <c r="J19" i="1"/>
  <c r="J18" i="1"/>
  <c r="F18" i="1"/>
  <c r="N17" i="1"/>
  <c r="J17" i="1"/>
  <c r="F17" i="1"/>
  <c r="J16" i="1"/>
  <c r="F16" i="1"/>
  <c r="J15" i="1"/>
  <c r="F15" i="1"/>
  <c r="V14" i="1"/>
  <c r="J14" i="1"/>
  <c r="F14" i="1"/>
  <c r="J13" i="1"/>
  <c r="F13" i="1"/>
  <c r="R12" i="1"/>
  <c r="J12" i="1"/>
  <c r="F12" i="1"/>
  <c r="R11" i="1"/>
  <c r="J11" i="1"/>
  <c r="C11" i="1"/>
  <c r="F11" i="1" s="1"/>
  <c r="R10" i="1"/>
  <c r="J10" i="1"/>
  <c r="F10" i="1"/>
  <c r="R9" i="1"/>
  <c r="N9" i="1"/>
  <c r="J9" i="1"/>
  <c r="F9" i="1"/>
  <c r="R8" i="1"/>
  <c r="R20" i="1" s="1"/>
  <c r="N8" i="1"/>
  <c r="J8" i="1"/>
  <c r="F8" i="1"/>
  <c r="F52" i="1" l="1"/>
  <c r="N20" i="1"/>
  <c r="J20" i="1"/>
  <c r="F20" i="1"/>
  <c r="C20" i="1"/>
  <c r="N48" i="8"/>
  <c r="F8" i="8"/>
  <c r="J8" i="8"/>
  <c r="J20" i="8" s="1"/>
  <c r="V60" i="8"/>
  <c r="T60" i="8"/>
  <c r="S60" i="8"/>
  <c r="P60" i="8"/>
  <c r="O60" i="8"/>
  <c r="L60" i="8"/>
  <c r="K60" i="8"/>
  <c r="H60" i="8"/>
  <c r="G60" i="8"/>
  <c r="D60" i="8"/>
  <c r="C60" i="8"/>
  <c r="R48" i="8"/>
  <c r="J48" i="8"/>
  <c r="F48" i="8"/>
  <c r="V20" i="8"/>
  <c r="T20" i="8"/>
  <c r="S20" i="8"/>
  <c r="P20" i="8"/>
  <c r="O20" i="8"/>
  <c r="L20" i="8"/>
  <c r="K20" i="8"/>
  <c r="H20" i="8"/>
  <c r="G20" i="8"/>
  <c r="D20" i="8"/>
  <c r="C20" i="8"/>
  <c r="C24" i="8" l="1"/>
  <c r="R60" i="8"/>
  <c r="N60" i="8"/>
  <c r="J60" i="8"/>
  <c r="F60" i="8"/>
  <c r="R20" i="8"/>
  <c r="N20" i="8"/>
  <c r="Y7" i="8"/>
  <c r="F20" i="8"/>
  <c r="Y9" i="8"/>
  <c r="Y8" i="8"/>
  <c r="C22" i="8" l="1"/>
  <c r="N9" i="7"/>
  <c r="N10" i="7"/>
  <c r="N11" i="7"/>
  <c r="N12" i="7"/>
  <c r="N13" i="7"/>
  <c r="N14" i="7"/>
  <c r="N15" i="7"/>
  <c r="N16" i="7"/>
  <c r="N17" i="7"/>
  <c r="N18" i="7"/>
  <c r="N19" i="7"/>
  <c r="N8" i="7"/>
  <c r="K9" i="7"/>
  <c r="K10" i="7"/>
  <c r="K11" i="7"/>
  <c r="T11" i="7" s="1"/>
  <c r="K12" i="7"/>
  <c r="K13" i="7"/>
  <c r="K14" i="7"/>
  <c r="K15" i="7"/>
  <c r="K16" i="7"/>
  <c r="K17" i="7"/>
  <c r="K18" i="7"/>
  <c r="K19" i="7"/>
  <c r="K8" i="7"/>
  <c r="T15" i="6"/>
  <c r="T19" i="6"/>
  <c r="N9" i="6"/>
  <c r="N10" i="6"/>
  <c r="N11" i="6"/>
  <c r="N12" i="6"/>
  <c r="N13" i="6"/>
  <c r="N14" i="6"/>
  <c r="N15" i="6"/>
  <c r="N16" i="6"/>
  <c r="N17" i="6"/>
  <c r="N18" i="6"/>
  <c r="N19" i="6"/>
  <c r="N8" i="6"/>
  <c r="K9" i="6"/>
  <c r="K10" i="6"/>
  <c r="K11" i="6"/>
  <c r="K12" i="6"/>
  <c r="K13" i="6"/>
  <c r="K14" i="6"/>
  <c r="K15" i="6"/>
  <c r="K16" i="6"/>
  <c r="K17" i="6"/>
  <c r="K18" i="6"/>
  <c r="K19" i="6"/>
  <c r="K8" i="6"/>
  <c r="N9" i="5"/>
  <c r="N10" i="5"/>
  <c r="N11" i="5"/>
  <c r="N12" i="5"/>
  <c r="N13" i="5"/>
  <c r="N14" i="5"/>
  <c r="N15" i="5"/>
  <c r="N16" i="5"/>
  <c r="N17" i="5"/>
  <c r="N18" i="5"/>
  <c r="N19" i="5"/>
  <c r="N8" i="5"/>
  <c r="K9" i="5"/>
  <c r="K10" i="5"/>
  <c r="T10" i="5" s="1"/>
  <c r="K11" i="5"/>
  <c r="K12" i="5"/>
  <c r="K13" i="5"/>
  <c r="K14" i="5"/>
  <c r="T14" i="5" s="1"/>
  <c r="K15" i="5"/>
  <c r="K16" i="5"/>
  <c r="K17" i="5"/>
  <c r="K18" i="5"/>
  <c r="K19" i="5"/>
  <c r="K8" i="5"/>
  <c r="N9" i="4"/>
  <c r="N10" i="4"/>
  <c r="N11" i="4"/>
  <c r="N12" i="4"/>
  <c r="N13" i="4"/>
  <c r="N14" i="4"/>
  <c r="N15" i="4"/>
  <c r="N16" i="4"/>
  <c r="N17" i="4"/>
  <c r="N18" i="4"/>
  <c r="N19" i="4"/>
  <c r="N8" i="4"/>
  <c r="K9" i="4"/>
  <c r="K10" i="4"/>
  <c r="K11" i="4"/>
  <c r="K12" i="4"/>
  <c r="K13" i="4"/>
  <c r="K14" i="4"/>
  <c r="K15" i="4"/>
  <c r="K16" i="4"/>
  <c r="K17" i="4"/>
  <c r="K18" i="4"/>
  <c r="K19" i="4"/>
  <c r="K8" i="4"/>
  <c r="S9" i="3"/>
  <c r="S10" i="3"/>
  <c r="S11" i="3"/>
  <c r="S12" i="3"/>
  <c r="S13" i="3"/>
  <c r="S14" i="3"/>
  <c r="S15" i="3"/>
  <c r="S16" i="3"/>
  <c r="S17" i="3"/>
  <c r="S18" i="3"/>
  <c r="S19" i="3"/>
  <c r="S8" i="3"/>
  <c r="S8" i="4"/>
  <c r="S9" i="4"/>
  <c r="S10" i="4"/>
  <c r="S11" i="4"/>
  <c r="S12" i="4"/>
  <c r="S13" i="4"/>
  <c r="S14" i="4"/>
  <c r="S15" i="4"/>
  <c r="S16" i="4"/>
  <c r="S17" i="4"/>
  <c r="S18" i="4"/>
  <c r="S19" i="4"/>
  <c r="S9" i="5"/>
  <c r="S10" i="5"/>
  <c r="S11" i="5"/>
  <c r="S12" i="5"/>
  <c r="S13" i="5"/>
  <c r="S14" i="5"/>
  <c r="S15" i="5"/>
  <c r="S16" i="5"/>
  <c r="S17" i="5"/>
  <c r="S18" i="5"/>
  <c r="S19" i="5"/>
  <c r="S8" i="5"/>
  <c r="S9" i="6"/>
  <c r="S10" i="6"/>
  <c r="S11" i="6"/>
  <c r="S12" i="6"/>
  <c r="S13" i="6"/>
  <c r="S14" i="6"/>
  <c r="S15" i="6"/>
  <c r="S16" i="6"/>
  <c r="S17" i="6"/>
  <c r="S18" i="6"/>
  <c r="S19" i="6"/>
  <c r="S8" i="6"/>
  <c r="S19" i="7"/>
  <c r="S9" i="7"/>
  <c r="S10" i="7"/>
  <c r="S11" i="7"/>
  <c r="S12" i="7"/>
  <c r="S13" i="7"/>
  <c r="S14" i="7"/>
  <c r="S15" i="7"/>
  <c r="S16" i="7"/>
  <c r="S17" i="7"/>
  <c r="S18" i="7"/>
  <c r="S8" i="7"/>
  <c r="Q44" i="7"/>
  <c r="P44" i="7"/>
  <c r="O44" i="7"/>
  <c r="M44" i="7"/>
  <c r="L44" i="7"/>
  <c r="J44" i="7"/>
  <c r="I44" i="7"/>
  <c r="G44" i="7"/>
  <c r="F44" i="7"/>
  <c r="D44" i="7"/>
  <c r="C44" i="7"/>
  <c r="N43" i="7"/>
  <c r="K43" i="7"/>
  <c r="H43" i="7"/>
  <c r="E43" i="7"/>
  <c r="N42" i="7"/>
  <c r="K42" i="7"/>
  <c r="H42" i="7"/>
  <c r="E42" i="7"/>
  <c r="N41" i="7"/>
  <c r="K41" i="7"/>
  <c r="H41" i="7"/>
  <c r="E41" i="7"/>
  <c r="N40" i="7"/>
  <c r="K40" i="7"/>
  <c r="H40" i="7"/>
  <c r="E40" i="7"/>
  <c r="N39" i="7"/>
  <c r="K39" i="7"/>
  <c r="H39" i="7"/>
  <c r="E39" i="7"/>
  <c r="N38" i="7"/>
  <c r="K38" i="7"/>
  <c r="H38" i="7"/>
  <c r="E38" i="7"/>
  <c r="N37" i="7"/>
  <c r="K37" i="7"/>
  <c r="H37" i="7"/>
  <c r="E37" i="7"/>
  <c r="N36" i="7"/>
  <c r="K36" i="7"/>
  <c r="H36" i="7"/>
  <c r="E36" i="7"/>
  <c r="N35" i="7"/>
  <c r="K35" i="7"/>
  <c r="H35" i="7"/>
  <c r="E35" i="7"/>
  <c r="N34" i="7"/>
  <c r="K34" i="7"/>
  <c r="H34" i="7"/>
  <c r="E34" i="7"/>
  <c r="N33" i="7"/>
  <c r="K33" i="7"/>
  <c r="H33" i="7"/>
  <c r="E33" i="7"/>
  <c r="N32" i="7"/>
  <c r="N44" i="7" s="1"/>
  <c r="K32" i="7"/>
  <c r="K44" i="7" s="1"/>
  <c r="H32" i="7"/>
  <c r="H44" i="7" s="1"/>
  <c r="E32" i="7"/>
  <c r="E44" i="7" s="1"/>
  <c r="P20" i="7"/>
  <c r="O20" i="7"/>
  <c r="M20" i="7"/>
  <c r="L20" i="7"/>
  <c r="J20" i="7"/>
  <c r="I20" i="7"/>
  <c r="G20" i="7"/>
  <c r="F20" i="7"/>
  <c r="D20" i="7"/>
  <c r="C20" i="7"/>
  <c r="S20" i="7" s="1"/>
  <c r="H19" i="7"/>
  <c r="T19" i="7" s="1"/>
  <c r="E19" i="7"/>
  <c r="H18" i="7"/>
  <c r="E18" i="7"/>
  <c r="T18" i="7" s="1"/>
  <c r="H17" i="7"/>
  <c r="E17" i="7"/>
  <c r="T17" i="7" s="1"/>
  <c r="H16" i="7"/>
  <c r="E16" i="7"/>
  <c r="T16" i="7" s="1"/>
  <c r="H15" i="7"/>
  <c r="T15" i="7" s="1"/>
  <c r="E15" i="7"/>
  <c r="Q14" i="7"/>
  <c r="Q20" i="7" s="1"/>
  <c r="H14" i="7"/>
  <c r="E14" i="7"/>
  <c r="T14" i="7" s="1"/>
  <c r="H13" i="7"/>
  <c r="E13" i="7"/>
  <c r="T13" i="7" s="1"/>
  <c r="H12" i="7"/>
  <c r="E12" i="7"/>
  <c r="T12" i="7" s="1"/>
  <c r="H11" i="7"/>
  <c r="E11" i="7"/>
  <c r="H10" i="7"/>
  <c r="E10" i="7"/>
  <c r="T10" i="7" s="1"/>
  <c r="H9" i="7"/>
  <c r="E9" i="7"/>
  <c r="T9" i="7" s="1"/>
  <c r="H8" i="7"/>
  <c r="E8" i="7"/>
  <c r="T8" i="7" s="1"/>
  <c r="Q44" i="6"/>
  <c r="P44" i="6"/>
  <c r="O44" i="6"/>
  <c r="M44" i="6"/>
  <c r="L44" i="6"/>
  <c r="J44" i="6"/>
  <c r="I44" i="6"/>
  <c r="G44" i="6"/>
  <c r="F44" i="6"/>
  <c r="D44" i="6"/>
  <c r="C44" i="6"/>
  <c r="N43" i="6"/>
  <c r="K43" i="6"/>
  <c r="H43" i="6"/>
  <c r="E43" i="6"/>
  <c r="N42" i="6"/>
  <c r="K42" i="6"/>
  <c r="H42" i="6"/>
  <c r="E42" i="6"/>
  <c r="N41" i="6"/>
  <c r="K41" i="6"/>
  <c r="H41" i="6"/>
  <c r="E41" i="6"/>
  <c r="N40" i="6"/>
  <c r="K40" i="6"/>
  <c r="H40" i="6"/>
  <c r="E40" i="6"/>
  <c r="N39" i="6"/>
  <c r="K39" i="6"/>
  <c r="H39" i="6"/>
  <c r="E39" i="6"/>
  <c r="N38" i="6"/>
  <c r="K38" i="6"/>
  <c r="H38" i="6"/>
  <c r="E38" i="6"/>
  <c r="N37" i="6"/>
  <c r="K37" i="6"/>
  <c r="H37" i="6"/>
  <c r="E37" i="6"/>
  <c r="N36" i="6"/>
  <c r="K36" i="6"/>
  <c r="H36" i="6"/>
  <c r="E36" i="6"/>
  <c r="N35" i="6"/>
  <c r="K35" i="6"/>
  <c r="H35" i="6"/>
  <c r="E35" i="6"/>
  <c r="N34" i="6"/>
  <c r="K34" i="6"/>
  <c r="H34" i="6"/>
  <c r="E34" i="6"/>
  <c r="N33" i="6"/>
  <c r="K33" i="6"/>
  <c r="H33" i="6"/>
  <c r="E33" i="6"/>
  <c r="N32" i="6"/>
  <c r="N44" i="6" s="1"/>
  <c r="K32" i="6"/>
  <c r="K44" i="6" s="1"/>
  <c r="H32" i="6"/>
  <c r="H44" i="6" s="1"/>
  <c r="E32" i="6"/>
  <c r="E44" i="6" s="1"/>
  <c r="P20" i="6"/>
  <c r="O20" i="6"/>
  <c r="M20" i="6"/>
  <c r="L20" i="6"/>
  <c r="J20" i="6"/>
  <c r="I20" i="6"/>
  <c r="G20" i="6"/>
  <c r="F20" i="6"/>
  <c r="D20" i="6"/>
  <c r="C20" i="6"/>
  <c r="S20" i="6" s="1"/>
  <c r="H19" i="6"/>
  <c r="E19" i="6"/>
  <c r="H18" i="6"/>
  <c r="E18" i="6"/>
  <c r="T18" i="6" s="1"/>
  <c r="H17" i="6"/>
  <c r="E17" i="6"/>
  <c r="T17" i="6" s="1"/>
  <c r="H16" i="6"/>
  <c r="E16" i="6"/>
  <c r="T16" i="6" s="1"/>
  <c r="H15" i="6"/>
  <c r="E15" i="6"/>
  <c r="Q14" i="6"/>
  <c r="Q20" i="6" s="1"/>
  <c r="H14" i="6"/>
  <c r="E14" i="6"/>
  <c r="T14" i="6" s="1"/>
  <c r="H13" i="6"/>
  <c r="E13" i="6"/>
  <c r="T13" i="6" s="1"/>
  <c r="H12" i="6"/>
  <c r="E12" i="6"/>
  <c r="T12" i="6" s="1"/>
  <c r="H11" i="6"/>
  <c r="E11" i="6"/>
  <c r="T11" i="6" s="1"/>
  <c r="H10" i="6"/>
  <c r="E10" i="6"/>
  <c r="T10" i="6" s="1"/>
  <c r="H9" i="6"/>
  <c r="E9" i="6"/>
  <c r="T9" i="6" s="1"/>
  <c r="H8" i="6"/>
  <c r="E8" i="6"/>
  <c r="T8" i="6" s="1"/>
  <c r="Q44" i="5"/>
  <c r="P44" i="5"/>
  <c r="O44" i="5"/>
  <c r="M44" i="5"/>
  <c r="L44" i="5"/>
  <c r="J44" i="5"/>
  <c r="I44" i="5"/>
  <c r="G44" i="5"/>
  <c r="F44" i="5"/>
  <c r="E44" i="5"/>
  <c r="D44" i="5"/>
  <c r="C44" i="5"/>
  <c r="N43" i="5"/>
  <c r="K43" i="5"/>
  <c r="H43" i="5"/>
  <c r="E43" i="5"/>
  <c r="N42" i="5"/>
  <c r="K42" i="5"/>
  <c r="H42" i="5"/>
  <c r="E42" i="5"/>
  <c r="N41" i="5"/>
  <c r="K41" i="5"/>
  <c r="H41" i="5"/>
  <c r="E41" i="5"/>
  <c r="N40" i="5"/>
  <c r="K40" i="5"/>
  <c r="H40" i="5"/>
  <c r="E40" i="5"/>
  <c r="N39" i="5"/>
  <c r="K39" i="5"/>
  <c r="H39" i="5"/>
  <c r="E39" i="5"/>
  <c r="N38" i="5"/>
  <c r="K38" i="5"/>
  <c r="H38" i="5"/>
  <c r="E38" i="5"/>
  <c r="N37" i="5"/>
  <c r="K37" i="5"/>
  <c r="H37" i="5"/>
  <c r="E37" i="5"/>
  <c r="N36" i="5"/>
  <c r="K36" i="5"/>
  <c r="H36" i="5"/>
  <c r="E36" i="5"/>
  <c r="N35" i="5"/>
  <c r="K35" i="5"/>
  <c r="H35" i="5"/>
  <c r="E35" i="5"/>
  <c r="N34" i="5"/>
  <c r="K34" i="5"/>
  <c r="H34" i="5"/>
  <c r="E34" i="5"/>
  <c r="N33" i="5"/>
  <c r="K33" i="5"/>
  <c r="H33" i="5"/>
  <c r="E33" i="5"/>
  <c r="N32" i="5"/>
  <c r="N44" i="5" s="1"/>
  <c r="K32" i="5"/>
  <c r="K44" i="5" s="1"/>
  <c r="H32" i="5"/>
  <c r="H44" i="5" s="1"/>
  <c r="E32" i="5"/>
  <c r="P20" i="5"/>
  <c r="O20" i="5"/>
  <c r="M20" i="5"/>
  <c r="L20" i="5"/>
  <c r="J20" i="5"/>
  <c r="I20" i="5"/>
  <c r="G20" i="5"/>
  <c r="F20" i="5"/>
  <c r="D20" i="5"/>
  <c r="C20" i="5"/>
  <c r="S20" i="5" s="1"/>
  <c r="H19" i="5"/>
  <c r="E19" i="5"/>
  <c r="T19" i="5" s="1"/>
  <c r="H18" i="5"/>
  <c r="T18" i="5" s="1"/>
  <c r="E18" i="5"/>
  <c r="H17" i="5"/>
  <c r="E17" i="5"/>
  <c r="T17" i="5" s="1"/>
  <c r="H16" i="5"/>
  <c r="E16" i="5"/>
  <c r="T16" i="5" s="1"/>
  <c r="H15" i="5"/>
  <c r="E15" i="5"/>
  <c r="T15" i="5" s="1"/>
  <c r="Q14" i="5"/>
  <c r="Q20" i="5" s="1"/>
  <c r="H14" i="5"/>
  <c r="E14" i="5"/>
  <c r="H13" i="5"/>
  <c r="E13" i="5"/>
  <c r="T13" i="5" s="1"/>
  <c r="H12" i="5"/>
  <c r="E12" i="5"/>
  <c r="T12" i="5" s="1"/>
  <c r="H11" i="5"/>
  <c r="E11" i="5"/>
  <c r="T11" i="5" s="1"/>
  <c r="H10" i="5"/>
  <c r="E10" i="5"/>
  <c r="H9" i="5"/>
  <c r="E9" i="5"/>
  <c r="T9" i="5" s="1"/>
  <c r="H8" i="5"/>
  <c r="E8" i="5"/>
  <c r="T8" i="5" s="1"/>
  <c r="H9" i="4"/>
  <c r="H10" i="4"/>
  <c r="H11" i="4"/>
  <c r="H12" i="4"/>
  <c r="H13" i="4"/>
  <c r="H14" i="4"/>
  <c r="H15" i="4"/>
  <c r="H16" i="4"/>
  <c r="H17" i="4"/>
  <c r="H18" i="4"/>
  <c r="H19" i="4"/>
  <c r="H8" i="4"/>
  <c r="E18" i="4"/>
  <c r="E10" i="4"/>
  <c r="E11" i="4"/>
  <c r="E12" i="4"/>
  <c r="T12" i="4" s="1"/>
  <c r="E13" i="4"/>
  <c r="T13" i="4" s="1"/>
  <c r="E14" i="4"/>
  <c r="E15" i="4"/>
  <c r="E16" i="4"/>
  <c r="E17" i="4"/>
  <c r="T17" i="4" s="1"/>
  <c r="E19" i="4"/>
  <c r="E9" i="4"/>
  <c r="E8" i="4"/>
  <c r="T8" i="4" s="1"/>
  <c r="Q52" i="4"/>
  <c r="P52" i="4"/>
  <c r="O52" i="4"/>
  <c r="M52" i="4"/>
  <c r="L52" i="4"/>
  <c r="J52" i="4"/>
  <c r="I52" i="4"/>
  <c r="G52" i="4"/>
  <c r="F52" i="4"/>
  <c r="D52" i="4"/>
  <c r="C52" i="4"/>
  <c r="N51" i="4"/>
  <c r="K51" i="4"/>
  <c r="H51" i="4"/>
  <c r="E51" i="4"/>
  <c r="N50" i="4"/>
  <c r="K50" i="4"/>
  <c r="H50" i="4"/>
  <c r="E50" i="4"/>
  <c r="N49" i="4"/>
  <c r="K49" i="4"/>
  <c r="H49" i="4"/>
  <c r="E49" i="4"/>
  <c r="N48" i="4"/>
  <c r="K48" i="4"/>
  <c r="H48" i="4"/>
  <c r="E48" i="4"/>
  <c r="N47" i="4"/>
  <c r="K47" i="4"/>
  <c r="H47" i="4"/>
  <c r="E47" i="4"/>
  <c r="N46" i="4"/>
  <c r="K46" i="4"/>
  <c r="H46" i="4"/>
  <c r="E46" i="4"/>
  <c r="N45" i="4"/>
  <c r="K45" i="4"/>
  <c r="H45" i="4"/>
  <c r="E45" i="4"/>
  <c r="N44" i="4"/>
  <c r="K44" i="4"/>
  <c r="H44" i="4"/>
  <c r="E44" i="4"/>
  <c r="N43" i="4"/>
  <c r="K43" i="4"/>
  <c r="H43" i="4"/>
  <c r="E43" i="4"/>
  <c r="N42" i="4"/>
  <c r="K42" i="4"/>
  <c r="H42" i="4"/>
  <c r="E42" i="4"/>
  <c r="N41" i="4"/>
  <c r="K41" i="4"/>
  <c r="H41" i="4"/>
  <c r="E41" i="4"/>
  <c r="N40" i="4"/>
  <c r="N52" i="4" s="1"/>
  <c r="K40" i="4"/>
  <c r="K52" i="4" s="1"/>
  <c r="H40" i="4"/>
  <c r="H52" i="4" s="1"/>
  <c r="E40" i="4"/>
  <c r="E52" i="4" s="1"/>
  <c r="P20" i="4"/>
  <c r="O20" i="4"/>
  <c r="M20" i="4"/>
  <c r="L20" i="4"/>
  <c r="J20" i="4"/>
  <c r="I20" i="4"/>
  <c r="G20" i="4"/>
  <c r="F20" i="4"/>
  <c r="D20" i="4"/>
  <c r="C20" i="4"/>
  <c r="Q14" i="4"/>
  <c r="Q20" i="4" s="1"/>
  <c r="T14" i="4" l="1"/>
  <c r="T10" i="4"/>
  <c r="T18" i="4"/>
  <c r="T16" i="4"/>
  <c r="T9" i="4"/>
  <c r="T15" i="4"/>
  <c r="T11" i="4"/>
  <c r="T19" i="4"/>
  <c r="S20" i="4"/>
  <c r="N20" i="7"/>
  <c r="K20" i="7"/>
  <c r="H20" i="7"/>
  <c r="E20" i="7"/>
  <c r="H20" i="6"/>
  <c r="E20" i="6"/>
  <c r="K20" i="6"/>
  <c r="N20" i="6"/>
  <c r="N20" i="5"/>
  <c r="K20" i="5"/>
  <c r="H20" i="5"/>
  <c r="E20" i="5"/>
  <c r="N20" i="4"/>
  <c r="K20" i="4"/>
  <c r="H20" i="4"/>
  <c r="E20" i="4"/>
  <c r="T20" i="6" l="1"/>
  <c r="T20" i="4"/>
  <c r="T20" i="5"/>
  <c r="T20" i="7"/>
  <c r="N16" i="3"/>
  <c r="N9" i="3"/>
  <c r="N10" i="3"/>
  <c r="N11" i="3"/>
  <c r="N12" i="3"/>
  <c r="N13" i="3"/>
  <c r="N17" i="3"/>
  <c r="N18" i="3"/>
  <c r="N8" i="3"/>
  <c r="K9" i="3"/>
  <c r="K10" i="3"/>
  <c r="K11" i="3"/>
  <c r="K12" i="3"/>
  <c r="K13" i="3"/>
  <c r="K14" i="3"/>
  <c r="K16" i="3"/>
  <c r="K18" i="3"/>
  <c r="K19" i="3"/>
  <c r="K8" i="3"/>
  <c r="E9" i="3"/>
  <c r="T9" i="3" s="1"/>
  <c r="E8" i="3"/>
  <c r="E17" i="3"/>
  <c r="E16" i="3"/>
  <c r="E11" i="3"/>
  <c r="T11" i="3" s="1"/>
  <c r="E10" i="3"/>
  <c r="H17" i="3"/>
  <c r="H16" i="3"/>
  <c r="H15" i="3"/>
  <c r="H11" i="3"/>
  <c r="H10" i="3"/>
  <c r="H9" i="3"/>
  <c r="H8" i="3"/>
  <c r="H19" i="3"/>
  <c r="C61" i="3"/>
  <c r="Q61" i="3"/>
  <c r="P61" i="3"/>
  <c r="O61" i="3"/>
  <c r="M61" i="3"/>
  <c r="L61" i="3"/>
  <c r="J61" i="3"/>
  <c r="I61" i="3"/>
  <c r="G61" i="3"/>
  <c r="F61" i="3"/>
  <c r="D61" i="3"/>
  <c r="N60" i="3"/>
  <c r="K60" i="3"/>
  <c r="H60" i="3"/>
  <c r="E60" i="3"/>
  <c r="N59" i="3"/>
  <c r="K59" i="3"/>
  <c r="H59" i="3"/>
  <c r="E59" i="3"/>
  <c r="N58" i="3"/>
  <c r="K58" i="3"/>
  <c r="H58" i="3"/>
  <c r="E58" i="3"/>
  <c r="N57" i="3"/>
  <c r="K57" i="3"/>
  <c r="H57" i="3"/>
  <c r="E57" i="3"/>
  <c r="N56" i="3"/>
  <c r="K56" i="3"/>
  <c r="H56" i="3"/>
  <c r="E56" i="3"/>
  <c r="N55" i="3"/>
  <c r="K55" i="3"/>
  <c r="H55" i="3"/>
  <c r="E55" i="3"/>
  <c r="N54" i="3"/>
  <c r="K54" i="3"/>
  <c r="H54" i="3"/>
  <c r="E54" i="3"/>
  <c r="N53" i="3"/>
  <c r="K53" i="3"/>
  <c r="H53" i="3"/>
  <c r="E53" i="3"/>
  <c r="N52" i="3"/>
  <c r="K52" i="3"/>
  <c r="H52" i="3"/>
  <c r="E52" i="3"/>
  <c r="N51" i="3"/>
  <c r="K51" i="3"/>
  <c r="H51" i="3"/>
  <c r="E51" i="3"/>
  <c r="N50" i="3"/>
  <c r="K50" i="3"/>
  <c r="H50" i="3"/>
  <c r="E50" i="3"/>
  <c r="N49" i="3"/>
  <c r="K49" i="3"/>
  <c r="H49" i="3"/>
  <c r="H61" i="3" s="1"/>
  <c r="E49" i="3"/>
  <c r="E61" i="3" s="1"/>
  <c r="P20" i="3"/>
  <c r="O20" i="3"/>
  <c r="M20" i="3"/>
  <c r="L20" i="3"/>
  <c r="J20" i="3"/>
  <c r="I20" i="3"/>
  <c r="G20" i="3"/>
  <c r="F20" i="3"/>
  <c r="D20" i="3"/>
  <c r="C20" i="3"/>
  <c r="E19" i="3"/>
  <c r="T19" i="3" s="1"/>
  <c r="H18" i="3"/>
  <c r="E18" i="3"/>
  <c r="E15" i="3"/>
  <c r="Q14" i="3"/>
  <c r="Q20" i="3" s="1"/>
  <c r="E14" i="3"/>
  <c r="T14" i="3" s="1"/>
  <c r="E13" i="3"/>
  <c r="T13" i="3" s="1"/>
  <c r="E12" i="3"/>
  <c r="T12" i="3" s="1"/>
  <c r="K9" i="2"/>
  <c r="N9" i="2"/>
  <c r="N10" i="2"/>
  <c r="N11" i="2"/>
  <c r="N12" i="2"/>
  <c r="N13" i="2"/>
  <c r="N14" i="2"/>
  <c r="N15" i="2"/>
  <c r="N16" i="2"/>
  <c r="N17" i="2"/>
  <c r="N18" i="2"/>
  <c r="N19" i="2"/>
  <c r="N8" i="2"/>
  <c r="Q14" i="2"/>
  <c r="Q55" i="2"/>
  <c r="P55" i="2"/>
  <c r="O55" i="2"/>
  <c r="M55" i="2"/>
  <c r="L55" i="2"/>
  <c r="J55" i="2"/>
  <c r="I55" i="2"/>
  <c r="G55" i="2"/>
  <c r="F55" i="2"/>
  <c r="D55" i="2"/>
  <c r="C55" i="2"/>
  <c r="N54" i="2"/>
  <c r="K54" i="2"/>
  <c r="H54" i="2"/>
  <c r="E54" i="2"/>
  <c r="N53" i="2"/>
  <c r="K53" i="2"/>
  <c r="H53" i="2"/>
  <c r="E53" i="2"/>
  <c r="N52" i="2"/>
  <c r="K52" i="2"/>
  <c r="H52" i="2"/>
  <c r="E52" i="2"/>
  <c r="N51" i="2"/>
  <c r="K51" i="2"/>
  <c r="H51" i="2"/>
  <c r="E51" i="2"/>
  <c r="N50" i="2"/>
  <c r="K50" i="2"/>
  <c r="H50" i="2"/>
  <c r="E50" i="2"/>
  <c r="N49" i="2"/>
  <c r="K49" i="2"/>
  <c r="H49" i="2"/>
  <c r="E49" i="2"/>
  <c r="N48" i="2"/>
  <c r="K48" i="2"/>
  <c r="H48" i="2"/>
  <c r="E48" i="2"/>
  <c r="N47" i="2"/>
  <c r="K47" i="2"/>
  <c r="H47" i="2"/>
  <c r="E47" i="2"/>
  <c r="N46" i="2"/>
  <c r="K46" i="2"/>
  <c r="H46" i="2"/>
  <c r="E46" i="2"/>
  <c r="N45" i="2"/>
  <c r="K45" i="2"/>
  <c r="H45" i="2"/>
  <c r="E45" i="2"/>
  <c r="N44" i="2"/>
  <c r="K44" i="2"/>
  <c r="H44" i="2"/>
  <c r="E44" i="2"/>
  <c r="N43" i="2"/>
  <c r="N55" i="2" s="1"/>
  <c r="K43" i="2"/>
  <c r="K55" i="2" s="1"/>
  <c r="H43" i="2"/>
  <c r="H55" i="2" s="1"/>
  <c r="E43" i="2"/>
  <c r="Q20" i="2"/>
  <c r="P20" i="2"/>
  <c r="O20" i="2"/>
  <c r="M20" i="2"/>
  <c r="L20" i="2"/>
  <c r="J20" i="2"/>
  <c r="I20" i="2"/>
  <c r="G20" i="2"/>
  <c r="F20" i="2"/>
  <c r="D20" i="2"/>
  <c r="K19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K11" i="2"/>
  <c r="H11" i="2"/>
  <c r="E11" i="2"/>
  <c r="K10" i="2"/>
  <c r="H10" i="2"/>
  <c r="E10" i="2"/>
  <c r="H9" i="2"/>
  <c r="E9" i="2"/>
  <c r="K8" i="2"/>
  <c r="H8" i="2"/>
  <c r="E8" i="2"/>
  <c r="T16" i="3" l="1"/>
  <c r="T15" i="3"/>
  <c r="S20" i="3"/>
  <c r="T17" i="3"/>
  <c r="T18" i="3"/>
  <c r="T10" i="3"/>
  <c r="T8" i="3"/>
  <c r="N20" i="3"/>
  <c r="K20" i="3"/>
  <c r="H20" i="3"/>
  <c r="E20" i="3"/>
  <c r="N61" i="3"/>
  <c r="K61" i="3"/>
  <c r="E55" i="2"/>
  <c r="N20" i="2"/>
  <c r="K20" i="2"/>
  <c r="H20" i="2"/>
  <c r="E20" i="2"/>
  <c r="C20" i="2"/>
  <c r="T20" i="3" l="1"/>
</calcChain>
</file>

<file path=xl/sharedStrings.xml><?xml version="1.0" encoding="utf-8"?>
<sst xmlns="http://schemas.openxmlformats.org/spreadsheetml/2006/main" count="951" uniqueCount="80">
  <si>
    <t>KABUPATEN DEMAK</t>
  </si>
  <si>
    <t>TAHUN 2016</t>
  </si>
  <si>
    <t>NO</t>
  </si>
  <si>
    <t>BULAN</t>
  </si>
  <si>
    <t>DATA PENGUNJUNG DAN PENDAPATAN</t>
  </si>
  <si>
    <t>MAKAM SULTAN PATAH</t>
  </si>
  <si>
    <t>NUS</t>
  </si>
  <si>
    <t>MAN</t>
  </si>
  <si>
    <t>PENDAPATAN</t>
  </si>
  <si>
    <t>KADILANGU</t>
  </si>
  <si>
    <t>MOROSARI</t>
  </si>
  <si>
    <t>TAMAN RIA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</si>
  <si>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</si>
  <si>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</si>
  <si>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</si>
  <si>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</si>
  <si>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</si>
  <si>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</si>
  <si>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</si>
  <si>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</si>
  <si>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</si>
  <si>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</si>
  <si>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</si>
  <si>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</si>
  <si>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</si>
  <si>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DATA STATISTIK DINAS PARIWISATA DAN KEBUDAYAAN</t>
  </si>
  <si>
    <t>SEDERHANA</t>
  </si>
  <si>
    <t>CITRA ALAM</t>
  </si>
  <si>
    <t>WIJAYA KUSUMA</t>
  </si>
  <si>
    <t>AMANTIS</t>
  </si>
  <si>
    <t>JUMLAH</t>
  </si>
  <si>
    <t>MORO DEMAK</t>
  </si>
  <si>
    <t>TAHUN 2015</t>
  </si>
  <si>
    <t>TAHUN 2014</t>
  </si>
  <si>
    <t>TAHUN 2013</t>
  </si>
  <si>
    <t>TAHUN 2012</t>
  </si>
  <si>
    <t>TAHUN 2011</t>
  </si>
  <si>
    <t>TAHUN 2010</t>
  </si>
  <si>
    <t>KEPALA DINAS PARIWISATA</t>
  </si>
  <si>
    <t>DAN KEBUDAYAAN KAB.DEMAK</t>
  </si>
  <si>
    <t>Drs. MUHAMAD RIDWAN</t>
  </si>
  <si>
    <t>Pembina Utama Muda</t>
  </si>
  <si>
    <t>NIP. 19581231 198611 1 005</t>
  </si>
  <si>
    <t>total wisman</t>
  </si>
  <si>
    <t>total wisnus</t>
  </si>
  <si>
    <t>toal keseluruhan</t>
  </si>
  <si>
    <t>DATA STATISTIK DINAS PARIWISATA</t>
  </si>
  <si>
    <t>TAHUN 2017</t>
  </si>
  <si>
    <t>RUDI SANTOSA, SH</t>
  </si>
  <si>
    <t>NIP. 19590515 198303 1 020</t>
  </si>
  <si>
    <t>TOTAL KESELURUHAN :</t>
  </si>
  <si>
    <t>PEND</t>
  </si>
  <si>
    <t xml:space="preserve">            Demak,         Desember   2016</t>
  </si>
  <si>
    <t>TOT</t>
  </si>
  <si>
    <t xml:space="preserve">            Demak,         Desember   2015</t>
  </si>
  <si>
    <t>Demak,         Desember   2014</t>
  </si>
  <si>
    <t>Demak,         Desember   2013</t>
  </si>
  <si>
    <t>PENDAPATAN (Rp.)</t>
  </si>
  <si>
    <t xml:space="preserve">DATA PENGUNJUNG HOTEL </t>
  </si>
  <si>
    <t xml:space="preserve">                  Demak,         Desember  2016</t>
  </si>
  <si>
    <t xml:space="preserve">            Demak,  03  Desember  2017</t>
  </si>
  <si>
    <t>Demak,   03  Januari  2018</t>
  </si>
  <si>
    <t>TAHUN 2018</t>
  </si>
  <si>
    <t>Wisatawan</t>
  </si>
  <si>
    <t>PAD</t>
  </si>
  <si>
    <t>nus</t>
  </si>
  <si>
    <t>man</t>
  </si>
  <si>
    <t>NUSANTARA</t>
  </si>
  <si>
    <t>Demak,     Desember  2018</t>
  </si>
  <si>
    <t>WISATAWAN</t>
  </si>
  <si>
    <t>WIS NUS</t>
  </si>
  <si>
    <t>WIS MAN</t>
  </si>
  <si>
    <t>Demak,  31  Desember  2018</t>
  </si>
  <si>
    <t>TAHUN 2019</t>
  </si>
  <si>
    <t>malaisia</t>
  </si>
  <si>
    <t>singapura</t>
  </si>
  <si>
    <t>thailand</t>
  </si>
  <si>
    <t>lain-lain</t>
  </si>
  <si>
    <t>cina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</si>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</sst>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0" fillId="0" borderId="0" xfId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/>
    <xf numFmtId="41" fontId="0" fillId="0" borderId="4" xfId="1" applyFont="1" applyFill="1" applyBorder="1" applyAlignment="1">
      <alignment horizontal="center" vertical="center"/>
    </xf>
    <xf numFmtId="41" fontId="0" fillId="0" borderId="0" xfId="1" applyFont="1" applyFill="1" applyBorder="1" applyAlignment="1">
      <alignment horizontal="center" vertical="center"/>
    </xf>
    <xf numFmtId="41" fontId="0" fillId="0" borderId="0" xfId="0" applyNumberFormat="1"/>
    <xf numFmtId="41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41" fontId="2" fillId="0" borderId="4" xfId="1" applyFont="1" applyFill="1" applyBorder="1" applyAlignment="1">
      <alignment horizontal="center" vertical="center"/>
    </xf>
    <xf numFmtId="41" fontId="2" fillId="0" borderId="0" xfId="0" applyNumberFormat="1" applyFont="1"/>
    <xf numFmtId="41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0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1" fontId="0" fillId="0" borderId="1" xfId="1" applyFont="1" applyFill="1" applyBorder="1" applyAlignment="1">
      <alignment horizontal="center" vertical="center"/>
    </xf>
    <xf numFmtId="41" fontId="1" fillId="0" borderId="1" xfId="1" applyFont="1" applyFill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41" fontId="0" fillId="0" borderId="1" xfId="1" applyFont="1" applyBorder="1"/>
    <xf numFmtId="41" fontId="0" fillId="0" borderId="0" xfId="1" applyFont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1" fillId="0" borderId="1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41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Border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41" fontId="0" fillId="0" borderId="0" xfId="1" applyFont="1" applyBorder="1"/>
    <xf numFmtId="41" fontId="1" fillId="0" borderId="0" xfId="1" applyFont="1" applyBorder="1" applyAlignment="1">
      <alignment horizontal="center" vertical="center"/>
    </xf>
    <xf numFmtId="41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41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topLeftCell="A35" workbookViewId="0">
      <selection activeCell="E47" sqref="E47"/>
    </sheetView>
  </sheetViews>
  <sheetFormatPr defaultRowHeight="15" x14ac:dyDescent="0.25"/>
  <cols>
    <col min="1" max="1" width="3.7109375" customWidth="1"/>
    <col min="2" max="2" width="11.140625" customWidth="1"/>
    <col min="3" max="3" width="8.7109375" customWidth="1"/>
    <col min="4" max="4" width="7" customWidth="1"/>
    <col min="5" max="5" width="13.5703125" customWidth="1"/>
    <col min="6" max="6" width="8.7109375" customWidth="1"/>
    <col min="7" max="7" width="8.5703125" customWidth="1"/>
    <col min="8" max="8" width="13.42578125" bestFit="1" customWidth="1"/>
    <col min="9" max="9" width="8.28515625" customWidth="1"/>
    <col min="10" max="10" width="7.140625" customWidth="1"/>
    <col min="11" max="11" width="13.42578125" bestFit="1" customWidth="1"/>
    <col min="12" max="12" width="7.7109375" customWidth="1"/>
    <col min="13" max="13" width="6.85546875" customWidth="1"/>
    <col min="14" max="14" width="13.42578125" bestFit="1" customWidth="1"/>
    <col min="15" max="15" width="7.42578125" customWidth="1"/>
    <col min="16" max="16" width="8.28515625" customWidth="1"/>
    <col min="17" max="17" width="13" customWidth="1"/>
    <col min="19" max="19" width="17" style="54" customWidth="1"/>
    <col min="20" max="20" width="10.5703125" style="54" bestFit="1" customWidth="1"/>
    <col min="21" max="21" width="10.5703125" bestFit="1" customWidth="1"/>
    <col min="23" max="23" width="8.28515625" customWidth="1"/>
    <col min="24" max="24" width="7.28515625" customWidth="1"/>
    <col min="25" max="25" width="13.5703125" customWidth="1"/>
  </cols>
  <sheetData>
    <row r="1" spans="1:25" ht="18.75" x14ac:dyDescent="0.3">
      <c r="A1" s="116" t="s">
        <v>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25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S2" s="54">
        <v>3892000</v>
      </c>
    </row>
    <row r="3" spans="1:25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s="54">
        <v>253000</v>
      </c>
    </row>
    <row r="4" spans="1:25" x14ac:dyDescent="0.25">
      <c r="S4" s="54">
        <f>SUM(S2:S3)</f>
        <v>4145000</v>
      </c>
    </row>
    <row r="5" spans="1:25" ht="19.5" customHeight="1" x14ac:dyDescent="0.25">
      <c r="A5" s="106" t="s">
        <v>2</v>
      </c>
      <c r="B5" s="106" t="s">
        <v>3</v>
      </c>
      <c r="C5" s="109" t="s">
        <v>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25" ht="19.5" customHeight="1" x14ac:dyDescent="0.25">
      <c r="A6" s="107"/>
      <c r="B6" s="107"/>
      <c r="C6" s="109" t="s">
        <v>5</v>
      </c>
      <c r="D6" s="110"/>
      <c r="E6" s="111"/>
      <c r="F6" s="109" t="s">
        <v>9</v>
      </c>
      <c r="G6" s="110"/>
      <c r="H6" s="111"/>
      <c r="I6" s="109" t="s">
        <v>10</v>
      </c>
      <c r="J6" s="110"/>
      <c r="K6" s="111"/>
      <c r="L6" s="109" t="s">
        <v>11</v>
      </c>
      <c r="M6" s="110"/>
      <c r="N6" s="111"/>
      <c r="O6" s="109" t="s">
        <v>31</v>
      </c>
      <c r="P6" s="110"/>
      <c r="Q6" s="111"/>
      <c r="W6" s="109" t="s">
        <v>11</v>
      </c>
      <c r="X6" s="110"/>
      <c r="Y6" s="111"/>
    </row>
    <row r="7" spans="1:25" ht="34.5" customHeight="1" x14ac:dyDescent="0.25">
      <c r="A7" s="108"/>
      <c r="B7" s="108"/>
      <c r="C7" s="95" t="s">
        <v>6</v>
      </c>
      <c r="D7" s="95" t="s">
        <v>7</v>
      </c>
      <c r="E7" s="50" t="s">
        <v>57</v>
      </c>
      <c r="F7" s="95" t="s">
        <v>6</v>
      </c>
      <c r="G7" s="95" t="s">
        <v>7</v>
      </c>
      <c r="H7" s="50" t="s">
        <v>57</v>
      </c>
      <c r="I7" s="95" t="s">
        <v>6</v>
      </c>
      <c r="J7" s="95" t="s">
        <v>7</v>
      </c>
      <c r="K7" s="50" t="s">
        <v>57</v>
      </c>
      <c r="L7" s="95" t="s">
        <v>6</v>
      </c>
      <c r="M7" s="95" t="s">
        <v>7</v>
      </c>
      <c r="N7" s="50" t="s">
        <v>57</v>
      </c>
      <c r="O7" s="95" t="s">
        <v>6</v>
      </c>
      <c r="P7" s="95" t="s">
        <v>7</v>
      </c>
      <c r="Q7" s="50" t="s">
        <v>57</v>
      </c>
      <c r="S7" s="33" t="s">
        <v>43</v>
      </c>
      <c r="T7" s="54">
        <f>D20+G20</f>
        <v>590</v>
      </c>
      <c r="W7" s="95" t="s">
        <v>6</v>
      </c>
      <c r="X7" s="95" t="s">
        <v>7</v>
      </c>
      <c r="Y7" s="50" t="s">
        <v>57</v>
      </c>
    </row>
    <row r="8" spans="1:25" x14ac:dyDescent="0.25">
      <c r="A8" s="1">
        <v>1</v>
      </c>
      <c r="B8" s="4" t="s">
        <v>12</v>
      </c>
      <c r="C8" s="2">
        <v>37245</v>
      </c>
      <c r="D8" s="2">
        <v>0</v>
      </c>
      <c r="E8" s="2">
        <f t="shared" ref="E8:E19" si="0">(C8+D8)*1000</f>
        <v>37245000</v>
      </c>
      <c r="F8" s="2">
        <v>49588</v>
      </c>
      <c r="G8" s="2">
        <v>12</v>
      </c>
      <c r="H8" s="2">
        <f t="shared" ref="H8:H19" si="1">(F8+G8)*1000/2</f>
        <v>24800000</v>
      </c>
      <c r="I8" s="2">
        <v>1528</v>
      </c>
      <c r="J8" s="2">
        <v>0</v>
      </c>
      <c r="K8" s="2">
        <v>10696000</v>
      </c>
      <c r="L8" s="2">
        <v>6649</v>
      </c>
      <c r="M8" s="27">
        <v>0</v>
      </c>
      <c r="N8" s="2">
        <v>91152000</v>
      </c>
      <c r="O8" s="2"/>
      <c r="P8" s="2"/>
      <c r="Q8" s="2"/>
      <c r="S8" s="33" t="s">
        <v>44</v>
      </c>
      <c r="T8" s="54">
        <f>C20+F20+I20+L20+O20</f>
        <v>948563</v>
      </c>
      <c r="W8" s="2">
        <v>3117</v>
      </c>
      <c r="X8" s="27">
        <v>0</v>
      </c>
      <c r="Y8" s="2">
        <v>71602600</v>
      </c>
    </row>
    <row r="9" spans="1:25" x14ac:dyDescent="0.25">
      <c r="A9" s="1">
        <v>2</v>
      </c>
      <c r="B9" s="4" t="s">
        <v>13</v>
      </c>
      <c r="C9" s="2">
        <v>31648</v>
      </c>
      <c r="D9" s="2">
        <v>7</v>
      </c>
      <c r="E9" s="2">
        <f t="shared" si="0"/>
        <v>31655000</v>
      </c>
      <c r="F9" s="2">
        <v>47368</v>
      </c>
      <c r="G9" s="2">
        <v>47</v>
      </c>
      <c r="H9" s="2">
        <f t="shared" si="1"/>
        <v>23707500</v>
      </c>
      <c r="I9" s="2">
        <v>1146</v>
      </c>
      <c r="J9" s="2">
        <v>0</v>
      </c>
      <c r="K9" s="2">
        <v>8022000</v>
      </c>
      <c r="L9" s="2">
        <v>4467</v>
      </c>
      <c r="M9" s="2">
        <v>0</v>
      </c>
      <c r="N9" s="2">
        <v>57464000</v>
      </c>
      <c r="O9" s="2"/>
      <c r="P9" s="2"/>
      <c r="Q9" s="2"/>
      <c r="S9" s="33" t="s">
        <v>45</v>
      </c>
      <c r="T9" s="54">
        <f>C20+D20+F20+G20+I20+L20+O20</f>
        <v>949153</v>
      </c>
      <c r="U9" s="15"/>
      <c r="W9" s="2">
        <v>2070</v>
      </c>
      <c r="X9" s="2">
        <v>0</v>
      </c>
      <c r="Y9" s="2">
        <v>28512000</v>
      </c>
    </row>
    <row r="10" spans="1:25" x14ac:dyDescent="0.25">
      <c r="A10" s="28">
        <v>3</v>
      </c>
      <c r="B10" s="4" t="s">
        <v>14</v>
      </c>
      <c r="C10" s="2">
        <v>58408</v>
      </c>
      <c r="D10" s="2">
        <v>97</v>
      </c>
      <c r="E10" s="2">
        <f t="shared" si="0"/>
        <v>58505000</v>
      </c>
      <c r="F10" s="2">
        <v>84458</v>
      </c>
      <c r="G10" s="2">
        <v>142</v>
      </c>
      <c r="H10" s="2">
        <f t="shared" si="1"/>
        <v>42300000</v>
      </c>
      <c r="I10" s="2">
        <v>1219</v>
      </c>
      <c r="J10" s="2">
        <v>0</v>
      </c>
      <c r="K10" s="2">
        <v>8722000</v>
      </c>
      <c r="L10" s="2">
        <v>4250</v>
      </c>
      <c r="M10" s="2">
        <v>0</v>
      </c>
      <c r="N10" s="2">
        <v>52979000</v>
      </c>
      <c r="O10" s="2"/>
      <c r="P10" s="2"/>
      <c r="Q10" s="2"/>
      <c r="S10" s="14"/>
      <c r="W10" s="2">
        <v>2137</v>
      </c>
      <c r="X10" s="2">
        <v>0</v>
      </c>
      <c r="Y10" s="2">
        <v>44442524</v>
      </c>
    </row>
    <row r="11" spans="1:25" x14ac:dyDescent="0.25">
      <c r="A11" s="1">
        <v>4</v>
      </c>
      <c r="B11" s="4" t="s">
        <v>15</v>
      </c>
      <c r="C11" s="2">
        <v>107613</v>
      </c>
      <c r="D11" s="2">
        <v>7</v>
      </c>
      <c r="E11" s="2">
        <f t="shared" si="0"/>
        <v>107620000</v>
      </c>
      <c r="F11" s="2">
        <v>154394</v>
      </c>
      <c r="G11" s="2">
        <v>51</v>
      </c>
      <c r="H11" s="2">
        <f t="shared" si="1"/>
        <v>77222500</v>
      </c>
      <c r="I11" s="2">
        <v>1327</v>
      </c>
      <c r="J11" s="2">
        <v>0</v>
      </c>
      <c r="K11" s="2">
        <v>9296000</v>
      </c>
      <c r="L11" s="53">
        <v>1394</v>
      </c>
      <c r="M11" s="53">
        <v>0</v>
      </c>
      <c r="N11" s="53">
        <v>46292000</v>
      </c>
      <c r="O11" s="2"/>
      <c r="P11" s="2"/>
      <c r="Q11" s="2"/>
      <c r="S11" s="14"/>
      <c r="W11" s="53">
        <v>3015</v>
      </c>
      <c r="X11" s="53">
        <v>0</v>
      </c>
      <c r="Y11" s="53">
        <v>62202650</v>
      </c>
    </row>
    <row r="12" spans="1:25" x14ac:dyDescent="0.25">
      <c r="A12" s="1">
        <v>5</v>
      </c>
      <c r="B12" s="4" t="s">
        <v>16</v>
      </c>
      <c r="C12" s="2">
        <v>10970</v>
      </c>
      <c r="D12" s="2">
        <v>0</v>
      </c>
      <c r="E12" s="2">
        <f t="shared" si="0"/>
        <v>10970000</v>
      </c>
      <c r="F12" s="2">
        <v>17365</v>
      </c>
      <c r="G12" s="2">
        <v>0</v>
      </c>
      <c r="H12" s="2">
        <f t="shared" si="1"/>
        <v>8682500</v>
      </c>
      <c r="I12" s="2">
        <v>618</v>
      </c>
      <c r="J12" s="2">
        <v>0</v>
      </c>
      <c r="K12" s="2">
        <v>4683000</v>
      </c>
      <c r="L12" s="53">
        <v>1631</v>
      </c>
      <c r="M12" s="53">
        <v>0</v>
      </c>
      <c r="N12" s="53">
        <v>16160000</v>
      </c>
      <c r="O12" s="2"/>
      <c r="P12" s="2"/>
      <c r="Q12" s="2"/>
      <c r="W12" s="53">
        <v>2113</v>
      </c>
      <c r="X12" s="53">
        <v>0</v>
      </c>
      <c r="Y12" s="53">
        <v>35039000</v>
      </c>
    </row>
    <row r="13" spans="1:25" x14ac:dyDescent="0.25">
      <c r="A13" s="1">
        <v>6</v>
      </c>
      <c r="B13" s="4" t="s">
        <v>17</v>
      </c>
      <c r="C13" s="2">
        <v>53589</v>
      </c>
      <c r="D13" s="2">
        <v>11</v>
      </c>
      <c r="E13" s="2">
        <f t="shared" si="0"/>
        <v>53600000</v>
      </c>
      <c r="F13" s="2">
        <v>60044</v>
      </c>
      <c r="G13" s="2">
        <v>76</v>
      </c>
      <c r="H13" s="2">
        <f t="shared" si="1"/>
        <v>30060000</v>
      </c>
      <c r="I13" s="2">
        <v>1847</v>
      </c>
      <c r="J13" s="2">
        <v>0</v>
      </c>
      <c r="K13" s="2">
        <v>26735000</v>
      </c>
      <c r="L13" s="2">
        <v>7758</v>
      </c>
      <c r="M13" s="53">
        <v>0</v>
      </c>
      <c r="N13" s="2">
        <v>114127000</v>
      </c>
      <c r="O13" s="2"/>
      <c r="P13" s="2"/>
      <c r="Q13" s="2"/>
      <c r="S13" s="54">
        <v>485000</v>
      </c>
      <c r="T13" s="54">
        <v>1160000</v>
      </c>
      <c r="W13" s="2">
        <v>1219</v>
      </c>
      <c r="X13" s="53">
        <v>0</v>
      </c>
      <c r="Y13" s="2">
        <v>13022000</v>
      </c>
    </row>
    <row r="14" spans="1:25" x14ac:dyDescent="0.25">
      <c r="A14" s="1">
        <v>7</v>
      </c>
      <c r="B14" s="4" t="s">
        <v>18</v>
      </c>
      <c r="C14" s="2">
        <v>59859</v>
      </c>
      <c r="D14" s="2">
        <v>21</v>
      </c>
      <c r="E14" s="2">
        <f t="shared" si="0"/>
        <v>59880000</v>
      </c>
      <c r="F14" s="2">
        <v>89957</v>
      </c>
      <c r="G14" s="2">
        <v>83</v>
      </c>
      <c r="H14" s="2">
        <f t="shared" si="1"/>
        <v>45020000</v>
      </c>
      <c r="I14" s="6">
        <v>1442</v>
      </c>
      <c r="J14" s="2">
        <v>0</v>
      </c>
      <c r="K14" s="2">
        <v>10101000</v>
      </c>
      <c r="L14" s="6">
        <v>0</v>
      </c>
      <c r="M14" s="2">
        <v>0</v>
      </c>
      <c r="N14" s="2">
        <v>0</v>
      </c>
      <c r="O14" s="6">
        <v>0</v>
      </c>
      <c r="P14" s="2">
        <v>0</v>
      </c>
      <c r="Q14" s="2">
        <v>0</v>
      </c>
      <c r="S14" s="54">
        <v>1302500</v>
      </c>
      <c r="T14" s="54">
        <v>2785000</v>
      </c>
      <c r="W14" s="2"/>
      <c r="X14" s="2"/>
      <c r="Y14" s="2"/>
    </row>
    <row r="15" spans="1:25" x14ac:dyDescent="0.25">
      <c r="A15" s="1">
        <v>8</v>
      </c>
      <c r="B15" s="4" t="s">
        <v>19</v>
      </c>
      <c r="C15" s="2">
        <v>18665</v>
      </c>
      <c r="D15" s="2">
        <v>10</v>
      </c>
      <c r="E15" s="2">
        <f t="shared" si="0"/>
        <v>18675000</v>
      </c>
      <c r="F15" s="2">
        <v>30734</v>
      </c>
      <c r="G15" s="2">
        <v>26</v>
      </c>
      <c r="H15" s="2">
        <f t="shared" si="1"/>
        <v>15380000</v>
      </c>
      <c r="I15" s="2">
        <v>1382</v>
      </c>
      <c r="J15" s="2">
        <v>0</v>
      </c>
      <c r="K15" s="2">
        <v>10174000</v>
      </c>
      <c r="L15" s="2">
        <v>0</v>
      </c>
      <c r="M15" s="2">
        <v>0</v>
      </c>
      <c r="N15" s="2">
        <v>0</v>
      </c>
      <c r="O15" s="2"/>
      <c r="P15" s="2"/>
      <c r="Q15" s="2"/>
      <c r="S15" s="54">
        <v>1247500</v>
      </c>
      <c r="T15" s="54">
        <v>2225000</v>
      </c>
      <c r="W15" s="2"/>
      <c r="X15" s="2"/>
      <c r="Y15" s="2"/>
    </row>
    <row r="16" spans="1:25" x14ac:dyDescent="0.25">
      <c r="A16" s="1">
        <v>9</v>
      </c>
      <c r="B16" s="4" t="s">
        <v>20</v>
      </c>
      <c r="C16" s="2">
        <v>0</v>
      </c>
      <c r="D16" s="2">
        <v>0</v>
      </c>
      <c r="E16" s="2">
        <f t="shared" si="0"/>
        <v>0</v>
      </c>
      <c r="F16" s="2">
        <v>0</v>
      </c>
      <c r="G16" s="2">
        <v>0</v>
      </c>
      <c r="H16" s="2">
        <f t="shared" si="1"/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/>
      <c r="P16" s="2"/>
      <c r="Q16" s="2"/>
      <c r="S16" s="54">
        <v>567500</v>
      </c>
      <c r="T16" s="54">
        <v>825000</v>
      </c>
      <c r="W16" s="2"/>
      <c r="X16" s="2"/>
      <c r="Y16" s="2"/>
    </row>
    <row r="17" spans="1:25" x14ac:dyDescent="0.25">
      <c r="A17" s="1">
        <v>10</v>
      </c>
      <c r="B17" s="4" t="s">
        <v>21</v>
      </c>
      <c r="C17" s="2">
        <v>0</v>
      </c>
      <c r="D17" s="2">
        <v>0</v>
      </c>
      <c r="E17" s="2">
        <f t="shared" si="0"/>
        <v>0</v>
      </c>
      <c r="F17" s="2">
        <v>0</v>
      </c>
      <c r="G17" s="2">
        <v>0</v>
      </c>
      <c r="H17" s="2">
        <f t="shared" si="1"/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/>
      <c r="P17" s="2"/>
      <c r="Q17" s="2"/>
      <c r="S17" s="54">
        <f>SUM(S13:S16)</f>
        <v>3602500</v>
      </c>
      <c r="T17" s="54">
        <f>SUM(T13:T16)</f>
        <v>6995000</v>
      </c>
      <c r="W17" s="2"/>
      <c r="X17" s="2"/>
      <c r="Y17" s="2"/>
    </row>
    <row r="18" spans="1:25" x14ac:dyDescent="0.25">
      <c r="A18" s="1">
        <v>11</v>
      </c>
      <c r="B18" s="4" t="s">
        <v>22</v>
      </c>
      <c r="C18" s="2">
        <v>0</v>
      </c>
      <c r="D18" s="2">
        <v>0</v>
      </c>
      <c r="E18" s="2">
        <f t="shared" si="0"/>
        <v>0</v>
      </c>
      <c r="F18" s="2">
        <v>0</v>
      </c>
      <c r="G18" s="2">
        <v>0</v>
      </c>
      <c r="H18" s="2">
        <f t="shared" si="1"/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/>
      <c r="P18" s="2"/>
      <c r="Q18" s="2"/>
      <c r="S18" s="54">
        <f>S17*2</f>
        <v>7205000</v>
      </c>
      <c r="W18" s="2"/>
      <c r="X18" s="2"/>
      <c r="Y18" s="2"/>
    </row>
    <row r="19" spans="1:25" x14ac:dyDescent="0.25">
      <c r="A19" s="1">
        <v>12</v>
      </c>
      <c r="B19" s="4" t="s">
        <v>23</v>
      </c>
      <c r="C19" s="62">
        <v>0</v>
      </c>
      <c r="D19" s="2">
        <v>0</v>
      </c>
      <c r="E19" s="2">
        <f t="shared" si="0"/>
        <v>0</v>
      </c>
      <c r="F19" s="2">
        <v>0</v>
      </c>
      <c r="G19" s="2">
        <v>0</v>
      </c>
      <c r="H19" s="2">
        <f t="shared" si="1"/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/>
      <c r="P19" s="2"/>
      <c r="Q19" s="2"/>
      <c r="W19" s="2"/>
      <c r="X19" s="2"/>
      <c r="Y19" s="2"/>
    </row>
    <row r="20" spans="1:25" x14ac:dyDescent="0.25">
      <c r="A20" s="101" t="s">
        <v>24</v>
      </c>
      <c r="B20" s="102"/>
      <c r="C20" s="3">
        <f>SUM(C8:C19)</f>
        <v>377997</v>
      </c>
      <c r="D20" s="3">
        <f>SUM(D8:D19)</f>
        <v>153</v>
      </c>
      <c r="E20" s="3">
        <f>SUM(E8:E19)</f>
        <v>378150000</v>
      </c>
      <c r="F20" s="3">
        <f t="shared" ref="F20:Q20" si="2">SUM(F8:F19)</f>
        <v>533908</v>
      </c>
      <c r="G20" s="3">
        <f t="shared" si="2"/>
        <v>437</v>
      </c>
      <c r="H20" s="3">
        <f>SUM(H8:H19)</f>
        <v>267172500</v>
      </c>
      <c r="I20" s="3">
        <f t="shared" si="2"/>
        <v>10509</v>
      </c>
      <c r="J20" s="3">
        <f t="shared" si="2"/>
        <v>0</v>
      </c>
      <c r="K20" s="3">
        <f t="shared" si="2"/>
        <v>88429000</v>
      </c>
      <c r="L20" s="3">
        <f t="shared" si="2"/>
        <v>26149</v>
      </c>
      <c r="M20" s="3">
        <f t="shared" si="2"/>
        <v>0</v>
      </c>
      <c r="N20" s="3">
        <f t="shared" si="2"/>
        <v>378174000</v>
      </c>
      <c r="O20" s="3">
        <f t="shared" si="2"/>
        <v>0</v>
      </c>
      <c r="P20" s="3">
        <f t="shared" si="2"/>
        <v>0</v>
      </c>
      <c r="Q20" s="3">
        <f t="shared" si="2"/>
        <v>0</v>
      </c>
      <c r="W20" s="3">
        <f>SUM(W8:W19)</f>
        <v>13671</v>
      </c>
      <c r="X20" s="3">
        <f>SUM(X8:X19)</f>
        <v>0</v>
      </c>
      <c r="Y20" s="3">
        <f>SUM(Y8:Y19)</f>
        <v>254820774</v>
      </c>
    </row>
    <row r="21" spans="1:25" x14ac:dyDescent="0.25">
      <c r="A21" s="112" t="s">
        <v>69</v>
      </c>
      <c r="B21" s="112"/>
      <c r="C21" s="113">
        <f>C20+D20+F20+G20+I20+J20+L20+M20+O20+P20</f>
        <v>949153</v>
      </c>
      <c r="D21" s="114"/>
      <c r="E21" s="9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25" x14ac:dyDescent="0.25">
      <c r="A22" s="112" t="s">
        <v>70</v>
      </c>
      <c r="B22" s="112"/>
      <c r="C22" s="113">
        <f>C20+F20+I20+L20+O20</f>
        <v>948563</v>
      </c>
      <c r="D22" s="114"/>
      <c r="E22" s="96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</row>
    <row r="23" spans="1:25" x14ac:dyDescent="0.25">
      <c r="A23" s="112" t="s">
        <v>71</v>
      </c>
      <c r="B23" s="112"/>
      <c r="C23" s="113">
        <f>D20+G20</f>
        <v>590</v>
      </c>
      <c r="D23" s="114"/>
      <c r="E23" s="96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25" x14ac:dyDescent="0.25">
      <c r="A24" s="112" t="s">
        <v>64</v>
      </c>
      <c r="B24" s="112"/>
      <c r="C24" s="113">
        <f>E20+H20+K20+N20+Q20</f>
        <v>1111925500</v>
      </c>
      <c r="D24" s="114"/>
      <c r="E24" s="96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1:25" x14ac:dyDescent="0.25">
      <c r="A25" s="92"/>
      <c r="B25" s="9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25" x14ac:dyDescent="0.25">
      <c r="A26" s="92"/>
      <c r="B26" s="92"/>
      <c r="C26" s="6"/>
      <c r="D26" s="6"/>
      <c r="E26" s="6">
        <f>C20+F20</f>
        <v>911905</v>
      </c>
      <c r="F26" s="6">
        <f>D20+G20</f>
        <v>590</v>
      </c>
      <c r="G26" s="6"/>
      <c r="H26" s="6"/>
      <c r="I26" s="6"/>
      <c r="J26" s="6"/>
      <c r="K26" s="6"/>
      <c r="L26" s="6"/>
      <c r="M26" s="103" t="s">
        <v>72</v>
      </c>
      <c r="N26" s="103"/>
      <c r="O26" s="103"/>
      <c r="P26" s="103"/>
      <c r="Q26" s="6"/>
    </row>
    <row r="27" spans="1:25" ht="7.5" customHeight="1" x14ac:dyDescent="0.25">
      <c r="A27" s="92"/>
      <c r="B27" s="9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4"/>
      <c r="O27" s="94"/>
      <c r="P27" s="6"/>
      <c r="Q27" s="6"/>
    </row>
    <row r="28" spans="1:25" ht="15.75" x14ac:dyDescent="0.25">
      <c r="A28" s="92"/>
      <c r="B28" s="115"/>
      <c r="C28" s="115"/>
      <c r="D28" s="115"/>
      <c r="E28" s="6"/>
      <c r="F28" s="6"/>
      <c r="H28" s="6"/>
      <c r="I28" s="6"/>
      <c r="J28" s="6"/>
      <c r="K28" s="6"/>
      <c r="L28" s="6"/>
      <c r="M28" s="98" t="s">
        <v>38</v>
      </c>
      <c r="N28" s="98"/>
      <c r="O28" s="98"/>
      <c r="P28" s="98"/>
      <c r="Q28" s="6"/>
    </row>
    <row r="29" spans="1:25" ht="15.75" x14ac:dyDescent="0.25">
      <c r="A29" s="92"/>
      <c r="B29" s="92"/>
      <c r="C29" s="6"/>
      <c r="E29" s="6"/>
      <c r="F29" s="6"/>
      <c r="G29" s="6"/>
      <c r="H29" s="6"/>
      <c r="I29" s="6"/>
      <c r="J29" s="6"/>
      <c r="K29" s="6"/>
      <c r="L29" s="6"/>
      <c r="M29" s="98" t="s">
        <v>0</v>
      </c>
      <c r="N29" s="98"/>
      <c r="O29" s="98"/>
      <c r="P29" s="98"/>
      <c r="Q29" s="6"/>
    </row>
    <row r="30" spans="1:25" ht="15.75" x14ac:dyDescent="0.25">
      <c r="A30" s="92"/>
      <c r="B30" s="92"/>
      <c r="C30" s="6"/>
      <c r="D30" s="89"/>
      <c r="E30" s="6"/>
      <c r="F30" s="6"/>
      <c r="H30" s="6"/>
      <c r="I30" s="6"/>
      <c r="J30" s="6"/>
      <c r="K30" s="6"/>
      <c r="L30" s="6"/>
      <c r="M30" s="40"/>
      <c r="N30" s="40"/>
      <c r="O30" s="40"/>
      <c r="P30" s="40"/>
      <c r="Q30" s="6"/>
    </row>
    <row r="31" spans="1:25" ht="15.75" x14ac:dyDescent="0.25">
      <c r="A31" s="92"/>
      <c r="B31" s="92"/>
      <c r="C31" s="6"/>
      <c r="D31" s="6"/>
      <c r="E31" s="6"/>
      <c r="F31" s="6"/>
      <c r="H31" s="6"/>
      <c r="I31" s="6"/>
      <c r="J31" s="6"/>
      <c r="K31" s="6"/>
      <c r="L31" s="6"/>
      <c r="M31" s="40"/>
      <c r="N31" s="40"/>
      <c r="O31" s="40"/>
      <c r="P31" s="40"/>
      <c r="Q31" s="6"/>
    </row>
    <row r="32" spans="1:25" ht="15.75" x14ac:dyDescent="0.25">
      <c r="A32" s="92"/>
      <c r="B32" s="92"/>
      <c r="C32" s="6"/>
      <c r="D32" s="6"/>
      <c r="E32" s="6"/>
      <c r="F32" s="6"/>
      <c r="G32" s="6"/>
      <c r="H32" s="6"/>
      <c r="I32" s="6"/>
      <c r="J32" s="6"/>
      <c r="K32" s="6"/>
      <c r="L32" s="6"/>
      <c r="M32" s="104" t="s">
        <v>48</v>
      </c>
      <c r="N32" s="104"/>
      <c r="O32" s="104"/>
      <c r="P32" s="104"/>
      <c r="Q32" s="6"/>
    </row>
    <row r="33" spans="1:17" ht="15.75" x14ac:dyDescent="0.25">
      <c r="A33" s="92"/>
      <c r="B33" s="92"/>
      <c r="C33" s="6"/>
      <c r="D33" s="6"/>
      <c r="E33" s="6"/>
      <c r="F33" s="6"/>
      <c r="G33" s="6"/>
      <c r="H33" s="6"/>
      <c r="I33" s="6"/>
      <c r="J33" s="6"/>
      <c r="K33" s="6"/>
      <c r="L33" s="6"/>
      <c r="M33" s="98" t="s">
        <v>41</v>
      </c>
      <c r="N33" s="98"/>
      <c r="O33" s="98"/>
      <c r="P33" s="98"/>
      <c r="Q33" s="6"/>
    </row>
    <row r="34" spans="1:17" ht="15.75" x14ac:dyDescent="0.25">
      <c r="A34" s="92"/>
      <c r="B34" s="92"/>
      <c r="C34" s="6"/>
      <c r="D34" s="6"/>
      <c r="E34" s="6"/>
      <c r="F34" s="6"/>
      <c r="G34" s="6"/>
      <c r="H34" s="6"/>
      <c r="I34" s="6"/>
      <c r="J34" s="6"/>
      <c r="K34" s="6"/>
      <c r="L34" s="6"/>
      <c r="M34" s="98" t="s">
        <v>49</v>
      </c>
      <c r="N34" s="98"/>
      <c r="O34" s="98"/>
      <c r="P34" s="98"/>
      <c r="Q34" s="6"/>
    </row>
    <row r="35" spans="1:17" x14ac:dyDescent="0.25">
      <c r="A35" s="92"/>
      <c r="B35" s="9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91"/>
      <c r="O35" s="91"/>
      <c r="P35" s="6"/>
      <c r="Q35" s="6"/>
    </row>
    <row r="36" spans="1:17" x14ac:dyDescent="0.25">
      <c r="A36" s="92"/>
      <c r="B36" s="9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91"/>
      <c r="O36" s="91"/>
      <c r="P36" s="6"/>
      <c r="Q36" s="6"/>
    </row>
    <row r="37" spans="1:17" ht="18.75" x14ac:dyDescent="0.3">
      <c r="A37" s="105" t="s">
        <v>46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2"/>
      <c r="P37" s="12"/>
      <c r="Q37" s="12"/>
    </row>
    <row r="38" spans="1:17" ht="18.75" x14ac:dyDescent="0.3">
      <c r="A38" s="105" t="s">
        <v>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2"/>
      <c r="P38" s="12"/>
      <c r="Q38" s="12"/>
    </row>
    <row r="39" spans="1:17" ht="18.75" x14ac:dyDescent="0.3">
      <c r="A39" s="105" t="s">
        <v>73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2"/>
      <c r="P39" s="12"/>
      <c r="Q39" s="12"/>
    </row>
    <row r="41" spans="1:17" x14ac:dyDescent="0.25">
      <c r="A41" s="106" t="s">
        <v>2</v>
      </c>
      <c r="B41" s="106" t="s">
        <v>3</v>
      </c>
      <c r="C41" s="109" t="s">
        <v>58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1"/>
      <c r="O41" s="7"/>
      <c r="P41" s="7"/>
      <c r="Q41" s="7"/>
    </row>
    <row r="42" spans="1:17" x14ac:dyDescent="0.25">
      <c r="A42" s="107"/>
      <c r="B42" s="107"/>
      <c r="C42" s="109" t="s">
        <v>26</v>
      </c>
      <c r="D42" s="110"/>
      <c r="E42" s="111"/>
      <c r="F42" s="109" t="s">
        <v>27</v>
      </c>
      <c r="G42" s="110"/>
      <c r="H42" s="111"/>
      <c r="I42" s="109" t="s">
        <v>28</v>
      </c>
      <c r="J42" s="110"/>
      <c r="K42" s="111"/>
      <c r="L42" s="109" t="s">
        <v>29</v>
      </c>
      <c r="M42" s="110"/>
      <c r="N42" s="111"/>
      <c r="O42" s="99"/>
      <c r="P42" s="100"/>
      <c r="Q42" s="100"/>
    </row>
    <row r="43" spans="1:17" x14ac:dyDescent="0.25">
      <c r="A43" s="108"/>
      <c r="B43" s="108"/>
      <c r="C43" s="95" t="s">
        <v>6</v>
      </c>
      <c r="D43" s="95" t="s">
        <v>7</v>
      </c>
      <c r="E43" s="95" t="s">
        <v>30</v>
      </c>
      <c r="F43" s="95" t="s">
        <v>6</v>
      </c>
      <c r="G43" s="95" t="s">
        <v>7</v>
      </c>
      <c r="H43" s="95" t="s">
        <v>30</v>
      </c>
      <c r="I43" s="95" t="s">
        <v>6</v>
      </c>
      <c r="J43" s="95" t="s">
        <v>7</v>
      </c>
      <c r="K43" s="95" t="s">
        <v>30</v>
      </c>
      <c r="L43" s="95" t="s">
        <v>6</v>
      </c>
      <c r="M43" s="95" t="s">
        <v>7</v>
      </c>
      <c r="N43" s="95" t="s">
        <v>30</v>
      </c>
      <c r="O43" s="93"/>
      <c r="P43" s="93"/>
      <c r="Q43" s="93"/>
    </row>
    <row r="44" spans="1:17" x14ac:dyDescent="0.25">
      <c r="A44" s="1">
        <v>1</v>
      </c>
      <c r="B44" s="4" t="s">
        <v>12</v>
      </c>
      <c r="C44" s="2">
        <v>158</v>
      </c>
      <c r="D44" s="2">
        <v>0</v>
      </c>
      <c r="E44" s="2">
        <f>C44+D44</f>
        <v>158</v>
      </c>
      <c r="F44" s="2">
        <v>54</v>
      </c>
      <c r="G44" s="2">
        <v>0</v>
      </c>
      <c r="H44" s="2">
        <f>F44+G44</f>
        <v>54</v>
      </c>
      <c r="I44" s="2">
        <v>164</v>
      </c>
      <c r="J44" s="2">
        <v>0</v>
      </c>
      <c r="K44" s="2">
        <f>I44+J44</f>
        <v>164</v>
      </c>
      <c r="L44" s="2">
        <v>2032</v>
      </c>
      <c r="M44" s="2">
        <v>0</v>
      </c>
      <c r="N44" s="2">
        <f>L44+M44</f>
        <v>2032</v>
      </c>
      <c r="O44" s="8"/>
      <c r="P44" s="8"/>
      <c r="Q44" s="8"/>
    </row>
    <row r="45" spans="1:17" x14ac:dyDescent="0.25">
      <c r="A45" s="1">
        <v>2</v>
      </c>
      <c r="B45" s="4" t="s">
        <v>13</v>
      </c>
      <c r="C45" s="2">
        <v>187</v>
      </c>
      <c r="D45" s="2">
        <v>0</v>
      </c>
      <c r="E45" s="2">
        <f t="shared" ref="E45:E55" si="3">C45+D45</f>
        <v>187</v>
      </c>
      <c r="F45" s="2"/>
      <c r="G45" s="2">
        <v>0</v>
      </c>
      <c r="H45" s="2">
        <f t="shared" ref="H45:H55" si="4">F45+G45</f>
        <v>0</v>
      </c>
      <c r="I45" s="2">
        <v>218</v>
      </c>
      <c r="J45" s="2">
        <v>0</v>
      </c>
      <c r="K45" s="2">
        <f t="shared" ref="K45:K55" si="5">I45+J45</f>
        <v>218</v>
      </c>
      <c r="L45" s="2">
        <v>2536</v>
      </c>
      <c r="M45" s="2">
        <v>0</v>
      </c>
      <c r="N45" s="2">
        <f t="shared" ref="N45:N55" si="6">L45+M45</f>
        <v>2536</v>
      </c>
      <c r="O45" s="8"/>
      <c r="P45" s="8"/>
      <c r="Q45" s="8"/>
    </row>
    <row r="46" spans="1:17" x14ac:dyDescent="0.25">
      <c r="A46" s="1">
        <v>3</v>
      </c>
      <c r="B46" s="4" t="s">
        <v>14</v>
      </c>
      <c r="C46" s="2"/>
      <c r="D46" s="2">
        <v>0</v>
      </c>
      <c r="E46" s="2"/>
      <c r="F46" s="2"/>
      <c r="G46" s="2">
        <v>0</v>
      </c>
      <c r="H46" s="2">
        <f t="shared" si="4"/>
        <v>0</v>
      </c>
      <c r="I46" s="2">
        <v>166</v>
      </c>
      <c r="J46" s="2">
        <v>0</v>
      </c>
      <c r="K46" s="2">
        <f t="shared" si="5"/>
        <v>166</v>
      </c>
      <c r="L46" s="2">
        <v>2456</v>
      </c>
      <c r="M46" s="2">
        <v>0</v>
      </c>
      <c r="N46" s="2">
        <f t="shared" si="6"/>
        <v>2456</v>
      </c>
      <c r="O46" s="8"/>
      <c r="P46" s="8"/>
      <c r="Q46" s="8"/>
    </row>
    <row r="47" spans="1:17" x14ac:dyDescent="0.25">
      <c r="A47" s="1">
        <v>4</v>
      </c>
      <c r="B47" s="4" t="s">
        <v>15</v>
      </c>
      <c r="C47" s="2"/>
      <c r="D47" s="2">
        <v>0</v>
      </c>
      <c r="E47" s="2">
        <f t="shared" si="3"/>
        <v>0</v>
      </c>
      <c r="F47" s="2"/>
      <c r="G47" s="2">
        <v>0</v>
      </c>
      <c r="H47" s="2">
        <f t="shared" si="4"/>
        <v>0</v>
      </c>
      <c r="I47" s="2">
        <v>81</v>
      </c>
      <c r="J47" s="2">
        <v>0</v>
      </c>
      <c r="K47" s="2">
        <f t="shared" si="5"/>
        <v>81</v>
      </c>
      <c r="L47" s="2">
        <v>2788</v>
      </c>
      <c r="M47" s="2">
        <v>0</v>
      </c>
      <c r="N47" s="2">
        <f t="shared" si="6"/>
        <v>2788</v>
      </c>
      <c r="O47" s="8"/>
      <c r="P47" s="8"/>
      <c r="Q47" s="8"/>
    </row>
    <row r="48" spans="1:17" x14ac:dyDescent="0.25">
      <c r="A48" s="1">
        <v>5</v>
      </c>
      <c r="B48" s="4" t="s">
        <v>16</v>
      </c>
      <c r="C48" s="2"/>
      <c r="D48" s="2">
        <v>0</v>
      </c>
      <c r="E48" s="2">
        <f t="shared" si="3"/>
        <v>0</v>
      </c>
      <c r="F48" s="2"/>
      <c r="G48" s="2">
        <v>0</v>
      </c>
      <c r="H48" s="2">
        <f t="shared" si="4"/>
        <v>0</v>
      </c>
      <c r="I48" s="2">
        <v>76</v>
      </c>
      <c r="J48" s="2">
        <v>0</v>
      </c>
      <c r="K48" s="2">
        <f t="shared" si="5"/>
        <v>76</v>
      </c>
      <c r="L48" s="2">
        <v>1538</v>
      </c>
      <c r="M48" s="2">
        <v>0</v>
      </c>
      <c r="N48" s="2">
        <f t="shared" si="6"/>
        <v>1538</v>
      </c>
      <c r="O48" s="8"/>
      <c r="P48" s="8"/>
      <c r="Q48" s="8"/>
    </row>
    <row r="49" spans="1:17" x14ac:dyDescent="0.25">
      <c r="A49" s="1">
        <v>6</v>
      </c>
      <c r="B49" s="4" t="s">
        <v>17</v>
      </c>
      <c r="C49" s="2"/>
      <c r="D49" s="2">
        <v>0</v>
      </c>
      <c r="E49" s="2">
        <f t="shared" si="3"/>
        <v>0</v>
      </c>
      <c r="F49" s="2"/>
      <c r="G49" s="2">
        <v>0</v>
      </c>
      <c r="H49" s="2">
        <f t="shared" si="4"/>
        <v>0</v>
      </c>
      <c r="I49" s="2">
        <v>113</v>
      </c>
      <c r="J49" s="2">
        <v>0</v>
      </c>
      <c r="K49" s="2">
        <f t="shared" si="5"/>
        <v>113</v>
      </c>
      <c r="L49" s="2">
        <v>3028</v>
      </c>
      <c r="M49" s="2">
        <v>0</v>
      </c>
      <c r="N49" s="2">
        <f t="shared" si="6"/>
        <v>3028</v>
      </c>
      <c r="O49" s="8"/>
      <c r="P49" s="8"/>
      <c r="Q49" s="8"/>
    </row>
    <row r="50" spans="1:17" x14ac:dyDescent="0.25">
      <c r="A50" s="1">
        <v>7</v>
      </c>
      <c r="B50" s="4" t="s">
        <v>18</v>
      </c>
      <c r="C50" s="2"/>
      <c r="D50" s="2">
        <v>0</v>
      </c>
      <c r="E50" s="2">
        <f t="shared" si="3"/>
        <v>0</v>
      </c>
      <c r="F50" s="2"/>
      <c r="G50" s="2">
        <v>0</v>
      </c>
      <c r="H50" s="2">
        <f t="shared" si="4"/>
        <v>0</v>
      </c>
      <c r="I50" s="2"/>
      <c r="J50" s="2">
        <v>0</v>
      </c>
      <c r="K50" s="2">
        <f t="shared" si="5"/>
        <v>0</v>
      </c>
      <c r="L50" s="54">
        <v>2464</v>
      </c>
      <c r="M50" s="2">
        <v>0</v>
      </c>
      <c r="N50" s="2">
        <f t="shared" si="6"/>
        <v>2464</v>
      </c>
      <c r="O50" s="8"/>
      <c r="P50" s="8"/>
      <c r="Q50" s="8"/>
    </row>
    <row r="51" spans="1:17" x14ac:dyDescent="0.25">
      <c r="A51" s="1">
        <v>8</v>
      </c>
      <c r="B51" s="4" t="s">
        <v>19</v>
      </c>
      <c r="C51" s="2"/>
      <c r="D51" s="2">
        <v>0</v>
      </c>
      <c r="E51" s="2">
        <f t="shared" si="3"/>
        <v>0</v>
      </c>
      <c r="F51" s="2"/>
      <c r="G51" s="2">
        <v>0</v>
      </c>
      <c r="H51" s="2">
        <f t="shared" si="4"/>
        <v>0</v>
      </c>
      <c r="I51" s="2"/>
      <c r="J51" s="2"/>
      <c r="K51" s="2">
        <f t="shared" si="5"/>
        <v>0</v>
      </c>
      <c r="L51" s="2">
        <v>2378</v>
      </c>
      <c r="M51" s="2">
        <v>0</v>
      </c>
      <c r="N51" s="2">
        <f t="shared" si="6"/>
        <v>2378</v>
      </c>
      <c r="O51" s="8"/>
      <c r="P51" s="8"/>
      <c r="Q51" s="8"/>
    </row>
    <row r="52" spans="1:17" x14ac:dyDescent="0.25">
      <c r="A52" s="1">
        <v>9</v>
      </c>
      <c r="B52" s="4" t="s">
        <v>20</v>
      </c>
      <c r="C52" s="2"/>
      <c r="D52" s="2">
        <v>0</v>
      </c>
      <c r="E52" s="2">
        <f t="shared" si="3"/>
        <v>0</v>
      </c>
      <c r="F52" s="2"/>
      <c r="G52" s="2"/>
      <c r="H52" s="2">
        <f t="shared" si="4"/>
        <v>0</v>
      </c>
      <c r="I52" s="2"/>
      <c r="J52" s="2"/>
      <c r="K52" s="2">
        <f t="shared" si="5"/>
        <v>0</v>
      </c>
      <c r="L52" s="2"/>
      <c r="M52" s="2">
        <v>0</v>
      </c>
      <c r="N52" s="2">
        <f t="shared" si="6"/>
        <v>0</v>
      </c>
      <c r="O52" s="8"/>
      <c r="P52" s="8"/>
      <c r="Q52" s="8"/>
    </row>
    <row r="53" spans="1:17" x14ac:dyDescent="0.25">
      <c r="A53" s="1">
        <v>10</v>
      </c>
      <c r="B53" s="4" t="s">
        <v>21</v>
      </c>
      <c r="C53" s="2"/>
      <c r="D53" s="2"/>
      <c r="E53" s="2">
        <f t="shared" si="3"/>
        <v>0</v>
      </c>
      <c r="F53" s="2"/>
      <c r="G53" s="2"/>
      <c r="H53" s="2">
        <f t="shared" si="4"/>
        <v>0</v>
      </c>
      <c r="I53" s="2"/>
      <c r="J53" s="2"/>
      <c r="K53" s="2">
        <f t="shared" si="5"/>
        <v>0</v>
      </c>
      <c r="L53" s="2"/>
      <c r="M53" s="2">
        <v>0</v>
      </c>
      <c r="N53" s="2">
        <f t="shared" si="6"/>
        <v>0</v>
      </c>
      <c r="O53" s="8"/>
      <c r="P53" s="8"/>
      <c r="Q53" s="8"/>
    </row>
    <row r="54" spans="1:17" x14ac:dyDescent="0.25">
      <c r="A54" s="1">
        <v>11</v>
      </c>
      <c r="B54" s="4" t="s">
        <v>22</v>
      </c>
      <c r="C54" s="2"/>
      <c r="D54" s="2">
        <v>0</v>
      </c>
      <c r="E54" s="2">
        <f t="shared" si="3"/>
        <v>0</v>
      </c>
      <c r="F54" s="2"/>
      <c r="G54" s="2"/>
      <c r="H54" s="2">
        <f t="shared" si="4"/>
        <v>0</v>
      </c>
      <c r="I54" s="2"/>
      <c r="J54" s="2"/>
      <c r="K54" s="2">
        <f t="shared" si="5"/>
        <v>0</v>
      </c>
      <c r="L54" s="2"/>
      <c r="M54" s="2">
        <v>0</v>
      </c>
      <c r="N54" s="2">
        <f t="shared" si="6"/>
        <v>0</v>
      </c>
      <c r="O54" s="8"/>
      <c r="P54" s="8"/>
      <c r="Q54" s="8"/>
    </row>
    <row r="55" spans="1:17" x14ac:dyDescent="0.25">
      <c r="A55" s="1">
        <v>12</v>
      </c>
      <c r="B55" s="4" t="s">
        <v>23</v>
      </c>
      <c r="C55" s="2"/>
      <c r="D55" s="2">
        <v>0</v>
      </c>
      <c r="E55" s="2">
        <f t="shared" si="3"/>
        <v>0</v>
      </c>
      <c r="F55" s="2"/>
      <c r="G55" s="2"/>
      <c r="H55" s="2">
        <f t="shared" si="4"/>
        <v>0</v>
      </c>
      <c r="I55" s="2"/>
      <c r="J55" s="2"/>
      <c r="K55" s="2">
        <f t="shared" si="5"/>
        <v>0</v>
      </c>
      <c r="L55" s="2"/>
      <c r="M55" s="2">
        <v>0</v>
      </c>
      <c r="N55" s="2">
        <f t="shared" si="6"/>
        <v>0</v>
      </c>
      <c r="O55" s="8"/>
      <c r="P55" s="8"/>
      <c r="Q55" s="8"/>
    </row>
    <row r="56" spans="1:17" x14ac:dyDescent="0.25">
      <c r="A56" s="101" t="s">
        <v>24</v>
      </c>
      <c r="B56" s="102"/>
      <c r="C56" s="3">
        <f>SUM(C44:C55)</f>
        <v>345</v>
      </c>
      <c r="D56" s="3">
        <f>SUM(D44:D55)</f>
        <v>0</v>
      </c>
      <c r="E56" s="3">
        <f>SUM(E44:E55)</f>
        <v>345</v>
      </c>
      <c r="F56" s="3">
        <f t="shared" ref="F56:Q56" si="7">SUM(F44:F55)</f>
        <v>54</v>
      </c>
      <c r="G56" s="3">
        <f t="shared" si="7"/>
        <v>0</v>
      </c>
      <c r="H56" s="3">
        <f t="shared" si="7"/>
        <v>54</v>
      </c>
      <c r="I56" s="3">
        <f t="shared" si="7"/>
        <v>818</v>
      </c>
      <c r="J56" s="3">
        <f t="shared" si="7"/>
        <v>0</v>
      </c>
      <c r="K56" s="3">
        <f t="shared" si="7"/>
        <v>818</v>
      </c>
      <c r="L56" s="3">
        <f t="shared" si="7"/>
        <v>19220</v>
      </c>
      <c r="M56" s="3">
        <f t="shared" si="7"/>
        <v>0</v>
      </c>
      <c r="N56" s="3">
        <f t="shared" si="7"/>
        <v>19220</v>
      </c>
      <c r="O56" s="6">
        <f t="shared" si="7"/>
        <v>0</v>
      </c>
      <c r="P56" s="6">
        <f t="shared" si="7"/>
        <v>0</v>
      </c>
      <c r="Q56" s="6">
        <f t="shared" si="7"/>
        <v>0</v>
      </c>
    </row>
    <row r="57" spans="1:17" x14ac:dyDescent="0.25">
      <c r="O57" s="9"/>
      <c r="P57" s="9"/>
      <c r="Q57" s="9"/>
    </row>
    <row r="58" spans="1:17" x14ac:dyDescent="0.25">
      <c r="J58" s="103" t="s">
        <v>68</v>
      </c>
      <c r="K58" s="103"/>
      <c r="L58" s="103"/>
      <c r="M58" s="103"/>
    </row>
    <row r="59" spans="1:17" x14ac:dyDescent="0.25">
      <c r="J59" s="6"/>
      <c r="K59" s="94"/>
      <c r="L59" s="94"/>
      <c r="M59" s="6"/>
    </row>
    <row r="60" spans="1:17" ht="15.75" x14ac:dyDescent="0.25">
      <c r="J60" s="98" t="s">
        <v>38</v>
      </c>
      <c r="K60" s="98"/>
      <c r="L60" s="98"/>
      <c r="M60" s="98"/>
      <c r="N60" s="38"/>
    </row>
    <row r="61" spans="1:17" ht="15.75" x14ac:dyDescent="0.25">
      <c r="C61" s="15"/>
      <c r="J61" s="98" t="s">
        <v>0</v>
      </c>
      <c r="K61" s="98"/>
      <c r="L61" s="98"/>
      <c r="M61" s="98"/>
      <c r="N61" s="38"/>
    </row>
    <row r="62" spans="1:17" ht="15.75" x14ac:dyDescent="0.25">
      <c r="J62" s="40"/>
      <c r="K62" s="40"/>
      <c r="L62" s="40"/>
      <c r="M62" s="40"/>
      <c r="N62" s="38"/>
    </row>
    <row r="63" spans="1:17" ht="15.75" x14ac:dyDescent="0.25">
      <c r="J63" s="40"/>
      <c r="K63" s="40"/>
      <c r="L63" s="40"/>
      <c r="M63" s="40"/>
      <c r="N63" s="38"/>
    </row>
    <row r="64" spans="1:17" ht="15.75" x14ac:dyDescent="0.25">
      <c r="J64" s="104" t="s">
        <v>48</v>
      </c>
      <c r="K64" s="104"/>
      <c r="L64" s="104"/>
      <c r="M64" s="104"/>
      <c r="N64" s="39"/>
    </row>
    <row r="65" spans="10:14" ht="15.75" x14ac:dyDescent="0.25">
      <c r="J65" s="98" t="s">
        <v>41</v>
      </c>
      <c r="K65" s="98"/>
      <c r="L65" s="98"/>
      <c r="M65" s="98"/>
      <c r="N65" s="38"/>
    </row>
    <row r="66" spans="10:14" ht="15.75" x14ac:dyDescent="0.25">
      <c r="J66" s="98" t="s">
        <v>49</v>
      </c>
      <c r="K66" s="98"/>
      <c r="L66" s="98"/>
      <c r="M66" s="98"/>
      <c r="N66" s="38"/>
    </row>
  </sheetData>
  <mergeCells count="46">
    <mergeCell ref="A22:B22"/>
    <mergeCell ref="C22:D22"/>
    <mergeCell ref="A1:Q1"/>
    <mergeCell ref="A2:Q2"/>
    <mergeCell ref="A3:Q3"/>
    <mergeCell ref="A5:A7"/>
    <mergeCell ref="B5:B7"/>
    <mergeCell ref="C5:Q5"/>
    <mergeCell ref="C6:E6"/>
    <mergeCell ref="F6:H6"/>
    <mergeCell ref="I6:K6"/>
    <mergeCell ref="L6:N6"/>
    <mergeCell ref="O6:Q6"/>
    <mergeCell ref="W6:Y6"/>
    <mergeCell ref="A20:B20"/>
    <mergeCell ref="A21:B21"/>
    <mergeCell ref="C21:D21"/>
    <mergeCell ref="A38:N38"/>
    <mergeCell ref="A23:B23"/>
    <mergeCell ref="C23:D23"/>
    <mergeCell ref="A24:B24"/>
    <mergeCell ref="C24:D24"/>
    <mergeCell ref="M26:P26"/>
    <mergeCell ref="B28:D28"/>
    <mergeCell ref="M28:P28"/>
    <mergeCell ref="M29:P29"/>
    <mergeCell ref="M32:P32"/>
    <mergeCell ref="M33:P33"/>
    <mergeCell ref="M34:P34"/>
    <mergeCell ref="A37:N37"/>
    <mergeCell ref="A39:N39"/>
    <mergeCell ref="A41:A43"/>
    <mergeCell ref="B41:B43"/>
    <mergeCell ref="C41:N41"/>
    <mergeCell ref="C42:E42"/>
    <mergeCell ref="F42:H42"/>
    <mergeCell ref="I42:K42"/>
    <mergeCell ref="L42:N42"/>
    <mergeCell ref="J65:M65"/>
    <mergeCell ref="J66:M66"/>
    <mergeCell ref="O42:Q42"/>
    <mergeCell ref="A56:B56"/>
    <mergeCell ref="J58:M58"/>
    <mergeCell ref="J60:M60"/>
    <mergeCell ref="J61:M61"/>
    <mergeCell ref="J64:M64"/>
  </mergeCells>
  <pageMargins left="1.2" right="0.2" top="0.75" bottom="0.75" header="0.3" footer="0.3"/>
  <pageSetup paperSize="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C1" workbookViewId="0">
      <selection activeCell="T8" sqref="T8:T19"/>
    </sheetView>
  </sheetViews>
  <sheetFormatPr defaultRowHeight="15" x14ac:dyDescent="0.25"/>
  <cols>
    <col min="1" max="1" width="3.7109375" customWidth="1"/>
    <col min="2" max="2" width="11.7109375" customWidth="1"/>
    <col min="3" max="3" width="9" customWidth="1"/>
    <col min="4" max="4" width="7.85546875" customWidth="1"/>
    <col min="5" max="5" width="13.42578125" bestFit="1" customWidth="1"/>
    <col min="6" max="6" width="10.85546875" customWidth="1"/>
    <col min="7" max="7" width="7.7109375" customWidth="1"/>
    <col min="8" max="8" width="13.42578125" bestFit="1" customWidth="1"/>
    <col min="9" max="9" width="7.7109375" customWidth="1"/>
    <col min="10" max="10" width="7.5703125" customWidth="1"/>
    <col min="11" max="11" width="13.42578125" bestFit="1" customWidth="1"/>
    <col min="12" max="13" width="8.28515625" customWidth="1"/>
    <col min="14" max="14" width="13.42578125" bestFit="1" customWidth="1"/>
    <col min="15" max="16" width="8.28515625" customWidth="1"/>
    <col min="17" max="17" width="13.42578125" bestFit="1" customWidth="1"/>
    <col min="19" max="19" width="12.5703125" bestFit="1" customWidth="1"/>
    <col min="20" max="20" width="14.28515625" bestFit="1" customWidth="1"/>
  </cols>
  <sheetData>
    <row r="1" spans="1:20" ht="18.75" x14ac:dyDescent="0.3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20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0" ht="18.75" x14ac:dyDescent="0.3">
      <c r="A3" s="105" t="s">
        <v>36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5" spans="1:20" ht="19.5" customHeight="1" x14ac:dyDescent="0.25">
      <c r="A5" s="123" t="s">
        <v>2</v>
      </c>
      <c r="B5" s="123" t="s">
        <v>3</v>
      </c>
      <c r="C5" s="123" t="s">
        <v>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20" ht="19.5" customHeight="1" x14ac:dyDescent="0.25">
      <c r="A6" s="123"/>
      <c r="B6" s="123"/>
      <c r="C6" s="123" t="s">
        <v>5</v>
      </c>
      <c r="D6" s="123"/>
      <c r="E6" s="123"/>
      <c r="F6" s="123" t="s">
        <v>9</v>
      </c>
      <c r="G6" s="123"/>
      <c r="H6" s="123"/>
      <c r="I6" s="123" t="s">
        <v>10</v>
      </c>
      <c r="J6" s="123"/>
      <c r="K6" s="123"/>
      <c r="L6" s="123" t="s">
        <v>11</v>
      </c>
      <c r="M6" s="123"/>
      <c r="N6" s="123"/>
      <c r="O6" s="123" t="s">
        <v>31</v>
      </c>
      <c r="P6" s="123"/>
      <c r="Q6" s="123"/>
    </row>
    <row r="7" spans="1:20" ht="18.75" customHeight="1" x14ac:dyDescent="0.25">
      <c r="A7" s="123"/>
      <c r="B7" s="123"/>
      <c r="C7" s="18" t="s">
        <v>6</v>
      </c>
      <c r="D7" s="18" t="s">
        <v>7</v>
      </c>
      <c r="E7" s="18" t="s">
        <v>8</v>
      </c>
      <c r="F7" s="18" t="s">
        <v>6</v>
      </c>
      <c r="G7" s="18" t="s">
        <v>7</v>
      </c>
      <c r="H7" s="18" t="s">
        <v>8</v>
      </c>
      <c r="I7" s="18" t="s">
        <v>6</v>
      </c>
      <c r="J7" s="18" t="s">
        <v>7</v>
      </c>
      <c r="K7" s="18" t="s">
        <v>30</v>
      </c>
      <c r="L7" s="18" t="s">
        <v>6</v>
      </c>
      <c r="M7" s="18" t="s">
        <v>7</v>
      </c>
      <c r="N7" s="18" t="s">
        <v>8</v>
      </c>
      <c r="O7" s="18" t="s">
        <v>6</v>
      </c>
      <c r="P7" s="18" t="s">
        <v>7</v>
      </c>
      <c r="Q7" s="18" t="s">
        <v>8</v>
      </c>
    </row>
    <row r="8" spans="1:20" x14ac:dyDescent="0.25">
      <c r="A8" s="1">
        <v>1</v>
      </c>
      <c r="B8" s="4" t="s">
        <v>12</v>
      </c>
      <c r="C8" s="2">
        <v>24486</v>
      </c>
      <c r="D8" s="2">
        <v>6</v>
      </c>
      <c r="E8" s="2">
        <f>(C8+D8)*1000</f>
        <v>24492000</v>
      </c>
      <c r="F8" s="2">
        <v>34286</v>
      </c>
      <c r="G8" s="2">
        <v>4</v>
      </c>
      <c r="H8" s="2">
        <f>(F8+G8)*1000/2</f>
        <v>17145000</v>
      </c>
      <c r="I8" s="2">
        <v>4094</v>
      </c>
      <c r="J8" s="2">
        <v>0</v>
      </c>
      <c r="K8" s="2">
        <f>I8*6000</f>
        <v>24564000</v>
      </c>
      <c r="L8" s="2">
        <v>3466</v>
      </c>
      <c r="M8" s="2">
        <v>0</v>
      </c>
      <c r="N8" s="2">
        <f>L8*2000</f>
        <v>6932000</v>
      </c>
      <c r="O8" s="2">
        <v>0</v>
      </c>
      <c r="P8" s="2">
        <v>0</v>
      </c>
      <c r="Q8" s="2">
        <v>0</v>
      </c>
      <c r="S8" s="13">
        <f>C8+D8+F8+G8+I8+J8+L8+M8</f>
        <v>66342</v>
      </c>
      <c r="T8" s="15">
        <f>E8+H8+K8+N8</f>
        <v>73133000</v>
      </c>
    </row>
    <row r="9" spans="1:20" x14ac:dyDescent="0.25">
      <c r="A9" s="1">
        <v>2</v>
      </c>
      <c r="B9" s="4" t="s">
        <v>13</v>
      </c>
      <c r="C9" s="2">
        <v>37094</v>
      </c>
      <c r="D9" s="2">
        <v>18</v>
      </c>
      <c r="E9" s="2">
        <f t="shared" ref="E9:E19" si="0">(C9+D9)*1000</f>
        <v>37112000</v>
      </c>
      <c r="F9" s="2">
        <v>45703</v>
      </c>
      <c r="G9" s="2">
        <v>77</v>
      </c>
      <c r="H9" s="2">
        <f t="shared" ref="H9:H19" si="1">(F9+G9)*1000/2</f>
        <v>22890000</v>
      </c>
      <c r="I9" s="2">
        <v>3981</v>
      </c>
      <c r="J9" s="2">
        <v>0</v>
      </c>
      <c r="K9" s="2">
        <f t="shared" ref="K9:K19" si="2">I9*6000</f>
        <v>23886000</v>
      </c>
      <c r="L9" s="2">
        <v>2787</v>
      </c>
      <c r="M9" s="2">
        <v>0</v>
      </c>
      <c r="N9" s="2">
        <f t="shared" ref="N9:N19" si="3">L9*2000</f>
        <v>5574000</v>
      </c>
      <c r="O9" s="2">
        <v>0</v>
      </c>
      <c r="P9" s="2">
        <v>0</v>
      </c>
      <c r="Q9" s="2">
        <v>0</v>
      </c>
      <c r="S9" s="13">
        <f t="shared" ref="S9:S20" si="4">C9+D9+F9+G9+I9+J9+L9+M9</f>
        <v>89660</v>
      </c>
      <c r="T9" s="15">
        <f t="shared" ref="T9:T20" si="5">E9+H9+K9+N9</f>
        <v>89462000</v>
      </c>
    </row>
    <row r="10" spans="1:20" x14ac:dyDescent="0.25">
      <c r="A10" s="1">
        <v>3</v>
      </c>
      <c r="B10" s="4" t="s">
        <v>14</v>
      </c>
      <c r="C10" s="2">
        <v>34440</v>
      </c>
      <c r="D10" s="2">
        <v>8</v>
      </c>
      <c r="E10" s="2">
        <f t="shared" si="0"/>
        <v>34448000</v>
      </c>
      <c r="F10" s="2">
        <v>45901</v>
      </c>
      <c r="G10" s="2">
        <v>24</v>
      </c>
      <c r="H10" s="2">
        <f t="shared" si="1"/>
        <v>22962500</v>
      </c>
      <c r="I10" s="2">
        <v>4025</v>
      </c>
      <c r="J10" s="2">
        <v>0</v>
      </c>
      <c r="K10" s="2">
        <f t="shared" si="2"/>
        <v>24150000</v>
      </c>
      <c r="L10" s="2">
        <v>3627</v>
      </c>
      <c r="M10" s="2">
        <v>0</v>
      </c>
      <c r="N10" s="2">
        <f t="shared" si="3"/>
        <v>7254000</v>
      </c>
      <c r="O10" s="2">
        <v>0</v>
      </c>
      <c r="P10" s="2">
        <v>0</v>
      </c>
      <c r="Q10" s="2">
        <v>0</v>
      </c>
      <c r="S10" s="13">
        <f t="shared" si="4"/>
        <v>88025</v>
      </c>
      <c r="T10" s="15">
        <f t="shared" si="5"/>
        <v>88814500</v>
      </c>
    </row>
    <row r="11" spans="1:20" x14ac:dyDescent="0.25">
      <c r="A11" s="1">
        <v>4</v>
      </c>
      <c r="B11" s="4" t="s">
        <v>15</v>
      </c>
      <c r="C11" s="2">
        <v>29173</v>
      </c>
      <c r="D11" s="2">
        <v>7</v>
      </c>
      <c r="E11" s="2">
        <f t="shared" si="0"/>
        <v>29180000</v>
      </c>
      <c r="F11" s="2">
        <v>36454</v>
      </c>
      <c r="G11" s="2">
        <v>56</v>
      </c>
      <c r="H11" s="2">
        <f t="shared" si="1"/>
        <v>18255000</v>
      </c>
      <c r="I11" s="2">
        <v>3604</v>
      </c>
      <c r="J11" s="2">
        <v>0</v>
      </c>
      <c r="K11" s="2">
        <f t="shared" si="2"/>
        <v>21624000</v>
      </c>
      <c r="L11" s="2">
        <v>3161</v>
      </c>
      <c r="M11" s="2"/>
      <c r="N11" s="2">
        <f t="shared" si="3"/>
        <v>6322000</v>
      </c>
      <c r="O11" s="2">
        <v>0</v>
      </c>
      <c r="P11" s="2">
        <v>0</v>
      </c>
      <c r="Q11" s="2">
        <v>0</v>
      </c>
      <c r="S11" s="13">
        <f t="shared" si="4"/>
        <v>72455</v>
      </c>
      <c r="T11" s="15">
        <f t="shared" si="5"/>
        <v>75381000</v>
      </c>
    </row>
    <row r="12" spans="1:20" x14ac:dyDescent="0.25">
      <c r="A12" s="1">
        <v>5</v>
      </c>
      <c r="B12" s="4" t="s">
        <v>16</v>
      </c>
      <c r="C12" s="2">
        <v>41164</v>
      </c>
      <c r="D12" s="2">
        <v>24</v>
      </c>
      <c r="E12" s="2">
        <f t="shared" si="0"/>
        <v>41188000</v>
      </c>
      <c r="F12" s="2">
        <v>54004</v>
      </c>
      <c r="G12" s="2">
        <v>71</v>
      </c>
      <c r="H12" s="2">
        <f t="shared" si="1"/>
        <v>27037500</v>
      </c>
      <c r="I12" s="2">
        <v>4157</v>
      </c>
      <c r="J12" s="2">
        <v>0</v>
      </c>
      <c r="K12" s="2">
        <f t="shared" si="2"/>
        <v>24942000</v>
      </c>
      <c r="L12" s="2">
        <v>3808</v>
      </c>
      <c r="M12" s="2"/>
      <c r="N12" s="2">
        <f t="shared" si="3"/>
        <v>7616000</v>
      </c>
      <c r="O12" s="2">
        <v>0</v>
      </c>
      <c r="P12" s="2">
        <v>0</v>
      </c>
      <c r="Q12" s="2">
        <v>0</v>
      </c>
      <c r="S12" s="13">
        <f t="shared" si="4"/>
        <v>103228</v>
      </c>
      <c r="T12" s="15">
        <f t="shared" si="5"/>
        <v>100783500</v>
      </c>
    </row>
    <row r="13" spans="1:20" x14ac:dyDescent="0.25">
      <c r="A13" s="1">
        <v>6</v>
      </c>
      <c r="B13" s="4" t="s">
        <v>17</v>
      </c>
      <c r="C13" s="2">
        <v>73905</v>
      </c>
      <c r="D13" s="2">
        <v>194</v>
      </c>
      <c r="E13" s="2">
        <f t="shared" si="0"/>
        <v>74099000</v>
      </c>
      <c r="F13" s="2">
        <v>95962</v>
      </c>
      <c r="G13" s="2">
        <v>103</v>
      </c>
      <c r="H13" s="2">
        <f t="shared" si="1"/>
        <v>48032500</v>
      </c>
      <c r="I13" s="2">
        <v>3598</v>
      </c>
      <c r="J13" s="2">
        <v>0</v>
      </c>
      <c r="K13" s="2">
        <f t="shared" si="2"/>
        <v>21588000</v>
      </c>
      <c r="L13" s="2">
        <v>3786</v>
      </c>
      <c r="M13" s="2"/>
      <c r="N13" s="2">
        <f t="shared" si="3"/>
        <v>7572000</v>
      </c>
      <c r="O13" s="2">
        <v>0</v>
      </c>
      <c r="P13" s="2">
        <v>0</v>
      </c>
      <c r="Q13" s="2">
        <v>0</v>
      </c>
      <c r="S13" s="13">
        <f t="shared" si="4"/>
        <v>177548</v>
      </c>
      <c r="T13" s="15">
        <f t="shared" si="5"/>
        <v>151291500</v>
      </c>
    </row>
    <row r="14" spans="1:20" x14ac:dyDescent="0.25">
      <c r="A14" s="1">
        <v>7</v>
      </c>
      <c r="B14" s="4" t="s">
        <v>18</v>
      </c>
      <c r="C14" s="2">
        <v>95101</v>
      </c>
      <c r="D14" s="2">
        <v>0</v>
      </c>
      <c r="E14" s="2">
        <f t="shared" si="0"/>
        <v>95101000</v>
      </c>
      <c r="F14" s="2">
        <v>125830</v>
      </c>
      <c r="G14" s="2">
        <v>25</v>
      </c>
      <c r="H14" s="2">
        <f t="shared" si="1"/>
        <v>62927500</v>
      </c>
      <c r="I14" s="2">
        <v>3315</v>
      </c>
      <c r="J14" s="2">
        <v>0</v>
      </c>
      <c r="K14" s="2">
        <f t="shared" si="2"/>
        <v>19890000</v>
      </c>
      <c r="L14" s="2">
        <v>3177</v>
      </c>
      <c r="M14" s="2"/>
      <c r="N14" s="2">
        <f t="shared" si="3"/>
        <v>6354000</v>
      </c>
      <c r="O14" s="2">
        <v>0</v>
      </c>
      <c r="P14" s="2">
        <v>0</v>
      </c>
      <c r="Q14" s="2">
        <f>O14*2000</f>
        <v>0</v>
      </c>
      <c r="S14" s="13">
        <f t="shared" si="4"/>
        <v>227448</v>
      </c>
      <c r="T14" s="15">
        <f t="shared" si="5"/>
        <v>184272500</v>
      </c>
    </row>
    <row r="15" spans="1:20" x14ac:dyDescent="0.25">
      <c r="A15" s="1">
        <v>8</v>
      </c>
      <c r="B15" s="4" t="s">
        <v>19</v>
      </c>
      <c r="C15" s="2">
        <v>860</v>
      </c>
      <c r="D15" s="2">
        <v>0</v>
      </c>
      <c r="E15" s="2">
        <f t="shared" si="0"/>
        <v>860000</v>
      </c>
      <c r="F15" s="2">
        <v>1090</v>
      </c>
      <c r="G15" s="2">
        <v>0</v>
      </c>
      <c r="H15" s="2">
        <f t="shared" si="1"/>
        <v>545000</v>
      </c>
      <c r="I15" s="2">
        <v>997</v>
      </c>
      <c r="J15" s="2">
        <v>0</v>
      </c>
      <c r="K15" s="2">
        <f t="shared" si="2"/>
        <v>5982000</v>
      </c>
      <c r="L15" s="2">
        <v>197</v>
      </c>
      <c r="M15" s="2"/>
      <c r="N15" s="2">
        <f t="shared" si="3"/>
        <v>394000</v>
      </c>
      <c r="O15" s="2">
        <v>0</v>
      </c>
      <c r="P15" s="2">
        <v>0</v>
      </c>
      <c r="Q15" s="2">
        <v>0</v>
      </c>
      <c r="S15" s="13">
        <f t="shared" si="4"/>
        <v>3144</v>
      </c>
      <c r="T15" s="15">
        <f t="shared" si="5"/>
        <v>7781000</v>
      </c>
    </row>
    <row r="16" spans="1:20" x14ac:dyDescent="0.25">
      <c r="A16" s="1">
        <v>9</v>
      </c>
      <c r="B16" s="4" t="s">
        <v>20</v>
      </c>
      <c r="C16" s="2">
        <v>41438</v>
      </c>
      <c r="D16" s="2">
        <v>59</v>
      </c>
      <c r="E16" s="2">
        <f t="shared" si="0"/>
        <v>41497000</v>
      </c>
      <c r="F16" s="2">
        <v>49616</v>
      </c>
      <c r="G16" s="2">
        <v>9</v>
      </c>
      <c r="H16" s="2">
        <f t="shared" si="1"/>
        <v>24812500</v>
      </c>
      <c r="I16" s="2">
        <v>5114</v>
      </c>
      <c r="J16" s="2">
        <v>0</v>
      </c>
      <c r="K16" s="2">
        <f t="shared" si="2"/>
        <v>30684000</v>
      </c>
      <c r="L16" s="2">
        <v>8917</v>
      </c>
      <c r="M16" s="2"/>
      <c r="N16" s="2">
        <f t="shared" si="3"/>
        <v>17834000</v>
      </c>
      <c r="O16" s="2">
        <v>0</v>
      </c>
      <c r="P16" s="2">
        <v>0</v>
      </c>
      <c r="Q16" s="2">
        <v>0</v>
      </c>
      <c r="S16" s="13">
        <f t="shared" si="4"/>
        <v>105153</v>
      </c>
      <c r="T16" s="15">
        <f t="shared" si="5"/>
        <v>114827500</v>
      </c>
    </row>
    <row r="17" spans="1:20" x14ac:dyDescent="0.25">
      <c r="A17" s="1">
        <v>10</v>
      </c>
      <c r="B17" s="4" t="s">
        <v>21</v>
      </c>
      <c r="C17" s="2">
        <v>41132</v>
      </c>
      <c r="D17" s="2">
        <v>16</v>
      </c>
      <c r="E17" s="2">
        <f t="shared" si="0"/>
        <v>41148000</v>
      </c>
      <c r="F17" s="2">
        <v>55160</v>
      </c>
      <c r="G17" s="2">
        <v>25</v>
      </c>
      <c r="H17" s="2">
        <f t="shared" si="1"/>
        <v>27592500</v>
      </c>
      <c r="I17" s="2">
        <v>2946</v>
      </c>
      <c r="J17" s="2">
        <v>0</v>
      </c>
      <c r="K17" s="2">
        <f t="shared" si="2"/>
        <v>17676000</v>
      </c>
      <c r="L17" s="2">
        <v>1948</v>
      </c>
      <c r="M17" s="2"/>
      <c r="N17" s="2">
        <f t="shared" si="3"/>
        <v>3896000</v>
      </c>
      <c r="O17" s="2">
        <v>0</v>
      </c>
      <c r="P17" s="2">
        <v>0</v>
      </c>
      <c r="Q17" s="2">
        <v>0</v>
      </c>
      <c r="S17" s="13">
        <f t="shared" si="4"/>
        <v>101227</v>
      </c>
      <c r="T17" s="15">
        <f t="shared" si="5"/>
        <v>90312500</v>
      </c>
    </row>
    <row r="18" spans="1:20" x14ac:dyDescent="0.25">
      <c r="A18" s="1">
        <v>11</v>
      </c>
      <c r="B18" s="4" t="s">
        <v>22</v>
      </c>
      <c r="C18" s="2">
        <v>24024</v>
      </c>
      <c r="D18" s="2">
        <v>22</v>
      </c>
      <c r="E18" s="2">
        <f t="shared" si="0"/>
        <v>24046000</v>
      </c>
      <c r="F18" s="2">
        <v>30073</v>
      </c>
      <c r="G18" s="2">
        <v>17</v>
      </c>
      <c r="H18" s="2">
        <f t="shared" si="1"/>
        <v>15045000</v>
      </c>
      <c r="I18" s="2">
        <v>2678</v>
      </c>
      <c r="J18" s="2">
        <v>0</v>
      </c>
      <c r="K18" s="2">
        <f t="shared" si="2"/>
        <v>16068000</v>
      </c>
      <c r="L18" s="2">
        <v>2018</v>
      </c>
      <c r="M18" s="2"/>
      <c r="N18" s="2">
        <f t="shared" si="3"/>
        <v>4036000</v>
      </c>
      <c r="O18" s="2">
        <v>0</v>
      </c>
      <c r="P18" s="2">
        <v>0</v>
      </c>
      <c r="Q18" s="2">
        <v>0</v>
      </c>
      <c r="S18" s="13">
        <f t="shared" si="4"/>
        <v>58832</v>
      </c>
      <c r="T18" s="15">
        <f t="shared" si="5"/>
        <v>59195000</v>
      </c>
    </row>
    <row r="19" spans="1:20" x14ac:dyDescent="0.25">
      <c r="A19" s="1">
        <v>12</v>
      </c>
      <c r="B19" s="4" t="s">
        <v>23</v>
      </c>
      <c r="C19" s="2">
        <v>64553</v>
      </c>
      <c r="D19" s="2">
        <v>31</v>
      </c>
      <c r="E19" s="2">
        <f t="shared" si="0"/>
        <v>64584000</v>
      </c>
      <c r="F19" s="2">
        <v>91653</v>
      </c>
      <c r="G19" s="2">
        <v>57</v>
      </c>
      <c r="H19" s="2">
        <f t="shared" si="1"/>
        <v>45855000</v>
      </c>
      <c r="I19" s="2">
        <v>3392</v>
      </c>
      <c r="J19" s="2">
        <v>0</v>
      </c>
      <c r="K19" s="2">
        <f t="shared" si="2"/>
        <v>20352000</v>
      </c>
      <c r="L19" s="2">
        <v>2903</v>
      </c>
      <c r="M19" s="2"/>
      <c r="N19" s="2">
        <f t="shared" si="3"/>
        <v>5806000</v>
      </c>
      <c r="O19" s="2">
        <v>0</v>
      </c>
      <c r="P19" s="2">
        <v>0</v>
      </c>
      <c r="Q19" s="2">
        <v>0</v>
      </c>
      <c r="S19" s="13">
        <f t="shared" si="4"/>
        <v>162589</v>
      </c>
      <c r="T19" s="15">
        <f t="shared" si="5"/>
        <v>136597000</v>
      </c>
    </row>
    <row r="20" spans="1:20" x14ac:dyDescent="0.25">
      <c r="A20" s="109" t="s">
        <v>24</v>
      </c>
      <c r="B20" s="111"/>
      <c r="C20" s="16">
        <f>SUM(C8:C19)</f>
        <v>507370</v>
      </c>
      <c r="D20" s="16">
        <f>SUM(D8:D19)</f>
        <v>385</v>
      </c>
      <c r="E20" s="16">
        <f>SUM(E8:E19)</f>
        <v>507755000</v>
      </c>
      <c r="F20" s="16">
        <f t="shared" ref="F20:Q20" si="6">SUM(F8:F19)</f>
        <v>665732</v>
      </c>
      <c r="G20" s="16">
        <f t="shared" si="6"/>
        <v>468</v>
      </c>
      <c r="H20" s="16">
        <f t="shared" si="6"/>
        <v>333100000</v>
      </c>
      <c r="I20" s="16">
        <f t="shared" si="6"/>
        <v>41901</v>
      </c>
      <c r="J20" s="16">
        <f t="shared" si="6"/>
        <v>0</v>
      </c>
      <c r="K20" s="16">
        <f t="shared" si="6"/>
        <v>251406000</v>
      </c>
      <c r="L20" s="16">
        <f t="shared" si="6"/>
        <v>39795</v>
      </c>
      <c r="M20" s="16">
        <f t="shared" si="6"/>
        <v>0</v>
      </c>
      <c r="N20" s="16">
        <f t="shared" si="6"/>
        <v>79590000</v>
      </c>
      <c r="O20" s="16">
        <f t="shared" si="6"/>
        <v>0</v>
      </c>
      <c r="P20" s="16">
        <f t="shared" si="6"/>
        <v>0</v>
      </c>
      <c r="Q20" s="16">
        <f t="shared" si="6"/>
        <v>0</v>
      </c>
      <c r="S20" s="25">
        <f t="shared" si="4"/>
        <v>1255651</v>
      </c>
      <c r="T20" s="15">
        <f t="shared" si="5"/>
        <v>1171851000</v>
      </c>
    </row>
    <row r="21" spans="1:20" x14ac:dyDescent="0.2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20" x14ac:dyDescent="0.25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20" x14ac:dyDescent="0.2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20" x14ac:dyDescent="0.25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20" ht="18.75" x14ac:dyDescent="0.3">
      <c r="A25" s="105" t="s">
        <v>25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2"/>
      <c r="P25" s="12"/>
      <c r="Q25" s="12"/>
    </row>
    <row r="26" spans="1:20" ht="18.75" x14ac:dyDescent="0.3">
      <c r="A26" s="105" t="s">
        <v>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2"/>
      <c r="P26" s="12"/>
      <c r="Q26" s="12"/>
    </row>
    <row r="27" spans="1:20" ht="18.75" x14ac:dyDescent="0.3">
      <c r="A27" s="105" t="s">
        <v>33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2"/>
      <c r="P27" s="12"/>
      <c r="Q27" s="12"/>
    </row>
    <row r="29" spans="1:20" x14ac:dyDescent="0.25">
      <c r="A29" s="125" t="s">
        <v>2</v>
      </c>
      <c r="B29" s="125" t="s">
        <v>3</v>
      </c>
      <c r="C29" s="125" t="s">
        <v>4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7"/>
      <c r="P29" s="7"/>
      <c r="Q29" s="7"/>
    </row>
    <row r="30" spans="1:20" x14ac:dyDescent="0.25">
      <c r="A30" s="125"/>
      <c r="B30" s="125"/>
      <c r="C30" s="125" t="s">
        <v>26</v>
      </c>
      <c r="D30" s="125"/>
      <c r="E30" s="125"/>
      <c r="F30" s="125" t="s">
        <v>27</v>
      </c>
      <c r="G30" s="125"/>
      <c r="H30" s="125"/>
      <c r="I30" s="125" t="s">
        <v>28</v>
      </c>
      <c r="J30" s="125"/>
      <c r="K30" s="125"/>
      <c r="L30" s="125" t="s">
        <v>29</v>
      </c>
      <c r="M30" s="125"/>
      <c r="N30" s="125"/>
      <c r="O30" s="100"/>
      <c r="P30" s="100"/>
      <c r="Q30" s="100"/>
    </row>
    <row r="31" spans="1:20" x14ac:dyDescent="0.25">
      <c r="A31" s="125"/>
      <c r="B31" s="125"/>
      <c r="C31" s="19" t="s">
        <v>6</v>
      </c>
      <c r="D31" s="19" t="s">
        <v>7</v>
      </c>
      <c r="E31" s="19" t="s">
        <v>30</v>
      </c>
      <c r="F31" s="19" t="s">
        <v>6</v>
      </c>
      <c r="G31" s="19" t="s">
        <v>7</v>
      </c>
      <c r="H31" s="19" t="s">
        <v>30</v>
      </c>
      <c r="I31" s="19" t="s">
        <v>6</v>
      </c>
      <c r="J31" s="19" t="s">
        <v>7</v>
      </c>
      <c r="K31" s="19" t="s">
        <v>30</v>
      </c>
      <c r="L31" s="19" t="s">
        <v>6</v>
      </c>
      <c r="M31" s="19" t="s">
        <v>7</v>
      </c>
      <c r="N31" s="19" t="s">
        <v>30</v>
      </c>
      <c r="O31" s="17"/>
      <c r="P31" s="17"/>
      <c r="Q31" s="17"/>
    </row>
    <row r="32" spans="1:20" x14ac:dyDescent="0.25">
      <c r="A32" s="20">
        <v>1</v>
      </c>
      <c r="B32" s="21" t="s">
        <v>12</v>
      </c>
      <c r="C32" s="22">
        <v>303</v>
      </c>
      <c r="D32" s="22">
        <v>0</v>
      </c>
      <c r="E32" s="22">
        <f>C32+D32</f>
        <v>303</v>
      </c>
      <c r="F32" s="22">
        <v>118</v>
      </c>
      <c r="G32" s="22">
        <v>0</v>
      </c>
      <c r="H32" s="22">
        <f>F32+G32</f>
        <v>118</v>
      </c>
      <c r="I32" s="22">
        <v>1940</v>
      </c>
      <c r="J32" s="22">
        <v>0</v>
      </c>
      <c r="K32" s="22">
        <f>I32+J32</f>
        <v>1940</v>
      </c>
      <c r="L32" s="22">
        <v>0</v>
      </c>
      <c r="M32" s="22">
        <v>0</v>
      </c>
      <c r="N32" s="22">
        <f>L32+M32</f>
        <v>0</v>
      </c>
      <c r="O32" s="8"/>
      <c r="P32" s="8"/>
      <c r="Q32" s="8"/>
    </row>
    <row r="33" spans="1:17" x14ac:dyDescent="0.25">
      <c r="A33" s="20">
        <v>2</v>
      </c>
      <c r="B33" s="21" t="s">
        <v>13</v>
      </c>
      <c r="C33" s="22">
        <v>264</v>
      </c>
      <c r="D33" s="22">
        <v>0</v>
      </c>
      <c r="E33" s="22">
        <f t="shared" ref="E33:E43" si="7">C33+D33</f>
        <v>264</v>
      </c>
      <c r="F33" s="22">
        <v>108</v>
      </c>
      <c r="G33" s="22">
        <v>0</v>
      </c>
      <c r="H33" s="22">
        <f t="shared" ref="H33:H43" si="8">F33+G33</f>
        <v>108</v>
      </c>
      <c r="I33" s="22">
        <v>1686</v>
      </c>
      <c r="J33" s="22">
        <v>0</v>
      </c>
      <c r="K33" s="22">
        <f t="shared" ref="K33:K43" si="9">I33+J33</f>
        <v>1686</v>
      </c>
      <c r="L33" s="22">
        <v>0</v>
      </c>
      <c r="M33" s="22">
        <v>0</v>
      </c>
      <c r="N33" s="22">
        <f t="shared" ref="N33:N43" si="10">L33+M33</f>
        <v>0</v>
      </c>
      <c r="O33" s="8"/>
      <c r="P33" s="8"/>
      <c r="Q33" s="8"/>
    </row>
    <row r="34" spans="1:17" x14ac:dyDescent="0.25">
      <c r="A34" s="20">
        <v>3</v>
      </c>
      <c r="B34" s="21" t="s">
        <v>14</v>
      </c>
      <c r="C34" s="22">
        <v>184</v>
      </c>
      <c r="D34" s="22">
        <v>0</v>
      </c>
      <c r="E34" s="22">
        <f t="shared" si="7"/>
        <v>184</v>
      </c>
      <c r="F34" s="22">
        <v>128</v>
      </c>
      <c r="G34" s="22">
        <v>0</v>
      </c>
      <c r="H34" s="22">
        <f t="shared" si="8"/>
        <v>128</v>
      </c>
      <c r="I34" s="22">
        <v>1878</v>
      </c>
      <c r="J34" s="22">
        <v>0</v>
      </c>
      <c r="K34" s="22">
        <f t="shared" si="9"/>
        <v>1878</v>
      </c>
      <c r="L34" s="22">
        <v>0</v>
      </c>
      <c r="M34" s="22">
        <v>0</v>
      </c>
      <c r="N34" s="22">
        <f t="shared" si="10"/>
        <v>0</v>
      </c>
      <c r="O34" s="8"/>
      <c r="P34" s="8"/>
      <c r="Q34" s="8"/>
    </row>
    <row r="35" spans="1:17" x14ac:dyDescent="0.25">
      <c r="A35" s="20">
        <v>4</v>
      </c>
      <c r="B35" s="21" t="s">
        <v>15</v>
      </c>
      <c r="C35" s="22">
        <v>240</v>
      </c>
      <c r="D35" s="22">
        <v>0</v>
      </c>
      <c r="E35" s="22">
        <f t="shared" si="7"/>
        <v>240</v>
      </c>
      <c r="F35" s="22">
        <v>134</v>
      </c>
      <c r="G35" s="22">
        <v>0</v>
      </c>
      <c r="H35" s="22">
        <f t="shared" si="8"/>
        <v>134</v>
      </c>
      <c r="I35" s="22">
        <v>1800</v>
      </c>
      <c r="J35" s="22">
        <v>0</v>
      </c>
      <c r="K35" s="22">
        <f t="shared" si="9"/>
        <v>1800</v>
      </c>
      <c r="L35" s="22">
        <v>693</v>
      </c>
      <c r="M35" s="22">
        <v>1</v>
      </c>
      <c r="N35" s="22">
        <f t="shared" si="10"/>
        <v>694</v>
      </c>
      <c r="O35" s="8"/>
      <c r="P35" s="8"/>
      <c r="Q35" s="8"/>
    </row>
    <row r="36" spans="1:17" x14ac:dyDescent="0.25">
      <c r="A36" s="20">
        <v>5</v>
      </c>
      <c r="B36" s="21" t="s">
        <v>16</v>
      </c>
      <c r="C36" s="22">
        <v>338</v>
      </c>
      <c r="D36" s="22"/>
      <c r="E36" s="22">
        <f t="shared" si="7"/>
        <v>338</v>
      </c>
      <c r="F36" s="22">
        <v>136</v>
      </c>
      <c r="G36" s="22"/>
      <c r="H36" s="22">
        <f t="shared" si="8"/>
        <v>136</v>
      </c>
      <c r="I36" s="22">
        <v>1978</v>
      </c>
      <c r="J36" s="22"/>
      <c r="K36" s="22">
        <f t="shared" si="9"/>
        <v>1978</v>
      </c>
      <c r="L36" s="22">
        <v>562</v>
      </c>
      <c r="M36" s="22"/>
      <c r="N36" s="22">
        <f t="shared" si="10"/>
        <v>562</v>
      </c>
      <c r="O36" s="8"/>
      <c r="P36" s="8"/>
      <c r="Q36" s="8"/>
    </row>
    <row r="37" spans="1:17" x14ac:dyDescent="0.25">
      <c r="A37" s="20">
        <v>6</v>
      </c>
      <c r="B37" s="21" t="s">
        <v>17</v>
      </c>
      <c r="C37" s="22">
        <v>261</v>
      </c>
      <c r="D37" s="22"/>
      <c r="E37" s="22">
        <f t="shared" si="7"/>
        <v>261</v>
      </c>
      <c r="F37" s="22">
        <v>112</v>
      </c>
      <c r="G37" s="22"/>
      <c r="H37" s="22">
        <f t="shared" si="8"/>
        <v>112</v>
      </c>
      <c r="I37" s="22">
        <v>1902</v>
      </c>
      <c r="J37" s="22"/>
      <c r="K37" s="22">
        <f t="shared" si="9"/>
        <v>1902</v>
      </c>
      <c r="L37" s="22">
        <v>0</v>
      </c>
      <c r="M37" s="22"/>
      <c r="N37" s="22">
        <f t="shared" si="10"/>
        <v>0</v>
      </c>
      <c r="O37" s="8"/>
      <c r="P37" s="8"/>
      <c r="Q37" s="8"/>
    </row>
    <row r="38" spans="1:17" x14ac:dyDescent="0.25">
      <c r="A38" s="20">
        <v>7</v>
      </c>
      <c r="B38" s="21" t="s">
        <v>18</v>
      </c>
      <c r="C38" s="22">
        <v>285</v>
      </c>
      <c r="D38" s="22"/>
      <c r="E38" s="22">
        <f t="shared" si="7"/>
        <v>285</v>
      </c>
      <c r="F38" s="22">
        <v>102</v>
      </c>
      <c r="G38" s="22"/>
      <c r="H38" s="22">
        <f t="shared" si="8"/>
        <v>102</v>
      </c>
      <c r="I38" s="22">
        <v>1294</v>
      </c>
      <c r="J38" s="22"/>
      <c r="K38" s="22">
        <f t="shared" si="9"/>
        <v>1294</v>
      </c>
      <c r="L38" s="22">
        <v>771</v>
      </c>
      <c r="M38" s="22"/>
      <c r="N38" s="22">
        <f t="shared" si="10"/>
        <v>771</v>
      </c>
      <c r="O38" s="8"/>
      <c r="P38" s="8"/>
      <c r="Q38" s="8"/>
    </row>
    <row r="39" spans="1:17" x14ac:dyDescent="0.25">
      <c r="A39" s="20">
        <v>8</v>
      </c>
      <c r="B39" s="21" t="s">
        <v>19</v>
      </c>
      <c r="C39" s="22">
        <v>327</v>
      </c>
      <c r="D39" s="22"/>
      <c r="E39" s="22">
        <f t="shared" si="7"/>
        <v>327</v>
      </c>
      <c r="F39" s="22">
        <v>118</v>
      </c>
      <c r="G39" s="22"/>
      <c r="H39" s="22">
        <f t="shared" si="8"/>
        <v>118</v>
      </c>
      <c r="I39" s="22">
        <v>1802</v>
      </c>
      <c r="J39" s="22"/>
      <c r="K39" s="22">
        <f t="shared" si="9"/>
        <v>1802</v>
      </c>
      <c r="L39" s="22">
        <v>949</v>
      </c>
      <c r="M39" s="22"/>
      <c r="N39" s="22">
        <f t="shared" si="10"/>
        <v>949</v>
      </c>
      <c r="O39" s="8"/>
      <c r="P39" s="8"/>
      <c r="Q39" s="8"/>
    </row>
    <row r="40" spans="1:17" x14ac:dyDescent="0.25">
      <c r="A40" s="20">
        <v>9</v>
      </c>
      <c r="B40" s="21" t="s">
        <v>20</v>
      </c>
      <c r="C40" s="22">
        <v>294</v>
      </c>
      <c r="D40" s="22"/>
      <c r="E40" s="22">
        <f t="shared" si="7"/>
        <v>294</v>
      </c>
      <c r="F40" s="22">
        <v>108</v>
      </c>
      <c r="G40" s="22"/>
      <c r="H40" s="22">
        <f t="shared" si="8"/>
        <v>108</v>
      </c>
      <c r="I40" s="22">
        <v>1556</v>
      </c>
      <c r="J40" s="22"/>
      <c r="K40" s="22">
        <f t="shared" si="9"/>
        <v>1556</v>
      </c>
      <c r="L40" s="22">
        <v>596</v>
      </c>
      <c r="M40" s="22">
        <v>4</v>
      </c>
      <c r="N40" s="22">
        <f t="shared" si="10"/>
        <v>600</v>
      </c>
      <c r="O40" s="8"/>
      <c r="P40" s="8"/>
      <c r="Q40" s="8"/>
    </row>
    <row r="41" spans="1:17" x14ac:dyDescent="0.25">
      <c r="A41" s="20">
        <v>10</v>
      </c>
      <c r="B41" s="21" t="s">
        <v>21</v>
      </c>
      <c r="C41" s="22">
        <v>212</v>
      </c>
      <c r="D41" s="22"/>
      <c r="E41" s="22">
        <f t="shared" si="7"/>
        <v>212</v>
      </c>
      <c r="F41" s="22">
        <v>102</v>
      </c>
      <c r="G41" s="22"/>
      <c r="H41" s="22">
        <f t="shared" si="8"/>
        <v>102</v>
      </c>
      <c r="I41" s="22">
        <v>1786</v>
      </c>
      <c r="J41" s="22"/>
      <c r="K41" s="22">
        <f t="shared" si="9"/>
        <v>1786</v>
      </c>
      <c r="L41" s="22">
        <v>930</v>
      </c>
      <c r="M41" s="22">
        <v>52</v>
      </c>
      <c r="N41" s="22">
        <f t="shared" si="10"/>
        <v>982</v>
      </c>
      <c r="O41" s="8"/>
      <c r="P41" s="8"/>
      <c r="Q41" s="8"/>
    </row>
    <row r="42" spans="1:17" x14ac:dyDescent="0.25">
      <c r="A42" s="20">
        <v>11</v>
      </c>
      <c r="B42" s="21" t="s">
        <v>22</v>
      </c>
      <c r="C42" s="22">
        <v>317</v>
      </c>
      <c r="D42" s="22"/>
      <c r="E42" s="22">
        <f t="shared" si="7"/>
        <v>317</v>
      </c>
      <c r="F42" s="22">
        <v>108</v>
      </c>
      <c r="G42" s="22"/>
      <c r="H42" s="22">
        <f t="shared" si="8"/>
        <v>108</v>
      </c>
      <c r="I42" s="22">
        <v>1430</v>
      </c>
      <c r="J42" s="22"/>
      <c r="K42" s="22">
        <f t="shared" si="9"/>
        <v>1430</v>
      </c>
      <c r="L42" s="22">
        <v>0</v>
      </c>
      <c r="M42" s="22"/>
      <c r="N42" s="22">
        <f t="shared" si="10"/>
        <v>0</v>
      </c>
      <c r="O42" s="8"/>
      <c r="P42" s="8"/>
      <c r="Q42" s="8"/>
    </row>
    <row r="43" spans="1:17" x14ac:dyDescent="0.25">
      <c r="A43" s="20">
        <v>12</v>
      </c>
      <c r="B43" s="21" t="s">
        <v>23</v>
      </c>
      <c r="C43" s="22">
        <v>461</v>
      </c>
      <c r="D43" s="22"/>
      <c r="E43" s="22">
        <f t="shared" si="7"/>
        <v>461</v>
      </c>
      <c r="F43" s="22">
        <v>170</v>
      </c>
      <c r="G43" s="22"/>
      <c r="H43" s="22">
        <f t="shared" si="8"/>
        <v>170</v>
      </c>
      <c r="I43" s="22">
        <v>1646</v>
      </c>
      <c r="J43" s="22"/>
      <c r="K43" s="22">
        <f t="shared" si="9"/>
        <v>1646</v>
      </c>
      <c r="L43" s="22">
        <v>830</v>
      </c>
      <c r="M43" s="22">
        <v>36</v>
      </c>
      <c r="N43" s="22">
        <f t="shared" si="10"/>
        <v>866</v>
      </c>
      <c r="O43" s="8"/>
      <c r="P43" s="8"/>
      <c r="Q43" s="8"/>
    </row>
    <row r="44" spans="1:17" x14ac:dyDescent="0.25">
      <c r="A44" s="126" t="s">
        <v>24</v>
      </c>
      <c r="B44" s="127"/>
      <c r="C44" s="23">
        <f>SUM(C32:C43)</f>
        <v>3486</v>
      </c>
      <c r="D44" s="23">
        <f>SUM(D32:D43)</f>
        <v>0</v>
      </c>
      <c r="E44" s="23">
        <f>SUM(E32:E43)</f>
        <v>3486</v>
      </c>
      <c r="F44" s="23">
        <f t="shared" ref="F44:Q44" si="11">SUM(F32:F43)</f>
        <v>1444</v>
      </c>
      <c r="G44" s="23">
        <f t="shared" si="11"/>
        <v>0</v>
      </c>
      <c r="H44" s="23">
        <f t="shared" si="11"/>
        <v>1444</v>
      </c>
      <c r="I44" s="23">
        <f t="shared" si="11"/>
        <v>20698</v>
      </c>
      <c r="J44" s="23">
        <f t="shared" si="11"/>
        <v>0</v>
      </c>
      <c r="K44" s="23">
        <f t="shared" si="11"/>
        <v>20698</v>
      </c>
      <c r="L44" s="23">
        <f t="shared" si="11"/>
        <v>5331</v>
      </c>
      <c r="M44" s="23">
        <f t="shared" si="11"/>
        <v>93</v>
      </c>
      <c r="N44" s="23">
        <f t="shared" si="11"/>
        <v>5424</v>
      </c>
      <c r="O44" s="6">
        <f t="shared" si="11"/>
        <v>0</v>
      </c>
      <c r="P44" s="6">
        <f t="shared" si="11"/>
        <v>0</v>
      </c>
      <c r="Q44" s="6">
        <f t="shared" si="11"/>
        <v>0</v>
      </c>
    </row>
    <row r="45" spans="1:17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9"/>
      <c r="P45" s="9"/>
      <c r="Q45" s="9"/>
    </row>
  </sheetData>
  <mergeCells count="24">
    <mergeCell ref="A1:Q1"/>
    <mergeCell ref="A2:Q2"/>
    <mergeCell ref="A3:Q3"/>
    <mergeCell ref="A5:A7"/>
    <mergeCell ref="B5:B7"/>
    <mergeCell ref="C5:Q5"/>
    <mergeCell ref="C6:E6"/>
    <mergeCell ref="F6:H6"/>
    <mergeCell ref="I6:K6"/>
    <mergeCell ref="L6:N6"/>
    <mergeCell ref="I30:K30"/>
    <mergeCell ref="L30:N30"/>
    <mergeCell ref="O30:Q30"/>
    <mergeCell ref="A44:B44"/>
    <mergeCell ref="O6:Q6"/>
    <mergeCell ref="A20:B20"/>
    <mergeCell ref="A25:N25"/>
    <mergeCell ref="A26:N26"/>
    <mergeCell ref="A27:N27"/>
    <mergeCell ref="A29:A31"/>
    <mergeCell ref="B29:B31"/>
    <mergeCell ref="C29:N29"/>
    <mergeCell ref="C30:E30"/>
    <mergeCell ref="F30:H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C1" workbookViewId="0">
      <selection activeCell="T8" sqref="T8:T19"/>
    </sheetView>
  </sheetViews>
  <sheetFormatPr defaultRowHeight="15" x14ac:dyDescent="0.25"/>
  <cols>
    <col min="1" max="1" width="3.7109375" customWidth="1"/>
    <col min="2" max="2" width="11.7109375" customWidth="1"/>
    <col min="3" max="3" width="9" customWidth="1"/>
    <col min="4" max="4" width="7.85546875" customWidth="1"/>
    <col min="5" max="5" width="13.42578125" bestFit="1" customWidth="1"/>
    <col min="6" max="6" width="10.85546875" customWidth="1"/>
    <col min="7" max="7" width="7.7109375" customWidth="1"/>
    <col min="8" max="8" width="13.42578125" bestFit="1" customWidth="1"/>
    <col min="9" max="9" width="7.7109375" customWidth="1"/>
    <col min="10" max="10" width="7.5703125" customWidth="1"/>
    <col min="11" max="11" width="13.42578125" bestFit="1" customWidth="1"/>
    <col min="12" max="13" width="8.28515625" customWidth="1"/>
    <col min="14" max="14" width="13.42578125" bestFit="1" customWidth="1"/>
    <col min="15" max="16" width="8.28515625" customWidth="1"/>
    <col min="17" max="17" width="13.42578125" bestFit="1" customWidth="1"/>
    <col min="19" max="19" width="12.5703125" bestFit="1" customWidth="1"/>
    <col min="20" max="20" width="14.28515625" bestFit="1" customWidth="1"/>
  </cols>
  <sheetData>
    <row r="1" spans="1:20" ht="18.75" x14ac:dyDescent="0.3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20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0" ht="18.75" x14ac:dyDescent="0.3">
      <c r="A3" s="105" t="s">
        <v>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5" spans="1:20" ht="19.5" customHeight="1" x14ac:dyDescent="0.25">
      <c r="A5" s="123" t="s">
        <v>2</v>
      </c>
      <c r="B5" s="123" t="s">
        <v>3</v>
      </c>
      <c r="C5" s="123" t="s">
        <v>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20" ht="19.5" customHeight="1" x14ac:dyDescent="0.25">
      <c r="A6" s="123"/>
      <c r="B6" s="123"/>
      <c r="C6" s="123" t="s">
        <v>5</v>
      </c>
      <c r="D6" s="123"/>
      <c r="E6" s="123"/>
      <c r="F6" s="123" t="s">
        <v>9</v>
      </c>
      <c r="G6" s="123"/>
      <c r="H6" s="123"/>
      <c r="I6" s="123" t="s">
        <v>10</v>
      </c>
      <c r="J6" s="123"/>
      <c r="K6" s="123"/>
      <c r="L6" s="123" t="s">
        <v>11</v>
      </c>
      <c r="M6" s="123"/>
      <c r="N6" s="123"/>
      <c r="O6" s="123" t="s">
        <v>31</v>
      </c>
      <c r="P6" s="123"/>
      <c r="Q6" s="123"/>
    </row>
    <row r="7" spans="1:20" ht="18.75" customHeight="1" x14ac:dyDescent="0.25">
      <c r="A7" s="123"/>
      <c r="B7" s="123"/>
      <c r="C7" s="18" t="s">
        <v>6</v>
      </c>
      <c r="D7" s="18" t="s">
        <v>7</v>
      </c>
      <c r="E7" s="18" t="s">
        <v>8</v>
      </c>
      <c r="F7" s="18" t="s">
        <v>6</v>
      </c>
      <c r="G7" s="18" t="s">
        <v>7</v>
      </c>
      <c r="H7" s="18" t="s">
        <v>8</v>
      </c>
      <c r="I7" s="18" t="s">
        <v>6</v>
      </c>
      <c r="J7" s="18" t="s">
        <v>7</v>
      </c>
      <c r="K7" s="18" t="s">
        <v>30</v>
      </c>
      <c r="L7" s="18" t="s">
        <v>6</v>
      </c>
      <c r="M7" s="18" t="s">
        <v>7</v>
      </c>
      <c r="N7" s="18" t="s">
        <v>8</v>
      </c>
      <c r="O7" s="18" t="s">
        <v>6</v>
      </c>
      <c r="P7" s="18" t="s">
        <v>7</v>
      </c>
      <c r="Q7" s="18" t="s">
        <v>8</v>
      </c>
    </row>
    <row r="8" spans="1:20" x14ac:dyDescent="0.25">
      <c r="A8" s="1">
        <v>1</v>
      </c>
      <c r="B8" s="4" t="s">
        <v>12</v>
      </c>
      <c r="C8" s="2">
        <v>29632</v>
      </c>
      <c r="D8" s="2">
        <v>7</v>
      </c>
      <c r="E8" s="2">
        <f>(C8+D8)*1000</f>
        <v>29639000</v>
      </c>
      <c r="F8" s="2">
        <v>42719</v>
      </c>
      <c r="G8" s="2">
        <v>54</v>
      </c>
      <c r="H8" s="2">
        <f>(F8+G8)*1000/2</f>
        <v>21386500</v>
      </c>
      <c r="I8" s="2">
        <v>5092</v>
      </c>
      <c r="J8" s="2">
        <v>5</v>
      </c>
      <c r="K8" s="2">
        <f>(I8+J8)*6000</f>
        <v>30582000</v>
      </c>
      <c r="L8" s="2">
        <v>3785</v>
      </c>
      <c r="M8" s="2">
        <v>0</v>
      </c>
      <c r="N8" s="2">
        <f>L8*2000</f>
        <v>7570000</v>
      </c>
      <c r="O8" s="2">
        <v>0</v>
      </c>
      <c r="P8" s="2">
        <v>0</v>
      </c>
      <c r="Q8" s="2">
        <v>0</v>
      </c>
      <c r="S8" s="13">
        <f>C8+D8+F8+G8+I8+J8+L8+M8</f>
        <v>81294</v>
      </c>
      <c r="T8" s="15">
        <f>E8+H8+K8+N8</f>
        <v>89177500</v>
      </c>
    </row>
    <row r="9" spans="1:20" x14ac:dyDescent="0.25">
      <c r="A9" s="1">
        <v>2</v>
      </c>
      <c r="B9" s="4" t="s">
        <v>13</v>
      </c>
      <c r="C9" s="2">
        <v>21266</v>
      </c>
      <c r="D9" s="2">
        <v>137</v>
      </c>
      <c r="E9" s="2">
        <f t="shared" ref="E9:E19" si="0">(C9+D9)*1000</f>
        <v>21403000</v>
      </c>
      <c r="F9" s="2">
        <v>25737</v>
      </c>
      <c r="G9" s="2">
        <v>43</v>
      </c>
      <c r="H9" s="2">
        <f t="shared" ref="H9:H19" si="1">(F9+G9)*1000/2</f>
        <v>12890000</v>
      </c>
      <c r="I9" s="2">
        <v>4111</v>
      </c>
      <c r="J9" s="2">
        <v>0</v>
      </c>
      <c r="K9" s="2">
        <f t="shared" ref="K9:K19" si="2">(I9+J9)*6000</f>
        <v>24666000</v>
      </c>
      <c r="L9" s="2">
        <v>2763</v>
      </c>
      <c r="M9" s="2">
        <v>0</v>
      </c>
      <c r="N9" s="2">
        <f t="shared" ref="N9:N19" si="3">L9*2000</f>
        <v>5526000</v>
      </c>
      <c r="O9" s="2">
        <v>0</v>
      </c>
      <c r="P9" s="2">
        <v>0</v>
      </c>
      <c r="Q9" s="2">
        <v>0</v>
      </c>
      <c r="S9" s="13">
        <f t="shared" ref="S9:S20" si="4">C9+D9+F9+G9+I9+J9+L9+M9</f>
        <v>54057</v>
      </c>
      <c r="T9" s="15">
        <f t="shared" ref="T9:T19" si="5">E9+H9+K9+N9</f>
        <v>64485000</v>
      </c>
    </row>
    <row r="10" spans="1:20" x14ac:dyDescent="0.25">
      <c r="A10" s="1">
        <v>3</v>
      </c>
      <c r="B10" s="4" t="s">
        <v>14</v>
      </c>
      <c r="C10" s="2">
        <v>40322</v>
      </c>
      <c r="D10" s="2">
        <v>37</v>
      </c>
      <c r="E10" s="2">
        <f t="shared" si="0"/>
        <v>40359000</v>
      </c>
      <c r="F10" s="2">
        <v>50640</v>
      </c>
      <c r="G10" s="2">
        <v>100</v>
      </c>
      <c r="H10" s="2">
        <f t="shared" si="1"/>
        <v>25370000</v>
      </c>
      <c r="I10" s="2">
        <v>4547</v>
      </c>
      <c r="J10" s="2">
        <v>0</v>
      </c>
      <c r="K10" s="2">
        <f t="shared" si="2"/>
        <v>27282000</v>
      </c>
      <c r="L10" s="2">
        <v>3354</v>
      </c>
      <c r="M10" s="2">
        <v>0</v>
      </c>
      <c r="N10" s="2">
        <f t="shared" si="3"/>
        <v>6708000</v>
      </c>
      <c r="O10" s="2">
        <v>0</v>
      </c>
      <c r="P10" s="2">
        <v>0</v>
      </c>
      <c r="Q10" s="2">
        <v>0</v>
      </c>
      <c r="S10" s="13">
        <f t="shared" si="4"/>
        <v>99000</v>
      </c>
      <c r="T10" s="15">
        <f t="shared" si="5"/>
        <v>99719000</v>
      </c>
    </row>
    <row r="11" spans="1:20" x14ac:dyDescent="0.25">
      <c r="A11" s="1">
        <v>4</v>
      </c>
      <c r="B11" s="4" t="s">
        <v>15</v>
      </c>
      <c r="C11" s="2">
        <v>39330</v>
      </c>
      <c r="D11" s="2">
        <v>26</v>
      </c>
      <c r="E11" s="2">
        <f t="shared" si="0"/>
        <v>39356000</v>
      </c>
      <c r="F11" s="2">
        <v>44290</v>
      </c>
      <c r="G11" s="2">
        <v>140</v>
      </c>
      <c r="H11" s="2">
        <f t="shared" si="1"/>
        <v>22215000</v>
      </c>
      <c r="I11" s="2">
        <v>4643</v>
      </c>
      <c r="J11" s="2">
        <v>0</v>
      </c>
      <c r="K11" s="2">
        <f t="shared" si="2"/>
        <v>27858000</v>
      </c>
      <c r="L11" s="2">
        <v>2408</v>
      </c>
      <c r="M11" s="2">
        <v>0</v>
      </c>
      <c r="N11" s="2">
        <f t="shared" si="3"/>
        <v>4816000</v>
      </c>
      <c r="O11" s="2">
        <v>0</v>
      </c>
      <c r="P11" s="2">
        <v>0</v>
      </c>
      <c r="Q11" s="2">
        <v>0</v>
      </c>
      <c r="S11" s="13">
        <f t="shared" si="4"/>
        <v>90837</v>
      </c>
      <c r="T11" s="15">
        <f t="shared" si="5"/>
        <v>94245000</v>
      </c>
    </row>
    <row r="12" spans="1:20" x14ac:dyDescent="0.25">
      <c r="A12" s="1">
        <v>5</v>
      </c>
      <c r="B12" s="4" t="s">
        <v>16</v>
      </c>
      <c r="C12" s="2">
        <v>40513</v>
      </c>
      <c r="D12" s="2">
        <v>8</v>
      </c>
      <c r="E12" s="2">
        <f t="shared" si="0"/>
        <v>40521000</v>
      </c>
      <c r="F12" s="2">
        <v>50470</v>
      </c>
      <c r="G12" s="2">
        <v>90</v>
      </c>
      <c r="H12" s="2">
        <f t="shared" si="1"/>
        <v>25280000</v>
      </c>
      <c r="I12" s="2">
        <v>5509</v>
      </c>
      <c r="J12" s="2">
        <v>0</v>
      </c>
      <c r="K12" s="2">
        <f t="shared" si="2"/>
        <v>33054000</v>
      </c>
      <c r="L12" s="2">
        <v>3314</v>
      </c>
      <c r="M12" s="2">
        <v>0</v>
      </c>
      <c r="N12" s="2">
        <f t="shared" si="3"/>
        <v>6628000</v>
      </c>
      <c r="O12" s="2">
        <v>0</v>
      </c>
      <c r="P12" s="2">
        <v>0</v>
      </c>
      <c r="Q12" s="2">
        <v>0</v>
      </c>
      <c r="S12" s="13">
        <f t="shared" si="4"/>
        <v>99904</v>
      </c>
      <c r="T12" s="15">
        <f t="shared" si="5"/>
        <v>105483000</v>
      </c>
    </row>
    <row r="13" spans="1:20" x14ac:dyDescent="0.25">
      <c r="A13" s="1">
        <v>6</v>
      </c>
      <c r="B13" s="4" t="s">
        <v>17</v>
      </c>
      <c r="C13" s="2">
        <v>68173</v>
      </c>
      <c r="D13" s="2">
        <v>160</v>
      </c>
      <c r="E13" s="2">
        <f t="shared" si="0"/>
        <v>68333000</v>
      </c>
      <c r="F13" s="2">
        <v>86197</v>
      </c>
      <c r="G13" s="2">
        <v>83</v>
      </c>
      <c r="H13" s="2">
        <f t="shared" si="1"/>
        <v>43140000</v>
      </c>
      <c r="I13" s="2">
        <v>4879</v>
      </c>
      <c r="J13" s="2">
        <v>0</v>
      </c>
      <c r="K13" s="2">
        <f t="shared" si="2"/>
        <v>29274000</v>
      </c>
      <c r="L13" s="2">
        <v>4151</v>
      </c>
      <c r="M13" s="2">
        <v>0</v>
      </c>
      <c r="N13" s="2">
        <f t="shared" si="3"/>
        <v>8302000</v>
      </c>
      <c r="O13" s="2">
        <v>0</v>
      </c>
      <c r="P13" s="2">
        <v>0</v>
      </c>
      <c r="Q13" s="2">
        <v>0</v>
      </c>
      <c r="S13" s="13">
        <f t="shared" si="4"/>
        <v>163643</v>
      </c>
      <c r="T13" s="15">
        <f t="shared" si="5"/>
        <v>149049000</v>
      </c>
    </row>
    <row r="14" spans="1:20" x14ac:dyDescent="0.25">
      <c r="A14" s="1">
        <v>7</v>
      </c>
      <c r="B14" s="4" t="s">
        <v>18</v>
      </c>
      <c r="C14" s="2">
        <v>116897</v>
      </c>
      <c r="D14" s="2">
        <v>7</v>
      </c>
      <c r="E14" s="2">
        <f t="shared" si="0"/>
        <v>116904000</v>
      </c>
      <c r="F14" s="2">
        <v>149883</v>
      </c>
      <c r="G14" s="2">
        <v>12</v>
      </c>
      <c r="H14" s="2">
        <f t="shared" si="1"/>
        <v>74947500</v>
      </c>
      <c r="I14" s="2">
        <v>4998</v>
      </c>
      <c r="J14" s="2">
        <v>4</v>
      </c>
      <c r="K14" s="2">
        <f t="shared" si="2"/>
        <v>30012000</v>
      </c>
      <c r="L14" s="2">
        <v>3084</v>
      </c>
      <c r="M14" s="2">
        <v>0</v>
      </c>
      <c r="N14" s="2">
        <f t="shared" si="3"/>
        <v>6168000</v>
      </c>
      <c r="O14" s="2">
        <v>0</v>
      </c>
      <c r="P14" s="2">
        <v>0</v>
      </c>
      <c r="Q14" s="2">
        <f>O14*2000</f>
        <v>0</v>
      </c>
      <c r="S14" s="13">
        <f t="shared" si="4"/>
        <v>274885</v>
      </c>
      <c r="T14" s="15">
        <f t="shared" si="5"/>
        <v>228031500</v>
      </c>
    </row>
    <row r="15" spans="1:20" x14ac:dyDescent="0.25">
      <c r="A15" s="1">
        <v>8</v>
      </c>
      <c r="B15" s="4" t="s">
        <v>19</v>
      </c>
      <c r="C15" s="2">
        <v>19889</v>
      </c>
      <c r="D15" s="2">
        <v>0</v>
      </c>
      <c r="E15" s="2">
        <f t="shared" si="0"/>
        <v>19889000</v>
      </c>
      <c r="F15" s="2">
        <v>26485</v>
      </c>
      <c r="G15" s="2">
        <v>5</v>
      </c>
      <c r="H15" s="2">
        <f t="shared" si="1"/>
        <v>13245000</v>
      </c>
      <c r="I15" s="2">
        <v>3012</v>
      </c>
      <c r="J15" s="2">
        <v>0</v>
      </c>
      <c r="K15" s="2">
        <f t="shared" si="2"/>
        <v>18072000</v>
      </c>
      <c r="L15" s="2">
        <v>1400</v>
      </c>
      <c r="M15" s="2">
        <v>0</v>
      </c>
      <c r="N15" s="2">
        <f t="shared" si="3"/>
        <v>2800000</v>
      </c>
      <c r="O15" s="2">
        <v>0</v>
      </c>
      <c r="P15" s="2">
        <v>0</v>
      </c>
      <c r="Q15" s="2">
        <v>0</v>
      </c>
      <c r="S15" s="13">
        <f t="shared" si="4"/>
        <v>50791</v>
      </c>
      <c r="T15" s="15">
        <f t="shared" si="5"/>
        <v>54006000</v>
      </c>
    </row>
    <row r="16" spans="1:20" x14ac:dyDescent="0.25">
      <c r="A16" s="1">
        <v>9</v>
      </c>
      <c r="B16" s="4" t="s">
        <v>20</v>
      </c>
      <c r="C16" s="2">
        <v>30191</v>
      </c>
      <c r="D16" s="2">
        <v>0</v>
      </c>
      <c r="E16" s="2">
        <f t="shared" si="0"/>
        <v>30191000</v>
      </c>
      <c r="F16" s="2">
        <v>30648</v>
      </c>
      <c r="G16" s="2">
        <v>2</v>
      </c>
      <c r="H16" s="2">
        <f t="shared" si="1"/>
        <v>15325000</v>
      </c>
      <c r="I16" s="2">
        <v>5701</v>
      </c>
      <c r="J16" s="2">
        <v>0</v>
      </c>
      <c r="K16" s="2">
        <f t="shared" si="2"/>
        <v>34206000</v>
      </c>
      <c r="L16" s="2">
        <v>8739</v>
      </c>
      <c r="M16" s="2">
        <v>0</v>
      </c>
      <c r="N16" s="2">
        <f t="shared" si="3"/>
        <v>17478000</v>
      </c>
      <c r="O16" s="2">
        <v>0</v>
      </c>
      <c r="P16" s="2">
        <v>0</v>
      </c>
      <c r="Q16" s="2">
        <v>0</v>
      </c>
      <c r="S16" s="13">
        <f t="shared" si="4"/>
        <v>75281</v>
      </c>
      <c r="T16" s="15">
        <f t="shared" si="5"/>
        <v>97200000</v>
      </c>
    </row>
    <row r="17" spans="1:20" x14ac:dyDescent="0.25">
      <c r="A17" s="1">
        <v>10</v>
      </c>
      <c r="B17" s="4" t="s">
        <v>21</v>
      </c>
      <c r="C17" s="2">
        <v>29941</v>
      </c>
      <c r="D17" s="2">
        <v>6</v>
      </c>
      <c r="E17" s="2">
        <f t="shared" si="0"/>
        <v>29947000</v>
      </c>
      <c r="F17" s="2">
        <v>34536</v>
      </c>
      <c r="G17" s="2">
        <v>29</v>
      </c>
      <c r="H17" s="2">
        <f t="shared" si="1"/>
        <v>17282500</v>
      </c>
      <c r="I17" s="2">
        <v>4426</v>
      </c>
      <c r="J17" s="2">
        <v>0</v>
      </c>
      <c r="K17" s="2">
        <f t="shared" si="2"/>
        <v>26556000</v>
      </c>
      <c r="L17" s="2">
        <v>3045</v>
      </c>
      <c r="M17" s="2">
        <v>0</v>
      </c>
      <c r="N17" s="2">
        <f t="shared" si="3"/>
        <v>6090000</v>
      </c>
      <c r="O17" s="2">
        <v>0</v>
      </c>
      <c r="P17" s="2">
        <v>0</v>
      </c>
      <c r="Q17" s="2">
        <v>0</v>
      </c>
      <c r="S17" s="13">
        <f t="shared" si="4"/>
        <v>71983</v>
      </c>
      <c r="T17" s="15">
        <f t="shared" si="5"/>
        <v>79875500</v>
      </c>
    </row>
    <row r="18" spans="1:20" x14ac:dyDescent="0.25">
      <c r="A18" s="1">
        <v>11</v>
      </c>
      <c r="B18" s="4" t="s">
        <v>22</v>
      </c>
      <c r="C18" s="2">
        <v>18550</v>
      </c>
      <c r="D18" s="2">
        <v>0</v>
      </c>
      <c r="E18" s="2">
        <f t="shared" si="0"/>
        <v>18550000</v>
      </c>
      <c r="F18" s="2">
        <v>21601</v>
      </c>
      <c r="G18" s="2">
        <v>14</v>
      </c>
      <c r="H18" s="2">
        <f t="shared" si="1"/>
        <v>10807500</v>
      </c>
      <c r="I18" s="2">
        <v>4217</v>
      </c>
      <c r="J18" s="2">
        <v>4</v>
      </c>
      <c r="K18" s="2">
        <f t="shared" si="2"/>
        <v>25326000</v>
      </c>
      <c r="L18" s="2">
        <v>3386</v>
      </c>
      <c r="M18" s="2">
        <v>0</v>
      </c>
      <c r="N18" s="2">
        <f t="shared" si="3"/>
        <v>6772000</v>
      </c>
      <c r="O18" s="2">
        <v>0</v>
      </c>
      <c r="P18" s="2">
        <v>0</v>
      </c>
      <c r="Q18" s="2">
        <v>0</v>
      </c>
      <c r="S18" s="13">
        <f t="shared" si="4"/>
        <v>47772</v>
      </c>
      <c r="T18" s="15">
        <f t="shared" si="5"/>
        <v>61455500</v>
      </c>
    </row>
    <row r="19" spans="1:20" x14ac:dyDescent="0.25">
      <c r="A19" s="1">
        <v>12</v>
      </c>
      <c r="B19" s="4" t="s">
        <v>23</v>
      </c>
      <c r="C19" s="2">
        <v>21673</v>
      </c>
      <c r="D19" s="2">
        <v>0</v>
      </c>
      <c r="E19" s="2">
        <f t="shared" si="0"/>
        <v>21673000</v>
      </c>
      <c r="F19" s="2">
        <v>62173</v>
      </c>
      <c r="G19" s="2">
        <v>55</v>
      </c>
      <c r="H19" s="2">
        <f t="shared" si="1"/>
        <v>31114000</v>
      </c>
      <c r="I19" s="2">
        <v>4438</v>
      </c>
      <c r="J19" s="2">
        <v>0</v>
      </c>
      <c r="K19" s="2">
        <f t="shared" si="2"/>
        <v>26628000</v>
      </c>
      <c r="L19" s="2">
        <v>3121</v>
      </c>
      <c r="M19" s="2">
        <v>0</v>
      </c>
      <c r="N19" s="2">
        <f t="shared" si="3"/>
        <v>6242000</v>
      </c>
      <c r="O19" s="2">
        <v>0</v>
      </c>
      <c r="P19" s="2">
        <v>0</v>
      </c>
      <c r="Q19" s="2">
        <v>0</v>
      </c>
      <c r="S19" s="13">
        <f t="shared" si="4"/>
        <v>91460</v>
      </c>
      <c r="T19" s="15">
        <f t="shared" si="5"/>
        <v>85657000</v>
      </c>
    </row>
    <row r="20" spans="1:20" x14ac:dyDescent="0.25">
      <c r="A20" s="109" t="s">
        <v>24</v>
      </c>
      <c r="B20" s="111"/>
      <c r="C20" s="16">
        <f>SUM(C8:C19)</f>
        <v>476377</v>
      </c>
      <c r="D20" s="16">
        <f>SUM(D8:D19)</f>
        <v>388</v>
      </c>
      <c r="E20" s="16">
        <f>SUM(E8:E19)</f>
        <v>476765000</v>
      </c>
      <c r="F20" s="16">
        <f t="shared" ref="F20:Q20" si="6">SUM(F8:F19)</f>
        <v>625379</v>
      </c>
      <c r="G20" s="16">
        <f t="shared" si="6"/>
        <v>627</v>
      </c>
      <c r="H20" s="16">
        <f t="shared" si="6"/>
        <v>313003000</v>
      </c>
      <c r="I20" s="16">
        <f t="shared" si="6"/>
        <v>55573</v>
      </c>
      <c r="J20" s="16">
        <f t="shared" si="6"/>
        <v>13</v>
      </c>
      <c r="K20" s="16">
        <f t="shared" si="6"/>
        <v>333516000</v>
      </c>
      <c r="L20" s="16">
        <f t="shared" si="6"/>
        <v>42550</v>
      </c>
      <c r="M20" s="16">
        <f t="shared" si="6"/>
        <v>0</v>
      </c>
      <c r="N20" s="16">
        <f t="shared" si="6"/>
        <v>85100000</v>
      </c>
      <c r="O20" s="16">
        <f t="shared" si="6"/>
        <v>0</v>
      </c>
      <c r="P20" s="16">
        <f t="shared" si="6"/>
        <v>0</v>
      </c>
      <c r="Q20" s="16">
        <f t="shared" si="6"/>
        <v>0</v>
      </c>
      <c r="S20" s="25">
        <f t="shared" si="4"/>
        <v>1200907</v>
      </c>
      <c r="T20" s="15">
        <f>E20+H20+K20+N20</f>
        <v>1208384000</v>
      </c>
    </row>
    <row r="21" spans="1:20" x14ac:dyDescent="0.2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15"/>
    </row>
    <row r="22" spans="1:20" x14ac:dyDescent="0.25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20" x14ac:dyDescent="0.2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20" x14ac:dyDescent="0.25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20" ht="18.75" x14ac:dyDescent="0.3">
      <c r="A25" s="105" t="s">
        <v>25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2"/>
      <c r="P25" s="12"/>
      <c r="Q25" s="12"/>
    </row>
    <row r="26" spans="1:20" ht="18.75" x14ac:dyDescent="0.3">
      <c r="A26" s="105" t="s">
        <v>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2"/>
      <c r="P26" s="12"/>
      <c r="Q26" s="12"/>
    </row>
    <row r="27" spans="1:20" ht="18.75" x14ac:dyDescent="0.3">
      <c r="A27" s="105" t="s">
        <v>33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2"/>
      <c r="P27" s="12"/>
      <c r="Q27" s="12"/>
    </row>
    <row r="29" spans="1:20" x14ac:dyDescent="0.25">
      <c r="A29" s="125" t="s">
        <v>2</v>
      </c>
      <c r="B29" s="125" t="s">
        <v>3</v>
      </c>
      <c r="C29" s="125" t="s">
        <v>4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7"/>
      <c r="P29" s="7"/>
      <c r="Q29" s="7"/>
    </row>
    <row r="30" spans="1:20" x14ac:dyDescent="0.25">
      <c r="A30" s="125"/>
      <c r="B30" s="125"/>
      <c r="C30" s="125" t="s">
        <v>26</v>
      </c>
      <c r="D30" s="125"/>
      <c r="E30" s="125"/>
      <c r="F30" s="125" t="s">
        <v>27</v>
      </c>
      <c r="G30" s="125"/>
      <c r="H30" s="125"/>
      <c r="I30" s="125" t="s">
        <v>28</v>
      </c>
      <c r="J30" s="125"/>
      <c r="K30" s="125"/>
      <c r="L30" s="125" t="s">
        <v>29</v>
      </c>
      <c r="M30" s="125"/>
      <c r="N30" s="125"/>
      <c r="O30" s="100"/>
      <c r="P30" s="100"/>
      <c r="Q30" s="100"/>
    </row>
    <row r="31" spans="1:20" x14ac:dyDescent="0.25">
      <c r="A31" s="125"/>
      <c r="B31" s="125"/>
      <c r="C31" s="19" t="s">
        <v>6</v>
      </c>
      <c r="D31" s="19" t="s">
        <v>7</v>
      </c>
      <c r="E31" s="19" t="s">
        <v>30</v>
      </c>
      <c r="F31" s="19" t="s">
        <v>6</v>
      </c>
      <c r="G31" s="19" t="s">
        <v>7</v>
      </c>
      <c r="H31" s="19" t="s">
        <v>30</v>
      </c>
      <c r="I31" s="19" t="s">
        <v>6</v>
      </c>
      <c r="J31" s="19" t="s">
        <v>7</v>
      </c>
      <c r="K31" s="19" t="s">
        <v>30</v>
      </c>
      <c r="L31" s="19" t="s">
        <v>6</v>
      </c>
      <c r="M31" s="19" t="s">
        <v>7</v>
      </c>
      <c r="N31" s="19" t="s">
        <v>30</v>
      </c>
      <c r="O31" s="17"/>
      <c r="P31" s="17"/>
      <c r="Q31" s="17"/>
    </row>
    <row r="32" spans="1:20" x14ac:dyDescent="0.25">
      <c r="A32" s="20">
        <v>1</v>
      </c>
      <c r="B32" s="21" t="s">
        <v>12</v>
      </c>
      <c r="C32" s="22">
        <v>303</v>
      </c>
      <c r="D32" s="22">
        <v>0</v>
      </c>
      <c r="E32" s="22">
        <f>C32+D32</f>
        <v>303</v>
      </c>
      <c r="F32" s="22">
        <v>118</v>
      </c>
      <c r="G32" s="22">
        <v>0</v>
      </c>
      <c r="H32" s="22">
        <f>F32+G32</f>
        <v>118</v>
      </c>
      <c r="I32" s="22">
        <v>1940</v>
      </c>
      <c r="J32" s="22">
        <v>0</v>
      </c>
      <c r="K32" s="22">
        <f>I32+J32</f>
        <v>1940</v>
      </c>
      <c r="L32" s="22">
        <v>0</v>
      </c>
      <c r="M32" s="22">
        <v>0</v>
      </c>
      <c r="N32" s="22">
        <f>L32+M32</f>
        <v>0</v>
      </c>
      <c r="O32" s="8"/>
      <c r="P32" s="8"/>
      <c r="Q32" s="8"/>
    </row>
    <row r="33" spans="1:17" x14ac:dyDescent="0.25">
      <c r="A33" s="20">
        <v>2</v>
      </c>
      <c r="B33" s="21" t="s">
        <v>13</v>
      </c>
      <c r="C33" s="22">
        <v>264</v>
      </c>
      <c r="D33" s="22">
        <v>0</v>
      </c>
      <c r="E33" s="22">
        <f t="shared" ref="E33:E43" si="7">C33+D33</f>
        <v>264</v>
      </c>
      <c r="F33" s="22">
        <v>108</v>
      </c>
      <c r="G33" s="22">
        <v>0</v>
      </c>
      <c r="H33" s="22">
        <f t="shared" ref="H33:H43" si="8">F33+G33</f>
        <v>108</v>
      </c>
      <c r="I33" s="22">
        <v>1686</v>
      </c>
      <c r="J33" s="22">
        <v>0</v>
      </c>
      <c r="K33" s="22">
        <f t="shared" ref="K33:K43" si="9">I33+J33</f>
        <v>1686</v>
      </c>
      <c r="L33" s="22">
        <v>0</v>
      </c>
      <c r="M33" s="22">
        <v>0</v>
      </c>
      <c r="N33" s="22">
        <f t="shared" ref="N33:N43" si="10">L33+M33</f>
        <v>0</v>
      </c>
      <c r="O33" s="8"/>
      <c r="P33" s="8"/>
      <c r="Q33" s="8"/>
    </row>
    <row r="34" spans="1:17" x14ac:dyDescent="0.25">
      <c r="A34" s="20">
        <v>3</v>
      </c>
      <c r="B34" s="21" t="s">
        <v>14</v>
      </c>
      <c r="C34" s="22">
        <v>184</v>
      </c>
      <c r="D34" s="22">
        <v>0</v>
      </c>
      <c r="E34" s="22">
        <f t="shared" si="7"/>
        <v>184</v>
      </c>
      <c r="F34" s="22">
        <v>128</v>
      </c>
      <c r="G34" s="22">
        <v>0</v>
      </c>
      <c r="H34" s="22">
        <f t="shared" si="8"/>
        <v>128</v>
      </c>
      <c r="I34" s="22">
        <v>1878</v>
      </c>
      <c r="J34" s="22">
        <v>0</v>
      </c>
      <c r="K34" s="22">
        <f t="shared" si="9"/>
        <v>1878</v>
      </c>
      <c r="L34" s="22">
        <v>0</v>
      </c>
      <c r="M34" s="22">
        <v>0</v>
      </c>
      <c r="N34" s="22">
        <f t="shared" si="10"/>
        <v>0</v>
      </c>
      <c r="O34" s="8"/>
      <c r="P34" s="8"/>
      <c r="Q34" s="8"/>
    </row>
    <row r="35" spans="1:17" x14ac:dyDescent="0.25">
      <c r="A35" s="20">
        <v>4</v>
      </c>
      <c r="B35" s="21" t="s">
        <v>15</v>
      </c>
      <c r="C35" s="22">
        <v>240</v>
      </c>
      <c r="D35" s="22">
        <v>0</v>
      </c>
      <c r="E35" s="22">
        <f t="shared" si="7"/>
        <v>240</v>
      </c>
      <c r="F35" s="22">
        <v>134</v>
      </c>
      <c r="G35" s="22">
        <v>0</v>
      </c>
      <c r="H35" s="22">
        <f t="shared" si="8"/>
        <v>134</v>
      </c>
      <c r="I35" s="22">
        <v>1800</v>
      </c>
      <c r="J35" s="22">
        <v>0</v>
      </c>
      <c r="K35" s="22">
        <f t="shared" si="9"/>
        <v>1800</v>
      </c>
      <c r="L35" s="22">
        <v>693</v>
      </c>
      <c r="M35" s="22">
        <v>1</v>
      </c>
      <c r="N35" s="22">
        <f t="shared" si="10"/>
        <v>694</v>
      </c>
      <c r="O35" s="8"/>
      <c r="P35" s="8"/>
      <c r="Q35" s="8"/>
    </row>
    <row r="36" spans="1:17" x14ac:dyDescent="0.25">
      <c r="A36" s="20">
        <v>5</v>
      </c>
      <c r="B36" s="21" t="s">
        <v>16</v>
      </c>
      <c r="C36" s="22">
        <v>338</v>
      </c>
      <c r="D36" s="22"/>
      <c r="E36" s="22">
        <f t="shared" si="7"/>
        <v>338</v>
      </c>
      <c r="F36" s="22">
        <v>136</v>
      </c>
      <c r="G36" s="22"/>
      <c r="H36" s="22">
        <f t="shared" si="8"/>
        <v>136</v>
      </c>
      <c r="I36" s="22">
        <v>1978</v>
      </c>
      <c r="J36" s="22"/>
      <c r="K36" s="22">
        <f t="shared" si="9"/>
        <v>1978</v>
      </c>
      <c r="L36" s="22">
        <v>562</v>
      </c>
      <c r="M36" s="22"/>
      <c r="N36" s="22">
        <f t="shared" si="10"/>
        <v>562</v>
      </c>
      <c r="O36" s="8"/>
      <c r="P36" s="8"/>
      <c r="Q36" s="8"/>
    </row>
    <row r="37" spans="1:17" x14ac:dyDescent="0.25">
      <c r="A37" s="20">
        <v>6</v>
      </c>
      <c r="B37" s="21" t="s">
        <v>17</v>
      </c>
      <c r="C37" s="22">
        <v>261</v>
      </c>
      <c r="D37" s="22"/>
      <c r="E37" s="22">
        <f t="shared" si="7"/>
        <v>261</v>
      </c>
      <c r="F37" s="22">
        <v>112</v>
      </c>
      <c r="G37" s="22"/>
      <c r="H37" s="22">
        <f t="shared" si="8"/>
        <v>112</v>
      </c>
      <c r="I37" s="22">
        <v>1902</v>
      </c>
      <c r="J37" s="22"/>
      <c r="K37" s="22">
        <f t="shared" si="9"/>
        <v>1902</v>
      </c>
      <c r="L37" s="22">
        <v>0</v>
      </c>
      <c r="M37" s="22"/>
      <c r="N37" s="22">
        <f t="shared" si="10"/>
        <v>0</v>
      </c>
      <c r="O37" s="8"/>
      <c r="P37" s="8"/>
      <c r="Q37" s="8"/>
    </row>
    <row r="38" spans="1:17" x14ac:dyDescent="0.25">
      <c r="A38" s="20">
        <v>7</v>
      </c>
      <c r="B38" s="21" t="s">
        <v>18</v>
      </c>
      <c r="C38" s="22">
        <v>285</v>
      </c>
      <c r="D38" s="22"/>
      <c r="E38" s="22">
        <f t="shared" si="7"/>
        <v>285</v>
      </c>
      <c r="F38" s="22">
        <v>102</v>
      </c>
      <c r="G38" s="22"/>
      <c r="H38" s="22">
        <f t="shared" si="8"/>
        <v>102</v>
      </c>
      <c r="I38" s="22">
        <v>1294</v>
      </c>
      <c r="J38" s="22"/>
      <c r="K38" s="22">
        <f t="shared" si="9"/>
        <v>1294</v>
      </c>
      <c r="L38" s="22">
        <v>771</v>
      </c>
      <c r="M38" s="22"/>
      <c r="N38" s="22">
        <f t="shared" si="10"/>
        <v>771</v>
      </c>
      <c r="O38" s="8"/>
      <c r="P38" s="8"/>
      <c r="Q38" s="8"/>
    </row>
    <row r="39" spans="1:17" x14ac:dyDescent="0.25">
      <c r="A39" s="20">
        <v>8</v>
      </c>
      <c r="B39" s="21" t="s">
        <v>19</v>
      </c>
      <c r="C39" s="22">
        <v>327</v>
      </c>
      <c r="D39" s="22"/>
      <c r="E39" s="22">
        <f t="shared" si="7"/>
        <v>327</v>
      </c>
      <c r="F39" s="22">
        <v>118</v>
      </c>
      <c r="G39" s="22"/>
      <c r="H39" s="22">
        <f t="shared" si="8"/>
        <v>118</v>
      </c>
      <c r="I39" s="22">
        <v>1802</v>
      </c>
      <c r="J39" s="22"/>
      <c r="K39" s="22">
        <f t="shared" si="9"/>
        <v>1802</v>
      </c>
      <c r="L39" s="22">
        <v>949</v>
      </c>
      <c r="M39" s="22"/>
      <c r="N39" s="22">
        <f t="shared" si="10"/>
        <v>949</v>
      </c>
      <c r="O39" s="8"/>
      <c r="P39" s="8"/>
      <c r="Q39" s="8"/>
    </row>
    <row r="40" spans="1:17" x14ac:dyDescent="0.25">
      <c r="A40" s="20">
        <v>9</v>
      </c>
      <c r="B40" s="21" t="s">
        <v>20</v>
      </c>
      <c r="C40" s="22">
        <v>294</v>
      </c>
      <c r="D40" s="22"/>
      <c r="E40" s="22">
        <f t="shared" si="7"/>
        <v>294</v>
      </c>
      <c r="F40" s="22">
        <v>108</v>
      </c>
      <c r="G40" s="22"/>
      <c r="H40" s="22">
        <f t="shared" si="8"/>
        <v>108</v>
      </c>
      <c r="I40" s="22">
        <v>1556</v>
      </c>
      <c r="J40" s="22"/>
      <c r="K40" s="22">
        <f t="shared" si="9"/>
        <v>1556</v>
      </c>
      <c r="L40" s="22">
        <v>596</v>
      </c>
      <c r="M40" s="22">
        <v>4</v>
      </c>
      <c r="N40" s="22">
        <f t="shared" si="10"/>
        <v>600</v>
      </c>
      <c r="O40" s="8"/>
      <c r="P40" s="8"/>
      <c r="Q40" s="8"/>
    </row>
    <row r="41" spans="1:17" x14ac:dyDescent="0.25">
      <c r="A41" s="20">
        <v>10</v>
      </c>
      <c r="B41" s="21" t="s">
        <v>21</v>
      </c>
      <c r="C41" s="22">
        <v>212</v>
      </c>
      <c r="D41" s="22"/>
      <c r="E41" s="22">
        <f t="shared" si="7"/>
        <v>212</v>
      </c>
      <c r="F41" s="22">
        <v>102</v>
      </c>
      <c r="G41" s="22"/>
      <c r="H41" s="22">
        <f t="shared" si="8"/>
        <v>102</v>
      </c>
      <c r="I41" s="22">
        <v>1786</v>
      </c>
      <c r="J41" s="22"/>
      <c r="K41" s="22">
        <f t="shared" si="9"/>
        <v>1786</v>
      </c>
      <c r="L41" s="22">
        <v>930</v>
      </c>
      <c r="M41" s="22">
        <v>52</v>
      </c>
      <c r="N41" s="22">
        <f t="shared" si="10"/>
        <v>982</v>
      </c>
      <c r="O41" s="8"/>
      <c r="P41" s="8"/>
      <c r="Q41" s="8"/>
    </row>
    <row r="42" spans="1:17" x14ac:dyDescent="0.25">
      <c r="A42" s="20">
        <v>11</v>
      </c>
      <c r="B42" s="21" t="s">
        <v>22</v>
      </c>
      <c r="C42" s="22">
        <v>317</v>
      </c>
      <c r="D42" s="22"/>
      <c r="E42" s="22">
        <f t="shared" si="7"/>
        <v>317</v>
      </c>
      <c r="F42" s="22">
        <v>108</v>
      </c>
      <c r="G42" s="22"/>
      <c r="H42" s="22">
        <f t="shared" si="8"/>
        <v>108</v>
      </c>
      <c r="I42" s="22">
        <v>1430</v>
      </c>
      <c r="J42" s="22"/>
      <c r="K42" s="22">
        <f t="shared" si="9"/>
        <v>1430</v>
      </c>
      <c r="L42" s="22">
        <v>0</v>
      </c>
      <c r="M42" s="22"/>
      <c r="N42" s="22">
        <f t="shared" si="10"/>
        <v>0</v>
      </c>
      <c r="O42" s="8"/>
      <c r="P42" s="8"/>
      <c r="Q42" s="8"/>
    </row>
    <row r="43" spans="1:17" x14ac:dyDescent="0.25">
      <c r="A43" s="20">
        <v>12</v>
      </c>
      <c r="B43" s="21" t="s">
        <v>23</v>
      </c>
      <c r="C43" s="22">
        <v>461</v>
      </c>
      <c r="D43" s="22"/>
      <c r="E43" s="22">
        <f t="shared" si="7"/>
        <v>461</v>
      </c>
      <c r="F43" s="22">
        <v>170</v>
      </c>
      <c r="G43" s="22"/>
      <c r="H43" s="22">
        <f t="shared" si="8"/>
        <v>170</v>
      </c>
      <c r="I43" s="22">
        <v>1646</v>
      </c>
      <c r="J43" s="22"/>
      <c r="K43" s="22">
        <f t="shared" si="9"/>
        <v>1646</v>
      </c>
      <c r="L43" s="22">
        <v>830</v>
      </c>
      <c r="M43" s="22">
        <v>36</v>
      </c>
      <c r="N43" s="22">
        <f t="shared" si="10"/>
        <v>866</v>
      </c>
      <c r="O43" s="8"/>
      <c r="P43" s="8"/>
      <c r="Q43" s="8"/>
    </row>
    <row r="44" spans="1:17" x14ac:dyDescent="0.25">
      <c r="A44" s="126" t="s">
        <v>24</v>
      </c>
      <c r="B44" s="127"/>
      <c r="C44" s="23">
        <f>SUM(C32:C43)</f>
        <v>3486</v>
      </c>
      <c r="D44" s="23">
        <f>SUM(D32:D43)</f>
        <v>0</v>
      </c>
      <c r="E44" s="23">
        <f>SUM(E32:E43)</f>
        <v>3486</v>
      </c>
      <c r="F44" s="23">
        <f t="shared" ref="F44:Q44" si="11">SUM(F32:F43)</f>
        <v>1444</v>
      </c>
      <c r="G44" s="23">
        <f t="shared" si="11"/>
        <v>0</v>
      </c>
      <c r="H44" s="23">
        <f t="shared" si="11"/>
        <v>1444</v>
      </c>
      <c r="I44" s="23">
        <f t="shared" si="11"/>
        <v>20698</v>
      </c>
      <c r="J44" s="23">
        <f t="shared" si="11"/>
        <v>0</v>
      </c>
      <c r="K44" s="23">
        <f t="shared" si="11"/>
        <v>20698</v>
      </c>
      <c r="L44" s="23">
        <f t="shared" si="11"/>
        <v>5331</v>
      </c>
      <c r="M44" s="23">
        <f t="shared" si="11"/>
        <v>93</v>
      </c>
      <c r="N44" s="23">
        <f t="shared" si="11"/>
        <v>5424</v>
      </c>
      <c r="O44" s="6">
        <f t="shared" si="11"/>
        <v>0</v>
      </c>
      <c r="P44" s="6">
        <f t="shared" si="11"/>
        <v>0</v>
      </c>
      <c r="Q44" s="6">
        <f t="shared" si="11"/>
        <v>0</v>
      </c>
    </row>
    <row r="45" spans="1:17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9"/>
      <c r="P45" s="9"/>
      <c r="Q45" s="9"/>
    </row>
  </sheetData>
  <mergeCells count="24">
    <mergeCell ref="A1:Q1"/>
    <mergeCell ref="A2:Q2"/>
    <mergeCell ref="A3:Q3"/>
    <mergeCell ref="A5:A7"/>
    <mergeCell ref="B5:B7"/>
    <mergeCell ref="C5:Q5"/>
    <mergeCell ref="C6:E6"/>
    <mergeCell ref="F6:H6"/>
    <mergeCell ref="I6:K6"/>
    <mergeCell ref="L6:N6"/>
    <mergeCell ref="I30:K30"/>
    <mergeCell ref="L30:N30"/>
    <mergeCell ref="O30:Q30"/>
    <mergeCell ref="A44:B44"/>
    <mergeCell ref="O6:Q6"/>
    <mergeCell ref="A20:B20"/>
    <mergeCell ref="A25:N25"/>
    <mergeCell ref="A26:N26"/>
    <mergeCell ref="A27:N27"/>
    <mergeCell ref="A29:A31"/>
    <mergeCell ref="B29:B31"/>
    <mergeCell ref="C29:N29"/>
    <mergeCell ref="C30:E30"/>
    <mergeCell ref="F30:H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opLeftCell="A9" workbookViewId="0">
      <selection activeCell="E30" sqref="E30"/>
    </sheetView>
  </sheetViews>
  <sheetFormatPr defaultRowHeight="15" x14ac:dyDescent="0.25"/>
  <cols>
    <col min="1" max="1" width="3.7109375" customWidth="1"/>
    <col min="2" max="2" width="10.7109375" customWidth="1"/>
    <col min="3" max="3" width="8.7109375" customWidth="1"/>
    <col min="4" max="4" width="7" customWidth="1"/>
    <col min="5" max="5" width="13.5703125" customWidth="1"/>
    <col min="6" max="6" width="8.7109375" customWidth="1"/>
    <col min="7" max="7" width="8.5703125" customWidth="1"/>
    <col min="8" max="8" width="13.42578125" bestFit="1" customWidth="1"/>
    <col min="9" max="9" width="8.28515625" customWidth="1"/>
    <col min="10" max="10" width="7.140625" customWidth="1"/>
    <col min="11" max="11" width="13.42578125" bestFit="1" customWidth="1"/>
    <col min="12" max="12" width="7.7109375" customWidth="1"/>
    <col min="13" max="13" width="6.85546875" customWidth="1"/>
    <col min="14" max="14" width="13.42578125" bestFit="1" customWidth="1"/>
    <col min="15" max="15" width="7.42578125" customWidth="1"/>
    <col min="16" max="16" width="8.28515625" customWidth="1"/>
    <col min="17" max="17" width="13" customWidth="1"/>
    <col min="19" max="19" width="17" style="54" customWidth="1"/>
    <col min="20" max="20" width="10.5703125" style="54" bestFit="1" customWidth="1"/>
    <col min="21" max="21" width="10.5703125" bestFit="1" customWidth="1"/>
    <col min="23" max="23" width="8.28515625" customWidth="1"/>
    <col min="24" max="24" width="7.28515625" customWidth="1"/>
    <col min="25" max="25" width="13.5703125" customWidth="1"/>
  </cols>
  <sheetData>
    <row r="1" spans="1:33" ht="18.75" x14ac:dyDescent="0.3">
      <c r="A1" s="116" t="s">
        <v>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33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S2" s="54">
        <v>3892000</v>
      </c>
    </row>
    <row r="3" spans="1:33" ht="18.75" x14ac:dyDescent="0.3">
      <c r="A3" s="105" t="s">
        <v>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s="54">
        <v>253000</v>
      </c>
    </row>
    <row r="4" spans="1:33" x14ac:dyDescent="0.25">
      <c r="S4" s="54">
        <f>SUM(S2:S3)</f>
        <v>4145000</v>
      </c>
    </row>
    <row r="5" spans="1:33" ht="19.5" customHeight="1" x14ac:dyDescent="0.25">
      <c r="A5" s="106" t="s">
        <v>2</v>
      </c>
      <c r="B5" s="106" t="s">
        <v>3</v>
      </c>
      <c r="C5" s="109" t="s">
        <v>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33" ht="19.5" customHeight="1" x14ac:dyDescent="0.25">
      <c r="A6" s="107"/>
      <c r="B6" s="107"/>
      <c r="C6" s="109" t="s">
        <v>5</v>
      </c>
      <c r="D6" s="110"/>
      <c r="E6" s="111"/>
      <c r="F6" s="109" t="s">
        <v>9</v>
      </c>
      <c r="G6" s="110"/>
      <c r="H6" s="111"/>
      <c r="I6" s="109" t="s">
        <v>10</v>
      </c>
      <c r="J6" s="110"/>
      <c r="K6" s="111"/>
      <c r="L6" s="109" t="s">
        <v>11</v>
      </c>
      <c r="M6" s="110"/>
      <c r="N6" s="111"/>
      <c r="O6" s="109" t="s">
        <v>31</v>
      </c>
      <c r="P6" s="110"/>
      <c r="Q6" s="111"/>
      <c r="W6" s="109" t="s">
        <v>11</v>
      </c>
      <c r="X6" s="110"/>
      <c r="Y6" s="111"/>
    </row>
    <row r="7" spans="1:33" ht="34.5" customHeight="1" x14ac:dyDescent="0.25">
      <c r="A7" s="108"/>
      <c r="B7" s="108"/>
      <c r="C7" s="69" t="s">
        <v>6</v>
      </c>
      <c r="D7" s="69" t="s">
        <v>7</v>
      </c>
      <c r="E7" s="50" t="s">
        <v>57</v>
      </c>
      <c r="F7" s="69" t="s">
        <v>6</v>
      </c>
      <c r="G7" s="69" t="s">
        <v>7</v>
      </c>
      <c r="H7" s="50" t="s">
        <v>57</v>
      </c>
      <c r="I7" s="69" t="s">
        <v>6</v>
      </c>
      <c r="J7" s="69" t="s">
        <v>7</v>
      </c>
      <c r="K7" s="50" t="s">
        <v>57</v>
      </c>
      <c r="L7" s="69" t="s">
        <v>6</v>
      </c>
      <c r="M7" s="69" t="s">
        <v>7</v>
      </c>
      <c r="N7" s="50" t="s">
        <v>57</v>
      </c>
      <c r="O7" s="69" t="s">
        <v>6</v>
      </c>
      <c r="P7" s="69" t="s">
        <v>7</v>
      </c>
      <c r="Q7" s="50" t="s">
        <v>57</v>
      </c>
      <c r="S7" s="33" t="s">
        <v>43</v>
      </c>
      <c r="T7" s="54">
        <f>D20+G20</f>
        <v>1423</v>
      </c>
      <c r="W7" s="69" t="s">
        <v>6</v>
      </c>
      <c r="X7" s="69" t="s">
        <v>7</v>
      </c>
      <c r="Y7" s="50" t="s">
        <v>57</v>
      </c>
    </row>
    <row r="8" spans="1:33" x14ac:dyDescent="0.25">
      <c r="A8" s="1">
        <v>1</v>
      </c>
      <c r="B8" s="4" t="s">
        <v>12</v>
      </c>
      <c r="C8" s="2">
        <v>47387</v>
      </c>
      <c r="D8" s="2">
        <v>8</v>
      </c>
      <c r="E8" s="2">
        <f t="shared" ref="E8:E19" si="0">(C8+D8)*1000</f>
        <v>47395000</v>
      </c>
      <c r="F8" s="2">
        <v>67463</v>
      </c>
      <c r="G8" s="2">
        <v>17</v>
      </c>
      <c r="H8" s="2">
        <f t="shared" ref="H8:H19" si="1">(F8+G8)*1000/2</f>
        <v>33740000</v>
      </c>
      <c r="I8" s="2">
        <v>2222</v>
      </c>
      <c r="J8" s="2">
        <v>0</v>
      </c>
      <c r="K8" s="2">
        <v>15561000</v>
      </c>
      <c r="L8" s="2">
        <v>4101</v>
      </c>
      <c r="M8" s="27">
        <v>0</v>
      </c>
      <c r="N8" s="2">
        <v>55141000</v>
      </c>
      <c r="O8" s="2"/>
      <c r="P8" s="2"/>
      <c r="Q8" s="2"/>
      <c r="S8" s="33" t="s">
        <v>44</v>
      </c>
      <c r="T8" s="54">
        <f>C20+F20+I20+L20+O20</f>
        <v>1725710</v>
      </c>
      <c r="W8" s="2">
        <v>3117</v>
      </c>
      <c r="X8" s="27">
        <v>0</v>
      </c>
      <c r="Y8" s="2">
        <v>71602600</v>
      </c>
      <c r="AB8" t="s">
        <v>74</v>
      </c>
      <c r="AC8" t="s">
        <v>75</v>
      </c>
      <c r="AD8" t="s">
        <v>76</v>
      </c>
      <c r="AE8" t="s">
        <v>77</v>
      </c>
      <c r="AF8" t="s">
        <v>78</v>
      </c>
      <c r="AG8" t="s">
        <v>79</v>
      </c>
    </row>
    <row r="9" spans="1:33" x14ac:dyDescent="0.25">
      <c r="A9" s="1">
        <v>2</v>
      </c>
      <c r="B9" s="4" t="s">
        <v>13</v>
      </c>
      <c r="C9" s="2">
        <v>31735</v>
      </c>
      <c r="D9" s="2">
        <v>5</v>
      </c>
      <c r="E9" s="2">
        <f t="shared" si="0"/>
        <v>31740000</v>
      </c>
      <c r="F9" s="2">
        <v>45837</v>
      </c>
      <c r="G9" s="2">
        <v>8</v>
      </c>
      <c r="H9" s="2">
        <f t="shared" si="1"/>
        <v>22922500</v>
      </c>
      <c r="I9" s="2">
        <v>556</v>
      </c>
      <c r="J9" s="2">
        <v>0</v>
      </c>
      <c r="K9" s="2">
        <v>3892000</v>
      </c>
      <c r="L9" s="2">
        <v>2098</v>
      </c>
      <c r="M9" s="2">
        <v>0</v>
      </c>
      <c r="N9" s="2">
        <v>25560000</v>
      </c>
      <c r="O9" s="2"/>
      <c r="P9" s="2"/>
      <c r="Q9" s="2"/>
      <c r="S9" s="33" t="s">
        <v>45</v>
      </c>
      <c r="T9" s="54">
        <f>C20+D20+F20+G20+I20+L20+O20</f>
        <v>1727133</v>
      </c>
      <c r="U9" s="15"/>
      <c r="W9" s="2">
        <v>2070</v>
      </c>
      <c r="X9" s="2">
        <v>0</v>
      </c>
      <c r="Y9" s="2">
        <v>28512000</v>
      </c>
      <c r="AA9" t="s">
        <v>12</v>
      </c>
      <c r="AB9">
        <v>17</v>
      </c>
      <c r="AC9">
        <v>6</v>
      </c>
      <c r="AD9">
        <v>0</v>
      </c>
      <c r="AE9">
        <v>2</v>
      </c>
      <c r="AG9">
        <v>25</v>
      </c>
    </row>
    <row r="10" spans="1:33" x14ac:dyDescent="0.25">
      <c r="A10" s="28">
        <v>3</v>
      </c>
      <c r="B10" s="4" t="s">
        <v>14</v>
      </c>
      <c r="C10" s="2">
        <v>53717</v>
      </c>
      <c r="D10" s="2">
        <v>123</v>
      </c>
      <c r="E10" s="2">
        <f t="shared" si="0"/>
        <v>53840000</v>
      </c>
      <c r="F10" s="2">
        <v>85193</v>
      </c>
      <c r="G10" s="2">
        <v>142</v>
      </c>
      <c r="H10" s="2">
        <f t="shared" si="1"/>
        <v>42667500</v>
      </c>
      <c r="I10" s="2">
        <v>1283</v>
      </c>
      <c r="J10" s="2">
        <v>0</v>
      </c>
      <c r="K10" s="2">
        <v>8988000</v>
      </c>
      <c r="L10" s="2">
        <v>2591</v>
      </c>
      <c r="M10" s="2">
        <v>0</v>
      </c>
      <c r="N10" s="2">
        <v>30750000</v>
      </c>
      <c r="O10" s="2"/>
      <c r="P10" s="2"/>
      <c r="Q10" s="2"/>
      <c r="S10" s="14"/>
      <c r="W10" s="2">
        <v>2137</v>
      </c>
      <c r="X10" s="2">
        <v>0</v>
      </c>
      <c r="Y10" s="2">
        <v>44442524</v>
      </c>
      <c r="AA10" t="s">
        <v>13</v>
      </c>
      <c r="AB10">
        <v>10</v>
      </c>
      <c r="AC10">
        <v>0</v>
      </c>
      <c r="AD10">
        <v>0</v>
      </c>
      <c r="AE10">
        <v>3</v>
      </c>
      <c r="AG10">
        <v>13</v>
      </c>
    </row>
    <row r="11" spans="1:33" x14ac:dyDescent="0.25">
      <c r="A11" s="1">
        <v>4</v>
      </c>
      <c r="B11" s="4" t="s">
        <v>15</v>
      </c>
      <c r="C11" s="2">
        <v>118548</v>
      </c>
      <c r="D11" s="2">
        <v>37</v>
      </c>
      <c r="E11" s="2">
        <f t="shared" si="0"/>
        <v>118585000</v>
      </c>
      <c r="F11" s="2">
        <v>179248</v>
      </c>
      <c r="G11" s="2">
        <v>77</v>
      </c>
      <c r="H11" s="2">
        <f t="shared" si="1"/>
        <v>89662500</v>
      </c>
      <c r="I11" s="2">
        <v>1302</v>
      </c>
      <c r="J11" s="2">
        <v>0</v>
      </c>
      <c r="K11" s="2">
        <v>20284000</v>
      </c>
      <c r="L11" s="53">
        <v>3689</v>
      </c>
      <c r="M11" s="53">
        <v>0</v>
      </c>
      <c r="N11" s="53">
        <v>37912000</v>
      </c>
      <c r="O11" s="2"/>
      <c r="P11" s="2"/>
      <c r="Q11" s="2"/>
      <c r="S11" s="14"/>
      <c r="W11" s="53">
        <v>3015</v>
      </c>
      <c r="X11" s="53">
        <v>0</v>
      </c>
      <c r="Y11" s="53">
        <v>62202650</v>
      </c>
      <c r="AA11" t="s">
        <v>14</v>
      </c>
      <c r="AB11">
        <v>181</v>
      </c>
      <c r="AC11">
        <v>29</v>
      </c>
      <c r="AD11">
        <v>6</v>
      </c>
      <c r="AE11">
        <v>49</v>
      </c>
      <c r="AG11">
        <v>265</v>
      </c>
    </row>
    <row r="12" spans="1:33" x14ac:dyDescent="0.25">
      <c r="A12" s="1">
        <v>5</v>
      </c>
      <c r="B12" s="4" t="s">
        <v>16</v>
      </c>
      <c r="C12" s="2">
        <v>52700</v>
      </c>
      <c r="D12" s="2">
        <v>0</v>
      </c>
      <c r="E12" s="2">
        <f t="shared" si="0"/>
        <v>52700000</v>
      </c>
      <c r="F12" s="2">
        <v>81919</v>
      </c>
      <c r="G12" s="2">
        <v>21</v>
      </c>
      <c r="H12" s="2">
        <f t="shared" si="1"/>
        <v>40970000</v>
      </c>
      <c r="I12" s="2">
        <v>954</v>
      </c>
      <c r="J12" s="2">
        <v>0</v>
      </c>
      <c r="K12" s="2">
        <v>6923000</v>
      </c>
      <c r="L12" s="53">
        <v>1475</v>
      </c>
      <c r="M12" s="53">
        <v>0</v>
      </c>
      <c r="N12" s="53">
        <v>18466000</v>
      </c>
      <c r="O12" s="2"/>
      <c r="P12" s="2"/>
      <c r="Q12" s="2"/>
      <c r="W12" s="53">
        <v>2113</v>
      </c>
      <c r="X12" s="53">
        <v>0</v>
      </c>
      <c r="Y12" s="53">
        <v>35039000</v>
      </c>
      <c r="AA12" t="s">
        <v>15</v>
      </c>
      <c r="AB12">
        <v>67</v>
      </c>
      <c r="AC12">
        <v>30</v>
      </c>
      <c r="AD12">
        <v>2</v>
      </c>
      <c r="AE12">
        <v>15</v>
      </c>
      <c r="AG12">
        <v>114</v>
      </c>
    </row>
    <row r="13" spans="1:33" x14ac:dyDescent="0.25">
      <c r="A13" s="1">
        <v>6</v>
      </c>
      <c r="B13" s="4" t="s">
        <v>17</v>
      </c>
      <c r="C13" s="2">
        <v>24164</v>
      </c>
      <c r="D13" s="2">
        <v>6</v>
      </c>
      <c r="E13" s="2">
        <f t="shared" si="0"/>
        <v>24170000</v>
      </c>
      <c r="F13" s="2">
        <v>27421</v>
      </c>
      <c r="G13" s="2">
        <v>14</v>
      </c>
      <c r="H13" s="2">
        <f t="shared" si="1"/>
        <v>13717500</v>
      </c>
      <c r="I13" s="2">
        <v>4316</v>
      </c>
      <c r="J13" s="2">
        <v>0</v>
      </c>
      <c r="K13" s="2">
        <v>33708000</v>
      </c>
      <c r="L13" s="2">
        <v>6208</v>
      </c>
      <c r="M13" s="53">
        <v>0</v>
      </c>
      <c r="N13" s="2">
        <v>98850000</v>
      </c>
      <c r="O13" s="2"/>
      <c r="P13" s="2"/>
      <c r="Q13" s="2"/>
      <c r="S13" s="54">
        <v>485000</v>
      </c>
      <c r="T13" s="54">
        <v>1160000</v>
      </c>
      <c r="W13" s="2">
        <v>1219</v>
      </c>
      <c r="X13" s="53">
        <v>0</v>
      </c>
      <c r="Y13" s="2">
        <v>13022000</v>
      </c>
      <c r="AA13" t="s">
        <v>16</v>
      </c>
      <c r="AB13">
        <v>21</v>
      </c>
      <c r="AC13">
        <v>0</v>
      </c>
      <c r="AD13">
        <v>0</v>
      </c>
      <c r="AE13">
        <v>0</v>
      </c>
      <c r="AG13">
        <v>21</v>
      </c>
    </row>
    <row r="14" spans="1:33" x14ac:dyDescent="0.25">
      <c r="A14" s="1">
        <v>7</v>
      </c>
      <c r="B14" s="4" t="s">
        <v>18</v>
      </c>
      <c r="C14" s="2">
        <v>55843</v>
      </c>
      <c r="D14" s="2">
        <v>37</v>
      </c>
      <c r="E14" s="2">
        <f t="shared" si="0"/>
        <v>55880000</v>
      </c>
      <c r="F14" s="2">
        <v>78164</v>
      </c>
      <c r="G14" s="2">
        <v>66</v>
      </c>
      <c r="H14" s="2">
        <f t="shared" si="1"/>
        <v>39115000</v>
      </c>
      <c r="I14" s="6">
        <v>1894</v>
      </c>
      <c r="J14" s="2">
        <v>0</v>
      </c>
      <c r="K14" s="2">
        <v>13358000</v>
      </c>
      <c r="L14" s="6">
        <v>3394</v>
      </c>
      <c r="M14" s="2">
        <v>0</v>
      </c>
      <c r="N14" s="2">
        <v>45795000</v>
      </c>
      <c r="O14" s="6">
        <v>2648</v>
      </c>
      <c r="P14" s="2">
        <v>0</v>
      </c>
      <c r="Q14" s="2">
        <v>5296000</v>
      </c>
      <c r="S14" s="54">
        <v>1302500</v>
      </c>
      <c r="T14" s="54">
        <v>2785000</v>
      </c>
      <c r="W14" s="2"/>
      <c r="X14" s="2"/>
      <c r="Y14" s="2"/>
      <c r="AA14" t="s">
        <v>17</v>
      </c>
      <c r="AB14">
        <v>20</v>
      </c>
      <c r="AC14">
        <v>0</v>
      </c>
      <c r="AD14">
        <v>0</v>
      </c>
      <c r="AE14">
        <v>0</v>
      </c>
      <c r="AG14">
        <v>20</v>
      </c>
    </row>
    <row r="15" spans="1:33" x14ac:dyDescent="0.25">
      <c r="A15" s="1">
        <v>8</v>
      </c>
      <c r="B15" s="4" t="s">
        <v>19</v>
      </c>
      <c r="C15" s="2">
        <v>14968</v>
      </c>
      <c r="D15" s="2">
        <v>232</v>
      </c>
      <c r="E15" s="2">
        <f t="shared" si="0"/>
        <v>15200000</v>
      </c>
      <c r="F15" s="2">
        <v>35974</v>
      </c>
      <c r="G15" s="2">
        <v>366</v>
      </c>
      <c r="H15" s="2">
        <f t="shared" si="1"/>
        <v>18170000</v>
      </c>
      <c r="I15" s="2">
        <v>1584</v>
      </c>
      <c r="J15" s="2">
        <v>0</v>
      </c>
      <c r="K15" s="2">
        <v>11235000</v>
      </c>
      <c r="L15" s="2">
        <v>2612</v>
      </c>
      <c r="M15" s="2">
        <v>0</v>
      </c>
      <c r="N15" s="2">
        <v>33543000</v>
      </c>
      <c r="O15" s="2"/>
      <c r="P15" s="2"/>
      <c r="Q15" s="2"/>
      <c r="S15" s="54">
        <v>1247500</v>
      </c>
      <c r="T15" s="54">
        <v>2225000</v>
      </c>
      <c r="W15" s="2"/>
      <c r="X15" s="2"/>
      <c r="Y15" s="2"/>
      <c r="AA15" t="s">
        <v>18</v>
      </c>
      <c r="AB15">
        <v>57</v>
      </c>
      <c r="AC15">
        <v>28</v>
      </c>
      <c r="AD15">
        <v>0</v>
      </c>
      <c r="AE15">
        <v>18</v>
      </c>
      <c r="AG15">
        <v>103</v>
      </c>
    </row>
    <row r="16" spans="1:33" x14ac:dyDescent="0.25">
      <c r="A16" s="1">
        <v>9</v>
      </c>
      <c r="B16" s="4" t="s">
        <v>20</v>
      </c>
      <c r="C16" s="2">
        <v>59267</v>
      </c>
      <c r="D16" s="2">
        <v>13</v>
      </c>
      <c r="E16" s="2">
        <f t="shared" si="0"/>
        <v>59280000</v>
      </c>
      <c r="F16" s="2">
        <v>83994</v>
      </c>
      <c r="G16" s="2">
        <v>76</v>
      </c>
      <c r="H16" s="2">
        <f t="shared" si="1"/>
        <v>42035000</v>
      </c>
      <c r="I16" s="2">
        <v>1666</v>
      </c>
      <c r="J16" s="2">
        <v>0</v>
      </c>
      <c r="K16" s="2">
        <v>11683000</v>
      </c>
      <c r="L16" s="2">
        <v>3014</v>
      </c>
      <c r="M16" s="2">
        <v>0</v>
      </c>
      <c r="N16" s="2">
        <v>41474000</v>
      </c>
      <c r="O16" s="2"/>
      <c r="P16" s="2"/>
      <c r="Q16" s="2"/>
      <c r="S16" s="54">
        <v>567500</v>
      </c>
      <c r="T16" s="54">
        <v>825000</v>
      </c>
      <c r="W16" s="2"/>
      <c r="X16" s="2"/>
      <c r="Y16" s="2"/>
      <c r="AA16" t="s">
        <v>19</v>
      </c>
      <c r="AB16">
        <v>544</v>
      </c>
      <c r="AC16">
        <v>22</v>
      </c>
      <c r="AD16">
        <v>0</v>
      </c>
      <c r="AE16">
        <v>32</v>
      </c>
      <c r="AG16">
        <v>598</v>
      </c>
    </row>
    <row r="17" spans="1:33" x14ac:dyDescent="0.25">
      <c r="A17" s="1">
        <v>10</v>
      </c>
      <c r="B17" s="4" t="s">
        <v>21</v>
      </c>
      <c r="C17" s="2">
        <v>75169</v>
      </c>
      <c r="D17" s="2">
        <v>21</v>
      </c>
      <c r="E17" s="2">
        <f t="shared" si="0"/>
        <v>75190000</v>
      </c>
      <c r="F17" s="2">
        <v>112204</v>
      </c>
      <c r="G17" s="2">
        <v>61</v>
      </c>
      <c r="H17" s="2">
        <f t="shared" si="1"/>
        <v>56132500</v>
      </c>
      <c r="I17" s="2">
        <v>1436</v>
      </c>
      <c r="J17" s="2">
        <v>0</v>
      </c>
      <c r="K17" s="2">
        <v>10052000</v>
      </c>
      <c r="L17" s="2">
        <v>3563</v>
      </c>
      <c r="M17" s="2">
        <v>0</v>
      </c>
      <c r="N17" s="2">
        <v>44798000</v>
      </c>
      <c r="O17" s="2"/>
      <c r="P17" s="2"/>
      <c r="Q17" s="2"/>
      <c r="S17" s="54">
        <f>SUM(S13:S16)</f>
        <v>3602500</v>
      </c>
      <c r="T17" s="54">
        <f>SUM(T13:T16)</f>
        <v>6995000</v>
      </c>
      <c r="W17" s="2"/>
      <c r="X17" s="2"/>
      <c r="Y17" s="2"/>
      <c r="AA17" t="s">
        <v>20</v>
      </c>
      <c r="AB17">
        <v>64</v>
      </c>
      <c r="AC17">
        <v>7</v>
      </c>
      <c r="AD17">
        <v>0</v>
      </c>
      <c r="AE17">
        <v>18</v>
      </c>
      <c r="AG17">
        <v>89</v>
      </c>
    </row>
    <row r="18" spans="1:33" x14ac:dyDescent="0.25">
      <c r="A18" s="1">
        <v>11</v>
      </c>
      <c r="B18" s="4" t="s">
        <v>22</v>
      </c>
      <c r="C18" s="2">
        <v>49541</v>
      </c>
      <c r="D18" s="2">
        <v>14</v>
      </c>
      <c r="E18" s="2">
        <f t="shared" si="0"/>
        <v>49555000</v>
      </c>
      <c r="F18" s="2">
        <v>73016</v>
      </c>
      <c r="G18" s="2">
        <v>29</v>
      </c>
      <c r="H18" s="2">
        <f t="shared" si="1"/>
        <v>36522500</v>
      </c>
      <c r="I18" s="2">
        <v>1632</v>
      </c>
      <c r="J18" s="2">
        <v>0</v>
      </c>
      <c r="K18" s="2">
        <v>11424000</v>
      </c>
      <c r="L18" s="2">
        <v>3837</v>
      </c>
      <c r="M18" s="2">
        <v>0</v>
      </c>
      <c r="N18" s="2">
        <v>46602000</v>
      </c>
      <c r="O18" s="2"/>
      <c r="P18" s="2"/>
      <c r="Q18" s="2"/>
      <c r="S18" s="54">
        <f>S17*2</f>
        <v>7205000</v>
      </c>
      <c r="W18" s="2"/>
      <c r="X18" s="2"/>
      <c r="Y18" s="2"/>
      <c r="AA18" t="s">
        <v>21</v>
      </c>
      <c r="AB18">
        <v>63</v>
      </c>
      <c r="AC18">
        <v>6</v>
      </c>
      <c r="AD18">
        <v>3</v>
      </c>
      <c r="AE18">
        <v>10</v>
      </c>
      <c r="AG18">
        <v>82</v>
      </c>
    </row>
    <row r="19" spans="1:33" x14ac:dyDescent="0.25">
      <c r="A19" s="1">
        <v>12</v>
      </c>
      <c r="B19" s="4" t="s">
        <v>23</v>
      </c>
      <c r="C19" s="62">
        <v>82256</v>
      </c>
      <c r="D19" s="2">
        <v>14</v>
      </c>
      <c r="E19" s="2">
        <f t="shared" si="0"/>
        <v>82270000</v>
      </c>
      <c r="F19" s="2">
        <v>122869</v>
      </c>
      <c r="G19" s="2">
        <v>36</v>
      </c>
      <c r="H19" s="2">
        <f t="shared" si="1"/>
        <v>61452500</v>
      </c>
      <c r="I19" s="2">
        <v>1849</v>
      </c>
      <c r="J19" s="2">
        <v>0</v>
      </c>
      <c r="K19" s="2">
        <v>12943000</v>
      </c>
      <c r="L19" s="2">
        <v>7189</v>
      </c>
      <c r="M19" s="2">
        <v>0</v>
      </c>
      <c r="N19" s="2">
        <v>81178000</v>
      </c>
      <c r="O19" s="2"/>
      <c r="P19" s="2"/>
      <c r="Q19" s="2"/>
      <c r="W19" s="2"/>
      <c r="X19" s="2"/>
      <c r="Y19" s="2"/>
      <c r="AA19" t="s">
        <v>22</v>
      </c>
      <c r="AB19">
        <v>26</v>
      </c>
      <c r="AC19">
        <v>7</v>
      </c>
      <c r="AD19">
        <v>0</v>
      </c>
      <c r="AE19">
        <v>8</v>
      </c>
      <c r="AF19">
        <v>2</v>
      </c>
      <c r="AG19">
        <v>43</v>
      </c>
    </row>
    <row r="20" spans="1:33" x14ac:dyDescent="0.25">
      <c r="A20" s="101" t="s">
        <v>24</v>
      </c>
      <c r="B20" s="102"/>
      <c r="C20" s="3">
        <f>SUM(C8:C19)</f>
        <v>665295</v>
      </c>
      <c r="D20" s="3">
        <f>SUM(D8:D19)</f>
        <v>510</v>
      </c>
      <c r="E20" s="3">
        <f>SUM(E8:E19)</f>
        <v>665805000</v>
      </c>
      <c r="F20" s="3">
        <f t="shared" ref="F20:Q20" si="2">SUM(F8:F19)</f>
        <v>993302</v>
      </c>
      <c r="G20" s="3">
        <f t="shared" si="2"/>
        <v>913</v>
      </c>
      <c r="H20" s="3">
        <f>SUM(H8:H19)</f>
        <v>497107500</v>
      </c>
      <c r="I20" s="3">
        <f t="shared" si="2"/>
        <v>20694</v>
      </c>
      <c r="J20" s="3">
        <f t="shared" si="2"/>
        <v>0</v>
      </c>
      <c r="K20" s="3">
        <f t="shared" si="2"/>
        <v>160051000</v>
      </c>
      <c r="L20" s="3">
        <f t="shared" si="2"/>
        <v>43771</v>
      </c>
      <c r="M20" s="3">
        <f t="shared" si="2"/>
        <v>0</v>
      </c>
      <c r="N20" s="3">
        <f t="shared" si="2"/>
        <v>560069000</v>
      </c>
      <c r="O20" s="3">
        <f t="shared" si="2"/>
        <v>2648</v>
      </c>
      <c r="P20" s="3">
        <f t="shared" si="2"/>
        <v>0</v>
      </c>
      <c r="Q20" s="3">
        <f t="shared" si="2"/>
        <v>5296000</v>
      </c>
      <c r="W20" s="3">
        <f>SUM(W8:W19)</f>
        <v>13671</v>
      </c>
      <c r="X20" s="3">
        <f>SUM(X8:X19)</f>
        <v>0</v>
      </c>
      <c r="Y20" s="3">
        <f>SUM(Y8:Y19)</f>
        <v>254820774</v>
      </c>
      <c r="AA20" t="s">
        <v>23</v>
      </c>
      <c r="AB20">
        <v>30</v>
      </c>
      <c r="AC20">
        <v>12</v>
      </c>
      <c r="AD20">
        <v>0</v>
      </c>
      <c r="AE20">
        <v>8</v>
      </c>
      <c r="AG20">
        <v>50</v>
      </c>
    </row>
    <row r="21" spans="1:33" x14ac:dyDescent="0.25">
      <c r="A21" s="112" t="s">
        <v>69</v>
      </c>
      <c r="B21" s="112"/>
      <c r="C21" s="113">
        <f>C20+D20+F20+G20+I20+J20+L20+M20+O20+P20</f>
        <v>1727133</v>
      </c>
      <c r="D21" s="114"/>
      <c r="E21" s="9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  <c r="AB21">
        <v>1100</v>
      </c>
      <c r="AC21">
        <v>147</v>
      </c>
      <c r="AD21">
        <v>11</v>
      </c>
      <c r="AE21">
        <v>163</v>
      </c>
      <c r="AF21">
        <v>2</v>
      </c>
      <c r="AG21">
        <v>1423</v>
      </c>
    </row>
    <row r="22" spans="1:33" x14ac:dyDescent="0.25">
      <c r="A22" s="112" t="s">
        <v>70</v>
      </c>
      <c r="B22" s="112"/>
      <c r="C22" s="113">
        <f>C20+F20+I20+L20+O20</f>
        <v>1725710</v>
      </c>
      <c r="D22" s="114"/>
      <c r="E22" s="96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</row>
    <row r="23" spans="1:33" x14ac:dyDescent="0.25">
      <c r="A23" s="112" t="s">
        <v>71</v>
      </c>
      <c r="B23" s="112"/>
      <c r="C23" s="113">
        <f>D20+G20</f>
        <v>1423</v>
      </c>
      <c r="D23" s="114"/>
      <c r="E23" s="96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33" x14ac:dyDescent="0.25">
      <c r="A24" s="112" t="s">
        <v>64</v>
      </c>
      <c r="B24" s="112"/>
      <c r="C24" s="113">
        <f>E20+H20+K20+N20+Q20</f>
        <v>1888328500</v>
      </c>
      <c r="D24" s="114"/>
      <c r="E24" s="96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1:33" x14ac:dyDescent="0.25">
      <c r="A25" s="90"/>
      <c r="B25" s="9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33" x14ac:dyDescent="0.25">
      <c r="A26" s="90"/>
      <c r="B26" s="66"/>
      <c r="C26" s="6"/>
      <c r="D26" s="6"/>
      <c r="E26" s="6"/>
      <c r="F26" s="6"/>
      <c r="G26" s="6"/>
      <c r="H26" s="6"/>
      <c r="I26" s="6"/>
      <c r="J26" s="6"/>
      <c r="K26" s="6"/>
      <c r="L26" s="6"/>
      <c r="M26" s="103" t="s">
        <v>72</v>
      </c>
      <c r="N26" s="103"/>
      <c r="O26" s="103"/>
      <c r="P26" s="103"/>
      <c r="Q26" s="6"/>
    </row>
    <row r="27" spans="1:33" ht="7.5" customHeight="1" x14ac:dyDescent="0.25">
      <c r="A27" s="66"/>
      <c r="B27" s="6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7"/>
      <c r="O27" s="67"/>
      <c r="P27" s="6"/>
      <c r="Q27" s="6"/>
    </row>
    <row r="28" spans="1:33" ht="15.75" x14ac:dyDescent="0.25">
      <c r="A28" s="66"/>
      <c r="B28" s="115"/>
      <c r="C28" s="115"/>
      <c r="D28" s="115"/>
      <c r="E28" s="6"/>
      <c r="F28" s="6"/>
      <c r="H28" s="6"/>
      <c r="I28" s="6"/>
      <c r="J28" s="6"/>
      <c r="K28" s="6"/>
      <c r="L28" s="6"/>
      <c r="M28" s="98" t="s">
        <v>38</v>
      </c>
      <c r="N28" s="98"/>
      <c r="O28" s="98"/>
      <c r="P28" s="98"/>
      <c r="Q28" s="6"/>
    </row>
    <row r="29" spans="1:33" ht="15.75" x14ac:dyDescent="0.25">
      <c r="A29" s="66"/>
      <c r="B29" s="66"/>
      <c r="C29" s="6"/>
      <c r="E29" s="6"/>
      <c r="F29" s="6"/>
      <c r="G29" s="6"/>
      <c r="H29" s="6"/>
      <c r="I29" s="6"/>
      <c r="J29" s="6"/>
      <c r="K29" s="6"/>
      <c r="L29" s="6"/>
      <c r="M29" s="98" t="s">
        <v>0</v>
      </c>
      <c r="N29" s="98"/>
      <c r="O29" s="98"/>
      <c r="P29" s="98"/>
      <c r="Q29" s="6"/>
    </row>
    <row r="30" spans="1:33" ht="15.75" x14ac:dyDescent="0.25">
      <c r="A30" s="66"/>
      <c r="B30" s="66"/>
      <c r="C30" s="6"/>
      <c r="D30" s="89"/>
      <c r="E30" s="6"/>
      <c r="F30" s="6"/>
      <c r="H30" s="6"/>
      <c r="I30" s="6"/>
      <c r="J30" s="6"/>
      <c r="K30" s="6"/>
      <c r="L30" s="6"/>
      <c r="M30" s="40"/>
      <c r="N30" s="40"/>
      <c r="O30" s="40"/>
      <c r="P30" s="40"/>
      <c r="Q30" s="6"/>
    </row>
    <row r="31" spans="1:33" ht="15.75" x14ac:dyDescent="0.25">
      <c r="A31" s="66"/>
      <c r="B31" s="66"/>
      <c r="C31" s="6"/>
      <c r="D31" s="6"/>
      <c r="E31" s="6"/>
      <c r="F31" s="6"/>
      <c r="H31" s="6"/>
      <c r="I31" s="6"/>
      <c r="J31" s="6"/>
      <c r="K31" s="6"/>
      <c r="L31" s="6"/>
      <c r="M31" s="40"/>
      <c r="N31" s="40"/>
      <c r="O31" s="40"/>
      <c r="P31" s="40"/>
      <c r="Q31" s="6"/>
    </row>
    <row r="32" spans="1:33" ht="15.75" x14ac:dyDescent="0.25">
      <c r="A32" s="66"/>
      <c r="B32" s="66"/>
      <c r="C32" s="6"/>
      <c r="D32" s="6"/>
      <c r="E32" s="6"/>
      <c r="F32" s="6"/>
      <c r="G32" s="6"/>
      <c r="H32" s="6"/>
      <c r="I32" s="6"/>
      <c r="J32" s="6"/>
      <c r="K32" s="6"/>
      <c r="L32" s="6"/>
      <c r="M32" s="104" t="s">
        <v>48</v>
      </c>
      <c r="N32" s="104"/>
      <c r="O32" s="104"/>
      <c r="P32" s="104"/>
      <c r="Q32" s="6"/>
    </row>
    <row r="33" spans="1:17" ht="15.75" x14ac:dyDescent="0.25">
      <c r="A33" s="66"/>
      <c r="B33" s="66"/>
      <c r="C33" s="6"/>
      <c r="D33" s="6"/>
      <c r="E33" s="6"/>
      <c r="F33" s="6"/>
      <c r="G33" s="6"/>
      <c r="H33" s="6"/>
      <c r="I33" s="6"/>
      <c r="J33" s="6"/>
      <c r="K33" s="6"/>
      <c r="L33" s="6"/>
      <c r="M33" s="98" t="s">
        <v>41</v>
      </c>
      <c r="N33" s="98"/>
      <c r="O33" s="98"/>
      <c r="P33" s="98"/>
      <c r="Q33" s="6"/>
    </row>
    <row r="34" spans="1:17" ht="15.75" x14ac:dyDescent="0.25">
      <c r="A34" s="66"/>
      <c r="B34" s="66"/>
      <c r="C34" s="6"/>
      <c r="D34" s="6"/>
      <c r="E34" s="6"/>
      <c r="F34" s="6"/>
      <c r="G34" s="6"/>
      <c r="H34" s="6"/>
      <c r="I34" s="6"/>
      <c r="J34" s="6"/>
      <c r="K34" s="6"/>
      <c r="L34" s="6"/>
      <c r="M34" s="98" t="s">
        <v>49</v>
      </c>
      <c r="N34" s="98"/>
      <c r="O34" s="98"/>
      <c r="P34" s="98"/>
      <c r="Q34" s="6"/>
    </row>
    <row r="35" spans="1:17" x14ac:dyDescent="0.25">
      <c r="A35" s="66"/>
      <c r="B35" s="6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5"/>
      <c r="O35" s="65"/>
      <c r="P35" s="6"/>
      <c r="Q35" s="6"/>
    </row>
    <row r="36" spans="1:17" x14ac:dyDescent="0.25">
      <c r="A36" s="66"/>
      <c r="B36" s="6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5"/>
      <c r="O36" s="65"/>
      <c r="P36" s="6"/>
      <c r="Q36" s="6"/>
    </row>
    <row r="37" spans="1:17" ht="18.75" x14ac:dyDescent="0.3">
      <c r="A37" s="105" t="s">
        <v>46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2"/>
      <c r="P37" s="12"/>
      <c r="Q37" s="12"/>
    </row>
    <row r="38" spans="1:17" ht="18.75" x14ac:dyDescent="0.3">
      <c r="A38" s="105" t="s">
        <v>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2"/>
      <c r="P38" s="12"/>
      <c r="Q38" s="12"/>
    </row>
    <row r="39" spans="1:17" ht="18.75" x14ac:dyDescent="0.3">
      <c r="A39" s="105" t="s">
        <v>62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2"/>
      <c r="P39" s="12"/>
      <c r="Q39" s="12"/>
    </row>
    <row r="41" spans="1:17" x14ac:dyDescent="0.25">
      <c r="A41" s="106" t="s">
        <v>2</v>
      </c>
      <c r="B41" s="106" t="s">
        <v>3</v>
      </c>
      <c r="C41" s="109" t="s">
        <v>58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1"/>
      <c r="O41" s="7"/>
      <c r="P41" s="7"/>
      <c r="Q41" s="7"/>
    </row>
    <row r="42" spans="1:17" x14ac:dyDescent="0.25">
      <c r="A42" s="107"/>
      <c r="B42" s="107"/>
      <c r="C42" s="109" t="s">
        <v>26</v>
      </c>
      <c r="D42" s="110"/>
      <c r="E42" s="111"/>
      <c r="F42" s="109" t="s">
        <v>27</v>
      </c>
      <c r="G42" s="110"/>
      <c r="H42" s="111"/>
      <c r="I42" s="109" t="s">
        <v>28</v>
      </c>
      <c r="J42" s="110"/>
      <c r="K42" s="111"/>
      <c r="L42" s="109" t="s">
        <v>29</v>
      </c>
      <c r="M42" s="110"/>
      <c r="N42" s="111"/>
      <c r="O42" s="99"/>
      <c r="P42" s="100"/>
      <c r="Q42" s="100"/>
    </row>
    <row r="43" spans="1:17" x14ac:dyDescent="0.25">
      <c r="A43" s="108"/>
      <c r="B43" s="108"/>
      <c r="C43" s="69" t="s">
        <v>6</v>
      </c>
      <c r="D43" s="69" t="s">
        <v>7</v>
      </c>
      <c r="E43" s="69" t="s">
        <v>30</v>
      </c>
      <c r="F43" s="69" t="s">
        <v>6</v>
      </c>
      <c r="G43" s="69" t="s">
        <v>7</v>
      </c>
      <c r="H43" s="69" t="s">
        <v>30</v>
      </c>
      <c r="I43" s="69" t="s">
        <v>6</v>
      </c>
      <c r="J43" s="69" t="s">
        <v>7</v>
      </c>
      <c r="K43" s="69" t="s">
        <v>30</v>
      </c>
      <c r="L43" s="69" t="s">
        <v>6</v>
      </c>
      <c r="M43" s="69" t="s">
        <v>7</v>
      </c>
      <c r="N43" s="69" t="s">
        <v>30</v>
      </c>
      <c r="O43" s="68"/>
      <c r="P43" s="68"/>
      <c r="Q43" s="68"/>
    </row>
    <row r="44" spans="1:17" x14ac:dyDescent="0.25">
      <c r="A44" s="1">
        <v>1</v>
      </c>
      <c r="B44" s="4" t="s">
        <v>12</v>
      </c>
      <c r="C44" s="2">
        <v>297</v>
      </c>
      <c r="D44" s="2">
        <v>0</v>
      </c>
      <c r="E44" s="2">
        <f>C44+D44</f>
        <v>297</v>
      </c>
      <c r="F44" s="2">
        <v>71</v>
      </c>
      <c r="G44" s="2">
        <v>0</v>
      </c>
      <c r="H44" s="2">
        <f>F44+G44</f>
        <v>71</v>
      </c>
      <c r="I44" s="2">
        <v>236</v>
      </c>
      <c r="J44" s="2">
        <v>0</v>
      </c>
      <c r="K44" s="2">
        <f>I44+J44</f>
        <v>236</v>
      </c>
      <c r="L44" s="2">
        <v>2048</v>
      </c>
      <c r="M44" s="2">
        <v>0</v>
      </c>
      <c r="N44" s="2">
        <f>L44+M44</f>
        <v>2048</v>
      </c>
      <c r="O44" s="8"/>
      <c r="P44" s="8"/>
      <c r="Q44" s="8"/>
    </row>
    <row r="45" spans="1:17" x14ac:dyDescent="0.25">
      <c r="A45" s="1">
        <v>2</v>
      </c>
      <c r="B45" s="4" t="s">
        <v>13</v>
      </c>
      <c r="C45" s="2">
        <v>289</v>
      </c>
      <c r="D45" s="2">
        <v>0</v>
      </c>
      <c r="E45" s="2">
        <f t="shared" ref="E45:E55" si="3">C45+D45</f>
        <v>289</v>
      </c>
      <c r="F45" s="2">
        <v>115</v>
      </c>
      <c r="G45" s="2">
        <v>0</v>
      </c>
      <c r="H45" s="2">
        <f t="shared" ref="H45:H55" si="4">F45+G45</f>
        <v>115</v>
      </c>
      <c r="I45" s="2">
        <v>218</v>
      </c>
      <c r="J45" s="2">
        <v>0</v>
      </c>
      <c r="K45" s="2">
        <f t="shared" ref="K45:K55" si="5">I45+J45</f>
        <v>218</v>
      </c>
      <c r="L45" s="2">
        <v>2140</v>
      </c>
      <c r="M45" s="2">
        <v>0</v>
      </c>
      <c r="N45" s="2">
        <f t="shared" ref="N45:N55" si="6">L45+M45</f>
        <v>2140</v>
      </c>
      <c r="O45" s="8"/>
      <c r="P45" s="8"/>
      <c r="Q45" s="8"/>
    </row>
    <row r="46" spans="1:17" x14ac:dyDescent="0.25">
      <c r="A46" s="1">
        <v>3</v>
      </c>
      <c r="B46" s="4" t="s">
        <v>14</v>
      </c>
      <c r="C46" s="2">
        <v>447</v>
      </c>
      <c r="D46" s="2">
        <v>0</v>
      </c>
      <c r="E46" s="2">
        <f t="shared" si="3"/>
        <v>447</v>
      </c>
      <c r="F46" s="2">
        <v>116</v>
      </c>
      <c r="G46" s="2">
        <v>0</v>
      </c>
      <c r="H46" s="2">
        <f t="shared" si="4"/>
        <v>116</v>
      </c>
      <c r="I46" s="2">
        <v>254</v>
      </c>
      <c r="J46" s="2">
        <v>0</v>
      </c>
      <c r="K46" s="2">
        <f t="shared" si="5"/>
        <v>254</v>
      </c>
      <c r="L46" s="2">
        <v>2628</v>
      </c>
      <c r="M46" s="2">
        <v>0</v>
      </c>
      <c r="N46" s="2">
        <f t="shared" si="6"/>
        <v>2628</v>
      </c>
      <c r="O46" s="8"/>
      <c r="P46" s="8"/>
      <c r="Q46" s="8"/>
    </row>
    <row r="47" spans="1:17" x14ac:dyDescent="0.25">
      <c r="A47" s="1">
        <v>4</v>
      </c>
      <c r="B47" s="4" t="s">
        <v>15</v>
      </c>
      <c r="C47" s="2">
        <v>250</v>
      </c>
      <c r="D47" s="2">
        <v>0</v>
      </c>
      <c r="E47" s="2">
        <f t="shared" si="3"/>
        <v>250</v>
      </c>
      <c r="F47" s="2">
        <v>106</v>
      </c>
      <c r="G47" s="2">
        <v>0</v>
      </c>
      <c r="H47" s="2">
        <f t="shared" si="4"/>
        <v>106</v>
      </c>
      <c r="I47" s="2">
        <v>242</v>
      </c>
      <c r="J47" s="2">
        <v>0</v>
      </c>
      <c r="K47" s="2">
        <f t="shared" si="5"/>
        <v>242</v>
      </c>
      <c r="L47" s="2">
        <v>2910</v>
      </c>
      <c r="M47" s="2">
        <v>0</v>
      </c>
      <c r="N47" s="2">
        <f t="shared" si="6"/>
        <v>2910</v>
      </c>
      <c r="O47" s="8"/>
      <c r="P47" s="8"/>
      <c r="Q47" s="8"/>
    </row>
    <row r="48" spans="1:17" x14ac:dyDescent="0.25">
      <c r="A48" s="1">
        <v>5</v>
      </c>
      <c r="B48" s="4" t="s">
        <v>16</v>
      </c>
      <c r="C48" s="2">
        <v>252</v>
      </c>
      <c r="D48" s="2">
        <v>0</v>
      </c>
      <c r="E48" s="2">
        <f t="shared" si="3"/>
        <v>252</v>
      </c>
      <c r="F48" s="2">
        <v>104</v>
      </c>
      <c r="G48" s="2">
        <v>0</v>
      </c>
      <c r="H48" s="2">
        <f t="shared" si="4"/>
        <v>104</v>
      </c>
      <c r="I48" s="2">
        <v>164</v>
      </c>
      <c r="J48" s="2">
        <v>0</v>
      </c>
      <c r="K48" s="2">
        <f t="shared" si="5"/>
        <v>164</v>
      </c>
      <c r="L48" s="2">
        <v>1668</v>
      </c>
      <c r="M48" s="2">
        <v>0</v>
      </c>
      <c r="N48" s="2">
        <f t="shared" si="6"/>
        <v>1668</v>
      </c>
      <c r="O48" s="8"/>
      <c r="P48" s="8"/>
      <c r="Q48" s="8"/>
    </row>
    <row r="49" spans="1:17" x14ac:dyDescent="0.25">
      <c r="A49" s="1">
        <v>6</v>
      </c>
      <c r="B49" s="4" t="s">
        <v>17</v>
      </c>
      <c r="C49" s="2">
        <v>320</v>
      </c>
      <c r="D49" s="2">
        <v>0</v>
      </c>
      <c r="E49" s="2">
        <f t="shared" si="3"/>
        <v>320</v>
      </c>
      <c r="F49" s="2">
        <v>100</v>
      </c>
      <c r="G49" s="2">
        <v>0</v>
      </c>
      <c r="H49" s="2">
        <f t="shared" si="4"/>
        <v>100</v>
      </c>
      <c r="I49" s="2">
        <v>258</v>
      </c>
      <c r="J49" s="2">
        <v>0</v>
      </c>
      <c r="K49" s="2">
        <f t="shared" si="5"/>
        <v>258</v>
      </c>
      <c r="L49" s="2">
        <v>2388</v>
      </c>
      <c r="M49" s="2">
        <v>0</v>
      </c>
      <c r="N49" s="2">
        <f t="shared" si="6"/>
        <v>2388</v>
      </c>
      <c r="O49" s="8"/>
      <c r="P49" s="8"/>
      <c r="Q49" s="8"/>
    </row>
    <row r="50" spans="1:17" x14ac:dyDescent="0.25">
      <c r="A50" s="1">
        <v>7</v>
      </c>
      <c r="B50" s="4" t="s">
        <v>18</v>
      </c>
      <c r="C50" s="2">
        <v>338</v>
      </c>
      <c r="D50" s="2">
        <v>0</v>
      </c>
      <c r="E50" s="2">
        <f t="shared" si="3"/>
        <v>338</v>
      </c>
      <c r="F50" s="2">
        <v>118</v>
      </c>
      <c r="G50" s="2">
        <v>0</v>
      </c>
      <c r="H50" s="2">
        <f t="shared" si="4"/>
        <v>118</v>
      </c>
      <c r="I50" s="2">
        <v>236</v>
      </c>
      <c r="J50" s="2">
        <v>0</v>
      </c>
      <c r="K50" s="2">
        <f t="shared" si="5"/>
        <v>236</v>
      </c>
      <c r="L50" s="54">
        <v>1940</v>
      </c>
      <c r="M50" s="2">
        <v>0</v>
      </c>
      <c r="N50" s="2">
        <f t="shared" si="6"/>
        <v>1940</v>
      </c>
      <c r="O50" s="8"/>
      <c r="P50" s="8"/>
      <c r="Q50" s="8"/>
    </row>
    <row r="51" spans="1:17" x14ac:dyDescent="0.25">
      <c r="A51" s="1">
        <v>8</v>
      </c>
      <c r="B51" s="4" t="s">
        <v>19</v>
      </c>
      <c r="C51" s="2">
        <v>342</v>
      </c>
      <c r="D51" s="2">
        <v>0</v>
      </c>
      <c r="E51" s="2">
        <f t="shared" si="3"/>
        <v>342</v>
      </c>
      <c r="F51" s="2">
        <v>129</v>
      </c>
      <c r="G51" s="2">
        <v>0</v>
      </c>
      <c r="H51" s="2">
        <f t="shared" si="4"/>
        <v>129</v>
      </c>
      <c r="I51" s="2">
        <v>280</v>
      </c>
      <c r="J51" s="2"/>
      <c r="K51" s="2">
        <f t="shared" si="5"/>
        <v>280</v>
      </c>
      <c r="L51" s="2">
        <v>2310</v>
      </c>
      <c r="M51" s="2">
        <v>378</v>
      </c>
      <c r="N51" s="2">
        <f t="shared" si="6"/>
        <v>2688</v>
      </c>
      <c r="O51" s="8"/>
      <c r="P51" s="8"/>
      <c r="Q51" s="8"/>
    </row>
    <row r="52" spans="1:17" x14ac:dyDescent="0.25">
      <c r="A52" s="1">
        <v>9</v>
      </c>
      <c r="B52" s="4" t="s">
        <v>20</v>
      </c>
      <c r="C52" s="2">
        <v>333</v>
      </c>
      <c r="D52" s="2">
        <v>0</v>
      </c>
      <c r="E52" s="2">
        <f t="shared" si="3"/>
        <v>333</v>
      </c>
      <c r="F52" s="2">
        <v>124</v>
      </c>
      <c r="G52" s="2"/>
      <c r="H52" s="2">
        <f t="shared" si="4"/>
        <v>124</v>
      </c>
      <c r="I52" s="2">
        <v>278</v>
      </c>
      <c r="J52" s="2"/>
      <c r="K52" s="2">
        <f t="shared" si="5"/>
        <v>278</v>
      </c>
      <c r="L52" s="2">
        <v>2386</v>
      </c>
      <c r="M52" s="2">
        <v>0</v>
      </c>
      <c r="N52" s="2">
        <f t="shared" si="6"/>
        <v>2386</v>
      </c>
      <c r="O52" s="8"/>
      <c r="P52" s="8"/>
      <c r="Q52" s="8"/>
    </row>
    <row r="53" spans="1:17" x14ac:dyDescent="0.25">
      <c r="A53" s="1">
        <v>10</v>
      </c>
      <c r="B53" s="4" t="s">
        <v>21</v>
      </c>
      <c r="C53" s="2">
        <v>316</v>
      </c>
      <c r="D53" s="2"/>
      <c r="E53" s="2">
        <f t="shared" si="3"/>
        <v>316</v>
      </c>
      <c r="F53" s="2">
        <v>110</v>
      </c>
      <c r="G53" s="2"/>
      <c r="H53" s="2">
        <f t="shared" si="4"/>
        <v>110</v>
      </c>
      <c r="I53" s="2">
        <v>360</v>
      </c>
      <c r="J53" s="2"/>
      <c r="K53" s="2">
        <f t="shared" si="5"/>
        <v>360</v>
      </c>
      <c r="L53" s="2">
        <v>2548</v>
      </c>
      <c r="M53" s="2">
        <v>0</v>
      </c>
      <c r="N53" s="2">
        <f t="shared" si="6"/>
        <v>2548</v>
      </c>
      <c r="O53" s="8"/>
      <c r="P53" s="8"/>
      <c r="Q53" s="8"/>
    </row>
    <row r="54" spans="1:17" x14ac:dyDescent="0.25">
      <c r="A54" s="1">
        <v>11</v>
      </c>
      <c r="B54" s="4" t="s">
        <v>22</v>
      </c>
      <c r="C54" s="2">
        <v>297</v>
      </c>
      <c r="D54" s="2">
        <v>0</v>
      </c>
      <c r="E54" s="2">
        <f t="shared" si="3"/>
        <v>297</v>
      </c>
      <c r="F54" s="2">
        <v>117</v>
      </c>
      <c r="G54" s="2"/>
      <c r="H54" s="2">
        <f t="shared" si="4"/>
        <v>117</v>
      </c>
      <c r="I54" s="2">
        <v>394</v>
      </c>
      <c r="J54" s="2"/>
      <c r="K54" s="2">
        <f t="shared" si="5"/>
        <v>394</v>
      </c>
      <c r="L54" s="2">
        <v>1964</v>
      </c>
      <c r="M54" s="2">
        <v>0</v>
      </c>
      <c r="N54" s="2">
        <f t="shared" si="6"/>
        <v>1964</v>
      </c>
      <c r="O54" s="8"/>
      <c r="P54" s="8"/>
      <c r="Q54" s="8"/>
    </row>
    <row r="55" spans="1:17" x14ac:dyDescent="0.25">
      <c r="A55" s="1">
        <v>12</v>
      </c>
      <c r="B55" s="4" t="s">
        <v>23</v>
      </c>
      <c r="C55" s="2">
        <v>421</v>
      </c>
      <c r="D55" s="2">
        <v>0</v>
      </c>
      <c r="E55" s="2">
        <f t="shared" si="3"/>
        <v>421</v>
      </c>
      <c r="F55" s="2">
        <v>127</v>
      </c>
      <c r="G55" s="2"/>
      <c r="H55" s="2">
        <f t="shared" si="4"/>
        <v>127</v>
      </c>
      <c r="I55" s="2">
        <v>394</v>
      </c>
      <c r="J55" s="2"/>
      <c r="K55" s="2">
        <f t="shared" si="5"/>
        <v>394</v>
      </c>
      <c r="L55" s="2">
        <v>2802</v>
      </c>
      <c r="M55" s="2">
        <v>0</v>
      </c>
      <c r="N55" s="2">
        <f t="shared" si="6"/>
        <v>2802</v>
      </c>
      <c r="O55" s="8"/>
      <c r="P55" s="8"/>
      <c r="Q55" s="8"/>
    </row>
    <row r="56" spans="1:17" x14ac:dyDescent="0.25">
      <c r="A56" s="101" t="s">
        <v>24</v>
      </c>
      <c r="B56" s="102"/>
      <c r="C56" s="3">
        <f>SUM(C44:C55)</f>
        <v>3902</v>
      </c>
      <c r="D56" s="3">
        <f>SUM(D44:D55)</f>
        <v>0</v>
      </c>
      <c r="E56" s="3">
        <f>SUM(E44:E55)</f>
        <v>3902</v>
      </c>
      <c r="F56" s="3">
        <f t="shared" ref="F56:Q56" si="7">SUM(F44:F55)</f>
        <v>1337</v>
      </c>
      <c r="G56" s="3">
        <f t="shared" si="7"/>
        <v>0</v>
      </c>
      <c r="H56" s="3">
        <f t="shared" si="7"/>
        <v>1337</v>
      </c>
      <c r="I56" s="3">
        <f t="shared" si="7"/>
        <v>3314</v>
      </c>
      <c r="J56" s="3">
        <f t="shared" si="7"/>
        <v>0</v>
      </c>
      <c r="K56" s="3">
        <f t="shared" si="7"/>
        <v>3314</v>
      </c>
      <c r="L56" s="3">
        <f t="shared" si="7"/>
        <v>27732</v>
      </c>
      <c r="M56" s="3">
        <f t="shared" si="7"/>
        <v>378</v>
      </c>
      <c r="N56" s="3">
        <f t="shared" si="7"/>
        <v>28110</v>
      </c>
      <c r="O56" s="6">
        <f t="shared" si="7"/>
        <v>0</v>
      </c>
      <c r="P56" s="6">
        <f t="shared" si="7"/>
        <v>0</v>
      </c>
      <c r="Q56" s="6">
        <f t="shared" si="7"/>
        <v>0</v>
      </c>
    </row>
    <row r="57" spans="1:17" x14ac:dyDescent="0.25">
      <c r="O57" s="9"/>
      <c r="P57" s="9"/>
      <c r="Q57" s="9"/>
    </row>
    <row r="58" spans="1:17" x14ac:dyDescent="0.25">
      <c r="J58" s="103" t="s">
        <v>68</v>
      </c>
      <c r="K58" s="103"/>
      <c r="L58" s="103"/>
      <c r="M58" s="103"/>
    </row>
    <row r="59" spans="1:17" ht="5.25" customHeight="1" x14ac:dyDescent="0.25">
      <c r="J59" s="6"/>
      <c r="K59" s="67"/>
      <c r="L59" s="67"/>
      <c r="M59" s="6"/>
    </row>
    <row r="60" spans="1:17" ht="15.75" x14ac:dyDescent="0.25">
      <c r="J60" s="98" t="s">
        <v>38</v>
      </c>
      <c r="K60" s="98"/>
      <c r="L60" s="98"/>
      <c r="M60" s="98"/>
      <c r="N60" s="38"/>
    </row>
    <row r="61" spans="1:17" ht="15.75" x14ac:dyDescent="0.25">
      <c r="C61" s="15"/>
      <c r="J61" s="98" t="s">
        <v>0</v>
      </c>
      <c r="K61" s="98"/>
      <c r="L61" s="98"/>
      <c r="M61" s="98"/>
      <c r="N61" s="38"/>
    </row>
    <row r="62" spans="1:17" ht="15.75" x14ac:dyDescent="0.25">
      <c r="J62" s="40"/>
      <c r="K62" s="40"/>
      <c r="L62" s="40"/>
      <c r="M62" s="40"/>
      <c r="N62" s="38"/>
    </row>
    <row r="63" spans="1:17" ht="15.75" x14ac:dyDescent="0.25">
      <c r="J63" s="40"/>
      <c r="K63" s="40"/>
      <c r="L63" s="40"/>
      <c r="M63" s="40"/>
      <c r="N63" s="38"/>
    </row>
    <row r="64" spans="1:17" ht="15.75" x14ac:dyDescent="0.25">
      <c r="J64" s="104" t="s">
        <v>48</v>
      </c>
      <c r="K64" s="104"/>
      <c r="L64" s="104"/>
      <c r="M64" s="104"/>
      <c r="N64" s="39"/>
    </row>
    <row r="65" spans="10:14" ht="15.75" x14ac:dyDescent="0.25">
      <c r="J65" s="98" t="s">
        <v>41</v>
      </c>
      <c r="K65" s="98"/>
      <c r="L65" s="98"/>
      <c r="M65" s="98"/>
      <c r="N65" s="38"/>
    </row>
    <row r="66" spans="10:14" ht="15.75" x14ac:dyDescent="0.25">
      <c r="J66" s="98" t="s">
        <v>49</v>
      </c>
      <c r="K66" s="98"/>
      <c r="L66" s="98"/>
      <c r="M66" s="98"/>
      <c r="N66" s="38"/>
    </row>
  </sheetData>
  <mergeCells count="46">
    <mergeCell ref="A39:N39"/>
    <mergeCell ref="A38:N38"/>
    <mergeCell ref="M29:P29"/>
    <mergeCell ref="M32:P32"/>
    <mergeCell ref="M33:P33"/>
    <mergeCell ref="M34:P34"/>
    <mergeCell ref="A37:N37"/>
    <mergeCell ref="J66:M66"/>
    <mergeCell ref="O42:Q42"/>
    <mergeCell ref="A56:B56"/>
    <mergeCell ref="J58:M58"/>
    <mergeCell ref="J60:M60"/>
    <mergeCell ref="J61:M61"/>
    <mergeCell ref="J64:M64"/>
    <mergeCell ref="A41:A43"/>
    <mergeCell ref="B41:B43"/>
    <mergeCell ref="C41:N41"/>
    <mergeCell ref="C42:E42"/>
    <mergeCell ref="F42:H42"/>
    <mergeCell ref="I42:K42"/>
    <mergeCell ref="L42:N42"/>
    <mergeCell ref="J65:M65"/>
    <mergeCell ref="W6:Y6"/>
    <mergeCell ref="A20:B20"/>
    <mergeCell ref="M26:P26"/>
    <mergeCell ref="B28:D28"/>
    <mergeCell ref="M28:P28"/>
    <mergeCell ref="A21:B21"/>
    <mergeCell ref="A24:B24"/>
    <mergeCell ref="C21:D21"/>
    <mergeCell ref="C24:D24"/>
    <mergeCell ref="A22:B22"/>
    <mergeCell ref="A23:B23"/>
    <mergeCell ref="C22:D22"/>
    <mergeCell ref="C23:D23"/>
    <mergeCell ref="A1:Q1"/>
    <mergeCell ref="A2:Q2"/>
    <mergeCell ref="A3:Q3"/>
    <mergeCell ref="A5:A7"/>
    <mergeCell ref="B5:B7"/>
    <mergeCell ref="C5:Q5"/>
    <mergeCell ref="C6:E6"/>
    <mergeCell ref="F6:H6"/>
    <mergeCell ref="I6:K6"/>
    <mergeCell ref="L6:N6"/>
    <mergeCell ref="O6:Q6"/>
  </mergeCells>
  <pageMargins left="0.2" right="0.2" top="0.5" bottom="0.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opLeftCell="A5" zoomScaleNormal="100" workbookViewId="0">
      <selection activeCell="F33" sqref="F33"/>
    </sheetView>
  </sheetViews>
  <sheetFormatPr defaultRowHeight="15" x14ac:dyDescent="0.25"/>
  <cols>
    <col min="1" max="1" width="3.7109375" customWidth="1"/>
    <col min="2" max="2" width="10.7109375" customWidth="1"/>
    <col min="3" max="3" width="13.85546875" customWidth="1"/>
    <col min="4" max="4" width="7" customWidth="1"/>
    <col min="5" max="5" width="9.28515625" customWidth="1"/>
    <col min="6" max="6" width="13.5703125" customWidth="1"/>
    <col min="7" max="7" width="8.7109375" customWidth="1"/>
    <col min="8" max="8" width="9.28515625" customWidth="1"/>
    <col min="9" max="9" width="9" customWidth="1"/>
    <col min="10" max="10" width="13.42578125" bestFit="1" customWidth="1"/>
    <col min="11" max="11" width="8.28515625" customWidth="1"/>
    <col min="12" max="12" width="10.42578125" customWidth="1"/>
    <col min="13" max="13" width="9.28515625" customWidth="1"/>
    <col min="14" max="14" width="13.42578125" bestFit="1" customWidth="1"/>
    <col min="15" max="15" width="7.7109375" customWidth="1"/>
    <col min="16" max="16" width="6.85546875" customWidth="1"/>
    <col min="17" max="17" width="8.28515625" customWidth="1"/>
    <col min="18" max="18" width="13.42578125" bestFit="1" customWidth="1"/>
    <col min="19" max="19" width="7.42578125" customWidth="1"/>
    <col min="20" max="20" width="8.28515625" customWidth="1"/>
    <col min="21" max="21" width="9.140625" customWidth="1"/>
    <col min="22" max="22" width="13" customWidth="1"/>
    <col min="24" max="24" width="17" style="54" customWidth="1"/>
    <col min="25" max="25" width="10.5703125" style="54" bestFit="1" customWidth="1"/>
    <col min="26" max="26" width="10.5703125" bestFit="1" customWidth="1"/>
    <col min="28" max="28" width="8.28515625" customWidth="1"/>
    <col min="29" max="29" width="11.140625" customWidth="1"/>
    <col min="30" max="30" width="13.5703125" customWidth="1"/>
  </cols>
  <sheetData>
    <row r="1" spans="1:30" ht="18.75" x14ac:dyDescent="0.3">
      <c r="A1" s="116" t="s">
        <v>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30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30" ht="18.75" x14ac:dyDescent="0.3">
      <c r="A3" s="105" t="s">
        <v>47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5" spans="1:30" ht="19.5" customHeight="1" x14ac:dyDescent="0.25">
      <c r="A5" s="106" t="s">
        <v>2</v>
      </c>
      <c r="B5" s="106" t="s">
        <v>3</v>
      </c>
      <c r="C5" s="109" t="s">
        <v>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</row>
    <row r="6" spans="1:30" ht="19.5" customHeight="1" x14ac:dyDescent="0.25">
      <c r="A6" s="107"/>
      <c r="B6" s="107"/>
      <c r="C6" s="109" t="s">
        <v>5</v>
      </c>
      <c r="D6" s="110"/>
      <c r="E6" s="110"/>
      <c r="F6" s="111"/>
      <c r="G6" s="109" t="s">
        <v>9</v>
      </c>
      <c r="H6" s="110"/>
      <c r="I6" s="110"/>
      <c r="J6" s="111"/>
      <c r="K6" s="109" t="s">
        <v>10</v>
      </c>
      <c r="L6" s="110"/>
      <c r="M6" s="110"/>
      <c r="N6" s="111"/>
      <c r="O6" s="109" t="s">
        <v>11</v>
      </c>
      <c r="P6" s="110"/>
      <c r="Q6" s="110"/>
      <c r="R6" s="111"/>
      <c r="S6" s="109" t="s">
        <v>31</v>
      </c>
      <c r="T6" s="110"/>
      <c r="U6" s="110"/>
      <c r="V6" s="111"/>
      <c r="AB6" s="109" t="s">
        <v>11</v>
      </c>
      <c r="AC6" s="110"/>
      <c r="AD6" s="111"/>
    </row>
    <row r="7" spans="1:30" ht="34.5" customHeight="1" x14ac:dyDescent="0.25">
      <c r="A7" s="108"/>
      <c r="B7" s="108"/>
      <c r="C7" s="32" t="s">
        <v>6</v>
      </c>
      <c r="D7" s="32" t="s">
        <v>7</v>
      </c>
      <c r="E7" s="83" t="s">
        <v>53</v>
      </c>
      <c r="F7" s="50" t="s">
        <v>57</v>
      </c>
      <c r="G7" s="32" t="s">
        <v>6</v>
      </c>
      <c r="H7" s="32" t="s">
        <v>7</v>
      </c>
      <c r="I7" s="83" t="s">
        <v>53</v>
      </c>
      <c r="J7" s="50" t="s">
        <v>57</v>
      </c>
      <c r="K7" s="32" t="s">
        <v>6</v>
      </c>
      <c r="L7" s="32" t="s">
        <v>7</v>
      </c>
      <c r="M7" s="83" t="s">
        <v>53</v>
      </c>
      <c r="N7" s="50" t="s">
        <v>57</v>
      </c>
      <c r="O7" s="32" t="s">
        <v>6</v>
      </c>
      <c r="P7" s="32" t="s">
        <v>7</v>
      </c>
      <c r="Q7" s="83" t="s">
        <v>53</v>
      </c>
      <c r="R7" s="50" t="s">
        <v>57</v>
      </c>
      <c r="S7" s="32" t="s">
        <v>6</v>
      </c>
      <c r="T7" s="32" t="s">
        <v>7</v>
      </c>
      <c r="U7" s="83" t="s">
        <v>53</v>
      </c>
      <c r="V7" s="50" t="s">
        <v>57</v>
      </c>
      <c r="X7" s="33" t="s">
        <v>43</v>
      </c>
      <c r="Y7" s="54">
        <f>D20+H20</f>
        <v>805</v>
      </c>
      <c r="AB7" s="61" t="s">
        <v>6</v>
      </c>
      <c r="AC7" s="61" t="s">
        <v>7</v>
      </c>
      <c r="AD7" s="50" t="s">
        <v>57</v>
      </c>
    </row>
    <row r="8" spans="1:30" x14ac:dyDescent="0.25">
      <c r="A8" s="1">
        <v>1</v>
      </c>
      <c r="B8" s="4" t="s">
        <v>12</v>
      </c>
      <c r="C8" s="2">
        <v>58926</v>
      </c>
      <c r="D8" s="2">
        <v>4</v>
      </c>
      <c r="E8" s="2">
        <f>C8+D8</f>
        <v>58930</v>
      </c>
      <c r="F8" s="2">
        <f t="shared" ref="F8:F19" si="0">(C8+D8)*1000</f>
        <v>58930000</v>
      </c>
      <c r="G8" s="2">
        <v>77454</v>
      </c>
      <c r="H8" s="2">
        <v>26</v>
      </c>
      <c r="I8" s="2">
        <f>G8+H8</f>
        <v>77480</v>
      </c>
      <c r="J8" s="2">
        <f t="shared" ref="J8:J19" si="1">(G8+H8)*1000/2</f>
        <v>38740000</v>
      </c>
      <c r="K8" s="2">
        <v>3693</v>
      </c>
      <c r="L8" s="2">
        <v>0</v>
      </c>
      <c r="M8" s="2">
        <f>K8+L8</f>
        <v>3693</v>
      </c>
      <c r="N8" s="2">
        <v>21911000</v>
      </c>
      <c r="O8" s="2">
        <v>4914</v>
      </c>
      <c r="P8" s="27">
        <v>0</v>
      </c>
      <c r="Q8" s="27">
        <f>O8+P8</f>
        <v>4914</v>
      </c>
      <c r="R8" s="2">
        <v>66565000</v>
      </c>
      <c r="S8" s="2"/>
      <c r="T8" s="2"/>
      <c r="U8" s="2"/>
      <c r="V8" s="2"/>
      <c r="X8" s="33" t="s">
        <v>44</v>
      </c>
      <c r="Y8" s="54">
        <f>C20+G20+K20+O20+S20</f>
        <v>1675765</v>
      </c>
      <c r="AB8" s="2">
        <v>3117</v>
      </c>
      <c r="AC8" s="27">
        <v>0</v>
      </c>
      <c r="AD8" s="2">
        <v>71602600</v>
      </c>
    </row>
    <row r="9" spans="1:30" x14ac:dyDescent="0.25">
      <c r="A9" s="1">
        <v>2</v>
      </c>
      <c r="B9" s="4" t="s">
        <v>13</v>
      </c>
      <c r="C9" s="2">
        <v>32385</v>
      </c>
      <c r="D9" s="2">
        <v>0</v>
      </c>
      <c r="E9" s="2">
        <f t="shared" ref="E9:E20" si="2">C9+D9</f>
        <v>32385</v>
      </c>
      <c r="F9" s="2">
        <f t="shared" si="0"/>
        <v>32385000</v>
      </c>
      <c r="G9" s="2">
        <v>45623</v>
      </c>
      <c r="H9" s="2">
        <v>17</v>
      </c>
      <c r="I9" s="2">
        <f t="shared" ref="I9:I20" si="3">G9+H9</f>
        <v>45640</v>
      </c>
      <c r="J9" s="2">
        <f t="shared" si="1"/>
        <v>22820000</v>
      </c>
      <c r="K9" s="2">
        <v>1412</v>
      </c>
      <c r="L9" s="2">
        <v>0</v>
      </c>
      <c r="M9" s="2">
        <f t="shared" ref="M9:M20" si="4">K9+L9</f>
        <v>1412</v>
      </c>
      <c r="N9" s="2">
        <v>8904000</v>
      </c>
      <c r="O9" s="2">
        <v>1712</v>
      </c>
      <c r="P9" s="2">
        <v>0</v>
      </c>
      <c r="Q9" s="27">
        <f t="shared" ref="Q9:Q20" si="5">O9+P9</f>
        <v>1712</v>
      </c>
      <c r="R9" s="2">
        <v>25409000</v>
      </c>
      <c r="S9" s="2"/>
      <c r="T9" s="2"/>
      <c r="U9" s="2"/>
      <c r="V9" s="2"/>
      <c r="X9" s="33" t="s">
        <v>45</v>
      </c>
      <c r="Y9" s="54">
        <f>C20+D20+G20+H20+K20+O20+S20</f>
        <v>1676570</v>
      </c>
      <c r="Z9" s="15"/>
      <c r="AB9" s="2">
        <v>2070</v>
      </c>
      <c r="AC9" s="2">
        <v>0</v>
      </c>
      <c r="AD9" s="2">
        <v>28512000</v>
      </c>
    </row>
    <row r="10" spans="1:30" x14ac:dyDescent="0.25">
      <c r="A10" s="28">
        <v>3</v>
      </c>
      <c r="B10" s="4" t="s">
        <v>14</v>
      </c>
      <c r="C10" s="2">
        <v>45062</v>
      </c>
      <c r="D10" s="2">
        <v>113</v>
      </c>
      <c r="E10" s="2">
        <f t="shared" si="2"/>
        <v>45175</v>
      </c>
      <c r="F10" s="2">
        <f t="shared" si="0"/>
        <v>45175000</v>
      </c>
      <c r="G10" s="2">
        <v>73904</v>
      </c>
      <c r="H10" s="2">
        <v>146</v>
      </c>
      <c r="I10" s="2">
        <f t="shared" si="3"/>
        <v>74050</v>
      </c>
      <c r="J10" s="2">
        <f t="shared" si="1"/>
        <v>37025000</v>
      </c>
      <c r="K10" s="2">
        <v>1991</v>
      </c>
      <c r="L10" s="2">
        <v>0</v>
      </c>
      <c r="M10" s="2">
        <f t="shared" si="4"/>
        <v>1991</v>
      </c>
      <c r="N10" s="2">
        <v>11403000</v>
      </c>
      <c r="O10" s="2">
        <v>2347</v>
      </c>
      <c r="P10" s="2">
        <v>0</v>
      </c>
      <c r="Q10" s="27">
        <f t="shared" si="5"/>
        <v>2347</v>
      </c>
      <c r="R10" s="2">
        <v>31521000</v>
      </c>
      <c r="S10" s="2"/>
      <c r="T10" s="2"/>
      <c r="U10" s="2"/>
      <c r="V10" s="2"/>
      <c r="X10" s="14"/>
      <c r="AB10" s="2">
        <v>2137</v>
      </c>
      <c r="AC10" s="2">
        <v>0</v>
      </c>
      <c r="AD10" s="2">
        <v>44442524</v>
      </c>
    </row>
    <row r="11" spans="1:30" x14ac:dyDescent="0.25">
      <c r="A11" s="1">
        <v>4</v>
      </c>
      <c r="B11" s="4" t="s">
        <v>15</v>
      </c>
      <c r="C11" s="2">
        <v>83211</v>
      </c>
      <c r="D11" s="2">
        <v>19</v>
      </c>
      <c r="E11" s="2">
        <f t="shared" si="2"/>
        <v>83230</v>
      </c>
      <c r="F11" s="2">
        <f t="shared" si="0"/>
        <v>83230000</v>
      </c>
      <c r="G11" s="2">
        <v>118988</v>
      </c>
      <c r="H11" s="2">
        <v>57</v>
      </c>
      <c r="I11" s="2">
        <f t="shared" si="3"/>
        <v>119045</v>
      </c>
      <c r="J11" s="2">
        <f t="shared" si="1"/>
        <v>59522500</v>
      </c>
      <c r="K11" s="2">
        <v>2345</v>
      </c>
      <c r="L11" s="2">
        <v>0</v>
      </c>
      <c r="M11" s="2">
        <f t="shared" si="4"/>
        <v>2345</v>
      </c>
      <c r="N11" s="2">
        <v>22213125</v>
      </c>
      <c r="O11" s="53">
        <v>2446</v>
      </c>
      <c r="P11" s="53">
        <v>0</v>
      </c>
      <c r="Q11" s="27">
        <f t="shared" si="5"/>
        <v>2446</v>
      </c>
      <c r="R11" s="53">
        <v>31717000</v>
      </c>
      <c r="S11" s="2"/>
      <c r="T11" s="2"/>
      <c r="U11" s="2"/>
      <c r="V11" s="2"/>
      <c r="X11" s="14"/>
      <c r="AB11" s="53">
        <v>3015</v>
      </c>
      <c r="AC11" s="53">
        <v>0</v>
      </c>
      <c r="AD11" s="53">
        <v>62202650</v>
      </c>
    </row>
    <row r="12" spans="1:30" x14ac:dyDescent="0.25">
      <c r="A12" s="1">
        <v>5</v>
      </c>
      <c r="B12" s="4" t="s">
        <v>16</v>
      </c>
      <c r="C12" s="2">
        <v>102430</v>
      </c>
      <c r="D12" s="2">
        <v>0</v>
      </c>
      <c r="E12" s="2">
        <f t="shared" si="2"/>
        <v>102430</v>
      </c>
      <c r="F12" s="2">
        <f t="shared" si="0"/>
        <v>102430000</v>
      </c>
      <c r="G12" s="2">
        <v>147882</v>
      </c>
      <c r="H12" s="2">
        <v>18</v>
      </c>
      <c r="I12" s="2">
        <f t="shared" si="3"/>
        <v>147900</v>
      </c>
      <c r="J12" s="2">
        <f t="shared" si="1"/>
        <v>73950000</v>
      </c>
      <c r="K12" s="2">
        <v>1689</v>
      </c>
      <c r="L12" s="2">
        <v>0</v>
      </c>
      <c r="M12" s="2">
        <f t="shared" si="4"/>
        <v>1689</v>
      </c>
      <c r="N12" s="2">
        <v>12300000</v>
      </c>
      <c r="O12" s="53">
        <v>2835</v>
      </c>
      <c r="P12" s="53">
        <v>0</v>
      </c>
      <c r="Q12" s="27">
        <f t="shared" si="5"/>
        <v>2835</v>
      </c>
      <c r="R12" s="53">
        <v>35069000</v>
      </c>
      <c r="S12" s="2"/>
      <c r="T12" s="2"/>
      <c r="U12" s="2"/>
      <c r="V12" s="2"/>
      <c r="AB12" s="53">
        <v>2113</v>
      </c>
      <c r="AC12" s="53">
        <v>0</v>
      </c>
      <c r="AD12" s="53">
        <v>35039000</v>
      </c>
    </row>
    <row r="13" spans="1:30" x14ac:dyDescent="0.25">
      <c r="A13" s="1">
        <v>6</v>
      </c>
      <c r="B13" s="4" t="s">
        <v>17</v>
      </c>
      <c r="C13" s="2">
        <v>6995</v>
      </c>
      <c r="D13" s="2">
        <v>0</v>
      </c>
      <c r="E13" s="2">
        <f t="shared" si="2"/>
        <v>6995</v>
      </c>
      <c r="F13" s="2">
        <f t="shared" si="0"/>
        <v>6995000</v>
      </c>
      <c r="G13" s="2">
        <v>7205</v>
      </c>
      <c r="H13" s="2">
        <v>0</v>
      </c>
      <c r="I13" s="2">
        <f t="shared" si="3"/>
        <v>7205</v>
      </c>
      <c r="J13" s="2">
        <f t="shared" si="1"/>
        <v>3602500</v>
      </c>
      <c r="K13" s="2">
        <v>2070</v>
      </c>
      <c r="L13" s="2">
        <v>0</v>
      </c>
      <c r="M13" s="2">
        <f t="shared" si="4"/>
        <v>2070</v>
      </c>
      <c r="N13" s="2">
        <v>13944000</v>
      </c>
      <c r="O13" s="2">
        <v>1035</v>
      </c>
      <c r="P13" s="53">
        <v>0</v>
      </c>
      <c r="Q13" s="27">
        <f t="shared" si="5"/>
        <v>1035</v>
      </c>
      <c r="R13" s="2">
        <v>13382000</v>
      </c>
      <c r="S13" s="2"/>
      <c r="T13" s="2"/>
      <c r="U13" s="2"/>
      <c r="V13" s="2"/>
      <c r="AB13" s="2">
        <v>1219</v>
      </c>
      <c r="AC13" s="53">
        <v>0</v>
      </c>
      <c r="AD13" s="2">
        <v>13022000</v>
      </c>
    </row>
    <row r="14" spans="1:30" x14ac:dyDescent="0.25">
      <c r="A14" s="1">
        <v>7</v>
      </c>
      <c r="B14" s="4" t="s">
        <v>18</v>
      </c>
      <c r="C14" s="2">
        <v>49938</v>
      </c>
      <c r="D14" s="2">
        <v>32</v>
      </c>
      <c r="E14" s="2">
        <f t="shared" si="2"/>
        <v>49970</v>
      </c>
      <c r="F14" s="2">
        <f t="shared" si="0"/>
        <v>49970000</v>
      </c>
      <c r="G14" s="2">
        <v>59880</v>
      </c>
      <c r="H14" s="2">
        <v>45</v>
      </c>
      <c r="I14" s="2">
        <f t="shared" si="3"/>
        <v>59925</v>
      </c>
      <c r="J14" s="2">
        <f t="shared" si="1"/>
        <v>29962500</v>
      </c>
      <c r="K14" s="6">
        <v>4070</v>
      </c>
      <c r="L14" s="2">
        <v>0</v>
      </c>
      <c r="M14" s="2">
        <f t="shared" si="4"/>
        <v>4070</v>
      </c>
      <c r="N14" s="2">
        <v>30421000</v>
      </c>
      <c r="O14" s="6">
        <v>10380</v>
      </c>
      <c r="P14" s="2">
        <v>0</v>
      </c>
      <c r="Q14" s="27">
        <f t="shared" si="5"/>
        <v>10380</v>
      </c>
      <c r="R14" s="2">
        <v>87557000</v>
      </c>
      <c r="S14" s="6">
        <v>4061</v>
      </c>
      <c r="T14" s="2">
        <v>0</v>
      </c>
      <c r="U14" s="2"/>
      <c r="V14" s="2">
        <v>8122000</v>
      </c>
      <c r="AB14" s="2"/>
      <c r="AC14" s="2"/>
      <c r="AD14" s="2"/>
    </row>
    <row r="15" spans="1:30" x14ac:dyDescent="0.25">
      <c r="A15" s="1">
        <v>8</v>
      </c>
      <c r="B15" s="4" t="s">
        <v>19</v>
      </c>
      <c r="C15" s="2">
        <v>25101</v>
      </c>
      <c r="D15" s="2">
        <v>14</v>
      </c>
      <c r="E15" s="2">
        <f t="shared" si="2"/>
        <v>25115</v>
      </c>
      <c r="F15" s="2">
        <f t="shared" si="0"/>
        <v>25115000</v>
      </c>
      <c r="G15" s="2">
        <v>37465</v>
      </c>
      <c r="H15" s="2">
        <v>25</v>
      </c>
      <c r="I15" s="2">
        <f t="shared" si="3"/>
        <v>37490</v>
      </c>
      <c r="J15" s="2">
        <f t="shared" si="1"/>
        <v>18745000</v>
      </c>
      <c r="K15" s="2">
        <v>1322</v>
      </c>
      <c r="L15" s="2">
        <v>0</v>
      </c>
      <c r="M15" s="2">
        <f t="shared" si="4"/>
        <v>1322</v>
      </c>
      <c r="N15" s="2">
        <v>9254000</v>
      </c>
      <c r="O15" s="2">
        <v>1929</v>
      </c>
      <c r="P15" s="2">
        <v>0</v>
      </c>
      <c r="Q15" s="27">
        <f t="shared" si="5"/>
        <v>1929</v>
      </c>
      <c r="R15" s="2">
        <v>27176000</v>
      </c>
      <c r="S15" s="2"/>
      <c r="T15" s="2"/>
      <c r="U15" s="2"/>
      <c r="V15" s="2"/>
      <c r="AB15" s="2"/>
      <c r="AC15" s="2"/>
      <c r="AD15" s="2"/>
    </row>
    <row r="16" spans="1:30" x14ac:dyDescent="0.25">
      <c r="A16" s="1">
        <v>9</v>
      </c>
      <c r="B16" s="4" t="s">
        <v>20</v>
      </c>
      <c r="C16" s="2">
        <v>38473</v>
      </c>
      <c r="D16" s="2">
        <v>17</v>
      </c>
      <c r="E16" s="2">
        <f t="shared" si="2"/>
        <v>38490</v>
      </c>
      <c r="F16" s="2">
        <f t="shared" si="0"/>
        <v>38490000</v>
      </c>
      <c r="G16" s="2">
        <v>59115</v>
      </c>
      <c r="H16" s="2">
        <v>85</v>
      </c>
      <c r="I16" s="2">
        <f t="shared" si="3"/>
        <v>59200</v>
      </c>
      <c r="J16" s="2">
        <f t="shared" si="1"/>
        <v>29600000</v>
      </c>
      <c r="K16" s="2">
        <v>1384</v>
      </c>
      <c r="L16" s="2">
        <v>0</v>
      </c>
      <c r="M16" s="2">
        <f t="shared" si="4"/>
        <v>1384</v>
      </c>
      <c r="N16" s="2">
        <v>9702000</v>
      </c>
      <c r="O16" s="2">
        <v>1863</v>
      </c>
      <c r="P16" s="2">
        <v>0</v>
      </c>
      <c r="Q16" s="27">
        <f t="shared" si="5"/>
        <v>1863</v>
      </c>
      <c r="R16" s="2">
        <v>23592000</v>
      </c>
      <c r="S16" s="2"/>
      <c r="T16" s="2"/>
      <c r="U16" s="2"/>
      <c r="V16" s="2"/>
      <c r="AB16" s="2"/>
      <c r="AC16" s="2"/>
      <c r="AD16" s="2"/>
    </row>
    <row r="17" spans="1:30" x14ac:dyDescent="0.25">
      <c r="A17" s="1">
        <v>10</v>
      </c>
      <c r="B17" s="4" t="s">
        <v>21</v>
      </c>
      <c r="C17" s="2">
        <v>87163</v>
      </c>
      <c r="D17" s="2">
        <v>22</v>
      </c>
      <c r="E17" s="2">
        <f t="shared" si="2"/>
        <v>87185</v>
      </c>
      <c r="F17" s="2">
        <f t="shared" si="0"/>
        <v>87185000</v>
      </c>
      <c r="G17" s="2">
        <v>127828</v>
      </c>
      <c r="H17" s="2">
        <v>72</v>
      </c>
      <c r="I17" s="2">
        <f t="shared" si="3"/>
        <v>127900</v>
      </c>
      <c r="J17" s="2">
        <f t="shared" si="1"/>
        <v>63950000</v>
      </c>
      <c r="K17" s="2">
        <v>1138</v>
      </c>
      <c r="L17" s="2">
        <v>0</v>
      </c>
      <c r="M17" s="2">
        <f t="shared" si="4"/>
        <v>1138</v>
      </c>
      <c r="N17" s="2">
        <v>7973000</v>
      </c>
      <c r="O17" s="2">
        <v>2808</v>
      </c>
      <c r="P17" s="2">
        <v>0</v>
      </c>
      <c r="Q17" s="27">
        <f t="shared" si="5"/>
        <v>2808</v>
      </c>
      <c r="R17" s="2">
        <v>34064000</v>
      </c>
      <c r="S17" s="2"/>
      <c r="T17" s="2"/>
      <c r="U17" s="2"/>
      <c r="V17" s="2"/>
      <c r="AB17" s="2"/>
      <c r="AC17" s="2"/>
      <c r="AD17" s="2"/>
    </row>
    <row r="18" spans="1:30" x14ac:dyDescent="0.25">
      <c r="A18" s="1">
        <v>11</v>
      </c>
      <c r="B18" s="4" t="s">
        <v>22</v>
      </c>
      <c r="C18" s="2">
        <v>39785</v>
      </c>
      <c r="D18" s="2">
        <v>15</v>
      </c>
      <c r="E18" s="2">
        <f t="shared" si="2"/>
        <v>39800</v>
      </c>
      <c r="F18" s="2">
        <f t="shared" si="0"/>
        <v>39800000</v>
      </c>
      <c r="G18" s="2">
        <v>60618</v>
      </c>
      <c r="H18" s="2">
        <v>27</v>
      </c>
      <c r="I18" s="2">
        <f t="shared" si="3"/>
        <v>60645</v>
      </c>
      <c r="J18" s="2">
        <f t="shared" si="1"/>
        <v>30322500</v>
      </c>
      <c r="K18" s="2">
        <v>1287</v>
      </c>
      <c r="L18" s="2">
        <v>0</v>
      </c>
      <c r="M18" s="2">
        <f t="shared" si="4"/>
        <v>1287</v>
      </c>
      <c r="N18" s="2">
        <v>8321000</v>
      </c>
      <c r="O18" s="2">
        <v>2289</v>
      </c>
      <c r="P18" s="2">
        <v>0</v>
      </c>
      <c r="Q18" s="27">
        <f t="shared" si="5"/>
        <v>2289</v>
      </c>
      <c r="R18" s="2">
        <v>29667000</v>
      </c>
      <c r="S18" s="2"/>
      <c r="T18" s="2"/>
      <c r="U18" s="2"/>
      <c r="V18" s="2"/>
      <c r="AB18" s="2"/>
      <c r="AC18" s="2"/>
      <c r="AD18" s="2"/>
    </row>
    <row r="19" spans="1:30" x14ac:dyDescent="0.25">
      <c r="A19" s="1">
        <v>12</v>
      </c>
      <c r="B19" s="4" t="s">
        <v>23</v>
      </c>
      <c r="C19" s="62">
        <v>92848</v>
      </c>
      <c r="D19" s="2">
        <v>17</v>
      </c>
      <c r="E19" s="2">
        <f t="shared" si="2"/>
        <v>92865</v>
      </c>
      <c r="F19" s="2">
        <f t="shared" si="0"/>
        <v>92865000</v>
      </c>
      <c r="G19" s="2">
        <v>132621</v>
      </c>
      <c r="H19" s="2">
        <v>34</v>
      </c>
      <c r="I19" s="2">
        <f t="shared" si="3"/>
        <v>132655</v>
      </c>
      <c r="J19" s="2">
        <f t="shared" si="1"/>
        <v>66327500</v>
      </c>
      <c r="K19" s="2">
        <v>1350</v>
      </c>
      <c r="L19" s="2">
        <v>0</v>
      </c>
      <c r="M19" s="2">
        <f t="shared" si="4"/>
        <v>1350</v>
      </c>
      <c r="N19" s="2">
        <v>9771000</v>
      </c>
      <c r="O19" s="2">
        <v>2495</v>
      </c>
      <c r="P19" s="2">
        <v>0</v>
      </c>
      <c r="Q19" s="27">
        <f t="shared" si="5"/>
        <v>2495</v>
      </c>
      <c r="R19" s="2">
        <v>32009000</v>
      </c>
      <c r="S19" s="2"/>
      <c r="T19" s="2"/>
      <c r="U19" s="2"/>
      <c r="V19" s="2"/>
      <c r="AB19" s="2"/>
      <c r="AC19" s="2"/>
      <c r="AD19" s="2"/>
    </row>
    <row r="20" spans="1:30" x14ac:dyDescent="0.25">
      <c r="A20" s="117" t="s">
        <v>24</v>
      </c>
      <c r="B20" s="118"/>
      <c r="C20" s="75">
        <f>SUM(C8:C19)</f>
        <v>662317</v>
      </c>
      <c r="D20" s="75">
        <f>SUM(D8:D19)</f>
        <v>253</v>
      </c>
      <c r="E20" s="2">
        <f t="shared" si="2"/>
        <v>662570</v>
      </c>
      <c r="F20" s="75">
        <f>SUM(F8:F19)</f>
        <v>662570000</v>
      </c>
      <c r="G20" s="75">
        <f t="shared" ref="G20:V20" si="6">SUM(G8:G19)</f>
        <v>948583</v>
      </c>
      <c r="H20" s="75">
        <f t="shared" si="6"/>
        <v>552</v>
      </c>
      <c r="I20" s="2">
        <f t="shared" si="3"/>
        <v>949135</v>
      </c>
      <c r="J20" s="75">
        <f>SUM(J8:J19)</f>
        <v>474567500</v>
      </c>
      <c r="K20" s="75">
        <f t="shared" si="6"/>
        <v>23751</v>
      </c>
      <c r="L20" s="75">
        <f t="shared" si="6"/>
        <v>0</v>
      </c>
      <c r="M20" s="2">
        <f t="shared" si="4"/>
        <v>23751</v>
      </c>
      <c r="N20" s="75">
        <f t="shared" si="6"/>
        <v>166117125</v>
      </c>
      <c r="O20" s="75">
        <f t="shared" si="6"/>
        <v>37053</v>
      </c>
      <c r="P20" s="75">
        <f t="shared" si="6"/>
        <v>0</v>
      </c>
      <c r="Q20" s="27">
        <f t="shared" si="5"/>
        <v>37053</v>
      </c>
      <c r="R20" s="75">
        <f t="shared" si="6"/>
        <v>437728000</v>
      </c>
      <c r="S20" s="75">
        <f t="shared" si="6"/>
        <v>4061</v>
      </c>
      <c r="T20" s="75">
        <f t="shared" si="6"/>
        <v>0</v>
      </c>
      <c r="U20" s="75"/>
      <c r="V20" s="75">
        <f t="shared" si="6"/>
        <v>8122000</v>
      </c>
      <c r="AB20" s="3">
        <f>SUM(AB8:AB19)</f>
        <v>13671</v>
      </c>
      <c r="AC20" s="3">
        <f>SUM(AC8:AC19)</f>
        <v>0</v>
      </c>
      <c r="AD20" s="3">
        <f>SUM(AD8:AD19)</f>
        <v>254820774</v>
      </c>
    </row>
    <row r="21" spans="1:30" x14ac:dyDescent="0.25">
      <c r="A21" s="109" t="s">
        <v>63</v>
      </c>
      <c r="B21" s="111"/>
      <c r="C21" s="114">
        <f>C20+D20+G20+H20+K20+L20+O20+P20+S20+T20</f>
        <v>1676570</v>
      </c>
      <c r="D21" s="114"/>
      <c r="E21" s="82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</row>
    <row r="22" spans="1:30" x14ac:dyDescent="0.25">
      <c r="A22" s="109" t="s">
        <v>64</v>
      </c>
      <c r="B22" s="111"/>
      <c r="C22" s="114">
        <f>F20+J20+N20+R20+V20</f>
        <v>1749104625</v>
      </c>
      <c r="D22" s="114"/>
      <c r="E22" s="82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</row>
    <row r="23" spans="1:30" x14ac:dyDescent="0.25">
      <c r="A23" s="70"/>
      <c r="B23" s="7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30" x14ac:dyDescent="0.25">
      <c r="A24" s="5"/>
      <c r="B24" s="5" t="s">
        <v>6</v>
      </c>
      <c r="C24" s="6">
        <f>C20+G20+K20+O20+S20</f>
        <v>1675765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03" t="s">
        <v>61</v>
      </c>
      <c r="Q24" s="103"/>
      <c r="R24" s="103"/>
      <c r="S24" s="103"/>
      <c r="T24" s="103"/>
      <c r="U24" s="78"/>
      <c r="V24" s="6"/>
    </row>
    <row r="25" spans="1:30" ht="15.75" customHeight="1" x14ac:dyDescent="0.25">
      <c r="A25" s="5"/>
      <c r="B25" s="5" t="s">
        <v>7</v>
      </c>
      <c r="C25" s="6">
        <f>D20+H20+L20+P20+T20</f>
        <v>805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9"/>
      <c r="S25" s="29"/>
      <c r="T25" s="6"/>
      <c r="U25" s="6"/>
      <c r="V25" s="6"/>
    </row>
    <row r="26" spans="1:30" ht="15.75" x14ac:dyDescent="0.25">
      <c r="A26" s="5"/>
      <c r="B26" s="115"/>
      <c r="C26" s="115"/>
      <c r="D26" s="115"/>
      <c r="E26" s="8"/>
      <c r="F26" s="97"/>
      <c r="G26" s="6"/>
      <c r="H26" s="8"/>
      <c r="I26" s="8"/>
      <c r="J26" s="8"/>
      <c r="K26" s="8"/>
      <c r="L26" s="84"/>
      <c r="M26" s="85"/>
      <c r="N26" s="85"/>
      <c r="O26" s="85"/>
      <c r="P26" s="98" t="s">
        <v>38</v>
      </c>
      <c r="Q26" s="98"/>
      <c r="R26" s="98"/>
      <c r="S26" s="98"/>
      <c r="T26" s="98"/>
      <c r="U26" s="86"/>
      <c r="V26" s="6"/>
      <c r="W26" s="15"/>
      <c r="Z26" s="15">
        <f>SUM(V26:Y26)</f>
        <v>0</v>
      </c>
      <c r="AA26">
        <v>9942.48</v>
      </c>
      <c r="AB26">
        <v>30</v>
      </c>
      <c r="AC26" s="15">
        <f>SUM(Z26:AB26)</f>
        <v>9972.48</v>
      </c>
    </row>
    <row r="27" spans="1:30" ht="15.75" x14ac:dyDescent="0.25">
      <c r="A27" s="5"/>
      <c r="B27" s="5" t="s">
        <v>67</v>
      </c>
      <c r="C27" s="6"/>
      <c r="E27" s="8"/>
      <c r="F27" s="97"/>
      <c r="G27" s="6"/>
      <c r="H27" s="8"/>
      <c r="I27" s="8"/>
      <c r="J27" s="8"/>
      <c r="K27" s="8"/>
      <c r="L27" s="84"/>
      <c r="M27" s="85"/>
      <c r="N27" s="85"/>
      <c r="O27" s="85"/>
      <c r="P27" s="98" t="s">
        <v>0</v>
      </c>
      <c r="Q27" s="98"/>
      <c r="R27" s="98"/>
      <c r="S27" s="98"/>
      <c r="T27" s="98"/>
      <c r="U27" s="86"/>
      <c r="V27" s="6"/>
      <c r="W27" s="15"/>
      <c r="Z27" s="15">
        <f t="shared" ref="Z27:Z37" si="7">SUM(V27:Y27)</f>
        <v>0</v>
      </c>
      <c r="AA27">
        <v>4789.0999999999995</v>
      </c>
      <c r="AB27">
        <v>17</v>
      </c>
      <c r="AC27" s="15">
        <f t="shared" ref="AC27:AC37" si="8">SUM(Z27:AB27)</f>
        <v>4806.0999999999995</v>
      </c>
    </row>
    <row r="28" spans="1:30" ht="15.75" x14ac:dyDescent="0.25">
      <c r="A28" s="5"/>
      <c r="B28" s="5" t="s">
        <v>7</v>
      </c>
      <c r="C28" s="6"/>
      <c r="D28" s="6"/>
      <c r="E28" s="8"/>
      <c r="F28" s="97"/>
      <c r="G28" s="6"/>
      <c r="H28" s="8"/>
      <c r="I28" s="8"/>
      <c r="J28" s="8"/>
      <c r="K28" s="8"/>
      <c r="L28" s="84"/>
      <c r="M28" s="85"/>
      <c r="N28" s="85"/>
      <c r="O28" s="85"/>
      <c r="P28" s="40"/>
      <c r="Q28" s="40"/>
      <c r="R28" s="40"/>
      <c r="S28" s="40"/>
      <c r="T28" s="40"/>
      <c r="U28" s="86"/>
      <c r="V28" s="6"/>
      <c r="W28" s="15"/>
      <c r="Z28" s="15">
        <f t="shared" si="7"/>
        <v>0</v>
      </c>
      <c r="AA28">
        <v>7169.9100000000008</v>
      </c>
      <c r="AB28">
        <v>259</v>
      </c>
      <c r="AC28" s="15">
        <f t="shared" si="8"/>
        <v>7428.9100000000008</v>
      </c>
    </row>
    <row r="29" spans="1:30" ht="15.75" x14ac:dyDescent="0.25">
      <c r="A29" s="5"/>
      <c r="B29" s="5"/>
      <c r="C29" s="6"/>
      <c r="D29" s="6"/>
      <c r="E29" s="8"/>
      <c r="F29" s="97"/>
      <c r="G29" s="6"/>
      <c r="H29" s="8"/>
      <c r="I29" s="8"/>
      <c r="J29" s="8"/>
      <c r="K29" s="87"/>
      <c r="L29" s="84"/>
      <c r="M29" s="85"/>
      <c r="N29" s="85"/>
      <c r="O29" s="85"/>
      <c r="P29" s="40"/>
      <c r="Q29" s="40"/>
      <c r="R29" s="40"/>
      <c r="S29" s="40"/>
      <c r="T29" s="40"/>
      <c r="U29" s="86"/>
      <c r="V29" s="6"/>
      <c r="W29" s="15"/>
      <c r="Z29" s="15">
        <f t="shared" si="7"/>
        <v>0</v>
      </c>
      <c r="AA29">
        <v>10739.13</v>
      </c>
      <c r="AB29">
        <v>76</v>
      </c>
      <c r="AC29" s="15">
        <f t="shared" si="8"/>
        <v>10815.13</v>
      </c>
    </row>
    <row r="30" spans="1:30" ht="15.75" x14ac:dyDescent="0.25">
      <c r="A30" s="5"/>
      <c r="B30" s="5"/>
      <c r="C30" s="6"/>
      <c r="D30" s="6"/>
      <c r="E30" s="8"/>
      <c r="F30" s="97"/>
      <c r="G30" s="6"/>
      <c r="H30" s="8"/>
      <c r="I30" s="8"/>
      <c r="J30" s="8"/>
      <c r="K30" s="87"/>
      <c r="L30" s="84"/>
      <c r="M30" s="85"/>
      <c r="N30" s="85"/>
      <c r="O30" s="85"/>
      <c r="P30" s="104" t="s">
        <v>48</v>
      </c>
      <c r="Q30" s="104"/>
      <c r="R30" s="104"/>
      <c r="S30" s="104"/>
      <c r="T30" s="104"/>
      <c r="U30" s="86"/>
      <c r="V30" s="6"/>
      <c r="W30" s="15"/>
      <c r="Z30" s="15">
        <f t="shared" si="7"/>
        <v>0</v>
      </c>
      <c r="AA30">
        <v>12816.45</v>
      </c>
      <c r="AB30">
        <v>18</v>
      </c>
      <c r="AC30" s="15">
        <f t="shared" si="8"/>
        <v>12834.45</v>
      </c>
    </row>
    <row r="31" spans="1:30" ht="15.75" x14ac:dyDescent="0.25">
      <c r="A31" s="5"/>
      <c r="B31" s="5"/>
      <c r="C31" s="6"/>
      <c r="D31" s="6"/>
      <c r="E31" s="8"/>
      <c r="F31" s="97"/>
      <c r="G31" s="6"/>
      <c r="H31" s="8"/>
      <c r="I31" s="8"/>
      <c r="J31" s="8"/>
      <c r="K31" s="8"/>
      <c r="L31" s="84"/>
      <c r="M31" s="85"/>
      <c r="N31" s="85"/>
      <c r="O31" s="85"/>
      <c r="P31" s="98" t="s">
        <v>41</v>
      </c>
      <c r="Q31" s="98"/>
      <c r="R31" s="98"/>
      <c r="S31" s="98"/>
      <c r="T31" s="98"/>
      <c r="U31" s="86"/>
      <c r="V31" s="6"/>
      <c r="W31" s="15"/>
      <c r="Z31" s="15">
        <f t="shared" si="7"/>
        <v>0</v>
      </c>
      <c r="AA31">
        <v>1863.85</v>
      </c>
      <c r="AB31">
        <v>0</v>
      </c>
      <c r="AC31" s="15">
        <f t="shared" si="8"/>
        <v>1863.85</v>
      </c>
    </row>
    <row r="32" spans="1:30" ht="15.75" x14ac:dyDescent="0.25">
      <c r="A32" s="5"/>
      <c r="B32" s="5"/>
      <c r="C32" s="6"/>
      <c r="D32" s="6"/>
      <c r="E32" s="8"/>
      <c r="F32" s="97"/>
      <c r="G32" s="6"/>
      <c r="H32" s="8"/>
      <c r="I32" s="8"/>
      <c r="J32" s="6"/>
      <c r="K32" s="6"/>
      <c r="L32" s="84"/>
      <c r="M32" s="85"/>
      <c r="N32" s="85"/>
      <c r="O32" s="85"/>
      <c r="P32" s="98" t="s">
        <v>49</v>
      </c>
      <c r="Q32" s="98"/>
      <c r="R32" s="98"/>
      <c r="S32" s="98"/>
      <c r="T32" s="98"/>
      <c r="U32" s="86"/>
      <c r="V32" s="6"/>
      <c r="W32" s="15"/>
      <c r="Z32" s="15">
        <f t="shared" si="7"/>
        <v>0</v>
      </c>
      <c r="AA32">
        <v>12460.14</v>
      </c>
      <c r="AB32">
        <v>77</v>
      </c>
      <c r="AC32" s="15">
        <f t="shared" si="8"/>
        <v>12537.14</v>
      </c>
    </row>
    <row r="33" spans="1:29" ht="15.75" x14ac:dyDescent="0.25">
      <c r="A33" s="80"/>
      <c r="B33" s="80"/>
      <c r="C33" s="6"/>
      <c r="D33" s="6"/>
      <c r="E33" s="8"/>
      <c r="F33" s="97"/>
      <c r="G33" s="6"/>
      <c r="H33" s="8"/>
      <c r="I33" s="8"/>
      <c r="J33" s="8"/>
      <c r="K33" s="8"/>
      <c r="L33" s="84"/>
      <c r="M33" s="85"/>
      <c r="N33" s="85"/>
      <c r="O33" s="85"/>
      <c r="P33" s="76"/>
      <c r="Q33" s="76"/>
      <c r="R33" s="76"/>
      <c r="S33" s="76"/>
      <c r="T33" s="76"/>
      <c r="U33" s="86"/>
      <c r="V33" s="6"/>
      <c r="W33" s="15"/>
      <c r="Z33" s="15">
        <f t="shared" si="7"/>
        <v>0</v>
      </c>
      <c r="AA33">
        <v>4276.7299999999996</v>
      </c>
      <c r="AB33">
        <v>39</v>
      </c>
      <c r="AC33" s="15">
        <f t="shared" si="8"/>
        <v>4315.7299999999996</v>
      </c>
    </row>
    <row r="34" spans="1:29" ht="15.75" x14ac:dyDescent="0.25">
      <c r="A34" s="80"/>
      <c r="B34" s="80"/>
      <c r="C34" s="6"/>
      <c r="D34" s="6"/>
      <c r="E34" s="8"/>
      <c r="F34" s="97"/>
      <c r="G34" s="6"/>
      <c r="H34" s="8"/>
      <c r="I34" s="8"/>
      <c r="J34" s="8"/>
      <c r="K34" s="8"/>
      <c r="L34" s="84"/>
      <c r="M34" s="85"/>
      <c r="N34" s="85"/>
      <c r="O34" s="85"/>
      <c r="P34" s="76"/>
      <c r="Q34" s="76"/>
      <c r="R34" s="76"/>
      <c r="S34" s="76"/>
      <c r="T34" s="76"/>
      <c r="U34" s="86"/>
      <c r="V34" s="6"/>
      <c r="W34" s="15"/>
      <c r="Z34" s="15">
        <f t="shared" si="7"/>
        <v>0</v>
      </c>
      <c r="AA34">
        <v>5736.09</v>
      </c>
      <c r="AB34">
        <v>102</v>
      </c>
      <c r="AC34" s="15">
        <f t="shared" si="8"/>
        <v>5838.09</v>
      </c>
    </row>
    <row r="35" spans="1:29" ht="15.75" x14ac:dyDescent="0.25">
      <c r="A35" s="80"/>
      <c r="B35" s="80"/>
      <c r="C35" s="6"/>
      <c r="D35" s="6"/>
      <c r="E35" s="8"/>
      <c r="F35" s="97"/>
      <c r="G35" s="6"/>
      <c r="H35" s="8"/>
      <c r="I35" s="8"/>
      <c r="J35" s="8"/>
      <c r="K35" s="8"/>
      <c r="L35" s="84"/>
      <c r="M35" s="85"/>
      <c r="N35" s="85"/>
      <c r="O35" s="85"/>
      <c r="P35" s="76"/>
      <c r="Q35" s="76"/>
      <c r="R35" s="76"/>
      <c r="S35" s="76"/>
      <c r="T35" s="76"/>
      <c r="U35" s="86"/>
      <c r="V35" s="6"/>
      <c r="W35" s="15"/>
      <c r="Z35" s="15">
        <f t="shared" si="7"/>
        <v>0</v>
      </c>
      <c r="AA35">
        <v>11172.890000000001</v>
      </c>
      <c r="AB35">
        <v>94</v>
      </c>
      <c r="AC35" s="15">
        <f t="shared" si="8"/>
        <v>11266.890000000001</v>
      </c>
    </row>
    <row r="36" spans="1:29" ht="15.75" x14ac:dyDescent="0.25">
      <c r="A36" s="80"/>
      <c r="B36" s="80"/>
      <c r="C36" s="6"/>
      <c r="D36" s="6"/>
      <c r="E36" s="8"/>
      <c r="F36" s="97"/>
      <c r="G36" s="6"/>
      <c r="H36" s="8"/>
      <c r="I36" s="8"/>
      <c r="J36" s="8"/>
      <c r="K36" s="8"/>
      <c r="L36" s="84"/>
      <c r="M36" s="85"/>
      <c r="N36" s="85"/>
      <c r="O36" s="85"/>
      <c r="P36" s="76"/>
      <c r="Q36" s="76"/>
      <c r="R36" s="76"/>
      <c r="S36" s="76"/>
      <c r="T36" s="76"/>
      <c r="U36" s="86"/>
      <c r="V36" s="6"/>
      <c r="W36" s="15"/>
      <c r="Z36" s="15">
        <f t="shared" si="7"/>
        <v>0</v>
      </c>
      <c r="AA36">
        <v>6098.4000000000005</v>
      </c>
      <c r="AB36">
        <v>42</v>
      </c>
      <c r="AC36" s="15">
        <f t="shared" si="8"/>
        <v>6140.4000000000005</v>
      </c>
    </row>
    <row r="37" spans="1:29" ht="15.75" x14ac:dyDescent="0.25">
      <c r="A37" s="80"/>
      <c r="B37" s="80"/>
      <c r="C37" s="6"/>
      <c r="D37" s="6"/>
      <c r="E37" s="8"/>
      <c r="F37" s="97"/>
      <c r="G37" s="6"/>
      <c r="H37" s="88"/>
      <c r="I37" s="8"/>
      <c r="J37" s="8"/>
      <c r="K37" s="8"/>
      <c r="L37" s="84"/>
      <c r="M37" s="85"/>
      <c r="N37" s="85"/>
      <c r="O37" s="85"/>
      <c r="P37" s="76"/>
      <c r="Q37" s="76"/>
      <c r="R37" s="76"/>
      <c r="S37" s="76"/>
      <c r="T37" s="76"/>
      <c r="U37" s="86"/>
      <c r="V37" s="6"/>
      <c r="W37" s="15"/>
      <c r="Z37" s="15">
        <f t="shared" si="7"/>
        <v>0</v>
      </c>
      <c r="AA37">
        <v>11443.24</v>
      </c>
      <c r="AB37">
        <v>51</v>
      </c>
      <c r="AC37" s="15">
        <f t="shared" si="8"/>
        <v>11494.24</v>
      </c>
    </row>
    <row r="38" spans="1:29" ht="15.75" x14ac:dyDescent="0.25">
      <c r="A38" s="80"/>
      <c r="B38" s="8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6"/>
      <c r="Q38" s="76"/>
      <c r="R38" s="76"/>
      <c r="S38" s="76"/>
      <c r="T38" s="76"/>
      <c r="U38" s="86"/>
      <c r="V38" s="6"/>
      <c r="Z38" s="15">
        <f>SUM(Z26:Z37)</f>
        <v>0</v>
      </c>
      <c r="AC38" s="15">
        <f>SUM(AC26:AC37)</f>
        <v>99313.409999999989</v>
      </c>
    </row>
    <row r="39" spans="1:29" x14ac:dyDescent="0.25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0"/>
      <c r="S39" s="30"/>
      <c r="T39" s="6"/>
      <c r="U39" s="6"/>
      <c r="V39" s="6"/>
    </row>
    <row r="40" spans="1:29" x14ac:dyDescent="0.25">
      <c r="A40" s="5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30"/>
      <c r="S40" s="30"/>
      <c r="T40" s="6"/>
      <c r="U40" s="6"/>
      <c r="V40" s="6"/>
    </row>
    <row r="41" spans="1:29" ht="18.75" x14ac:dyDescent="0.3">
      <c r="A41" s="105" t="s">
        <v>46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2"/>
      <c r="T41" s="12"/>
      <c r="U41" s="12"/>
      <c r="V41" s="12"/>
    </row>
    <row r="42" spans="1:29" ht="18.75" x14ac:dyDescent="0.3">
      <c r="A42" s="105" t="s">
        <v>0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2"/>
      <c r="T42" s="12"/>
      <c r="U42" s="12"/>
      <c r="V42" s="12"/>
    </row>
    <row r="43" spans="1:29" ht="18.75" x14ac:dyDescent="0.3">
      <c r="A43" s="105" t="s">
        <v>47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2"/>
      <c r="T43" s="12"/>
      <c r="U43" s="12"/>
      <c r="V43" s="12"/>
    </row>
    <row r="45" spans="1:29" x14ac:dyDescent="0.25">
      <c r="A45" s="106" t="s">
        <v>2</v>
      </c>
      <c r="B45" s="106" t="s">
        <v>3</v>
      </c>
      <c r="C45" s="109" t="s">
        <v>58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1"/>
      <c r="S45" s="7"/>
      <c r="T45" s="7"/>
      <c r="U45" s="7"/>
      <c r="V45" s="7"/>
    </row>
    <row r="46" spans="1:29" x14ac:dyDescent="0.25">
      <c r="A46" s="107"/>
      <c r="B46" s="107"/>
      <c r="C46" s="109" t="s">
        <v>26</v>
      </c>
      <c r="D46" s="110"/>
      <c r="E46" s="110"/>
      <c r="F46" s="111"/>
      <c r="G46" s="109" t="s">
        <v>27</v>
      </c>
      <c r="H46" s="110"/>
      <c r="I46" s="110"/>
      <c r="J46" s="111"/>
      <c r="K46" s="109" t="s">
        <v>28</v>
      </c>
      <c r="L46" s="110"/>
      <c r="M46" s="110"/>
      <c r="N46" s="111"/>
      <c r="O46" s="109" t="s">
        <v>29</v>
      </c>
      <c r="P46" s="110"/>
      <c r="Q46" s="110"/>
      <c r="R46" s="111"/>
      <c r="S46" s="99"/>
      <c r="T46" s="100"/>
      <c r="U46" s="100"/>
      <c r="V46" s="100"/>
    </row>
    <row r="47" spans="1:29" x14ac:dyDescent="0.25">
      <c r="A47" s="108"/>
      <c r="B47" s="108"/>
      <c r="C47" s="32" t="s">
        <v>6</v>
      </c>
      <c r="D47" s="32" t="s">
        <v>7</v>
      </c>
      <c r="E47" s="83"/>
      <c r="F47" s="32" t="s">
        <v>30</v>
      </c>
      <c r="G47" s="32" t="s">
        <v>6</v>
      </c>
      <c r="H47" s="32" t="s">
        <v>7</v>
      </c>
      <c r="I47" s="83"/>
      <c r="J47" s="32" t="s">
        <v>30</v>
      </c>
      <c r="K47" s="32" t="s">
        <v>6</v>
      </c>
      <c r="L47" s="32" t="s">
        <v>7</v>
      </c>
      <c r="M47" s="83"/>
      <c r="N47" s="32" t="s">
        <v>30</v>
      </c>
      <c r="O47" s="32" t="s">
        <v>6</v>
      </c>
      <c r="P47" s="32" t="s">
        <v>7</v>
      </c>
      <c r="Q47" s="83"/>
      <c r="R47" s="32" t="s">
        <v>30</v>
      </c>
      <c r="S47" s="31"/>
      <c r="T47" s="31"/>
      <c r="U47" s="77"/>
      <c r="V47" s="31"/>
    </row>
    <row r="48" spans="1:29" x14ac:dyDescent="0.25">
      <c r="A48" s="1">
        <v>1</v>
      </c>
      <c r="B48" s="4" t="s">
        <v>12</v>
      </c>
      <c r="C48" s="2">
        <v>303</v>
      </c>
      <c r="D48" s="2">
        <v>0</v>
      </c>
      <c r="E48" s="2"/>
      <c r="F48" s="2">
        <f>C48+D48</f>
        <v>303</v>
      </c>
      <c r="G48" s="2">
        <v>54</v>
      </c>
      <c r="H48" s="2">
        <v>0</v>
      </c>
      <c r="I48" s="2"/>
      <c r="J48" s="2">
        <f>G48+H48</f>
        <v>54</v>
      </c>
      <c r="K48" s="2">
        <v>267</v>
      </c>
      <c r="L48" s="2">
        <v>0</v>
      </c>
      <c r="M48" s="2"/>
      <c r="N48" s="2">
        <f>K48+L48</f>
        <v>267</v>
      </c>
      <c r="O48" s="2">
        <v>1462</v>
      </c>
      <c r="P48" s="2">
        <v>0</v>
      </c>
      <c r="Q48" s="2"/>
      <c r="R48" s="2">
        <f>O48+P48</f>
        <v>1462</v>
      </c>
      <c r="S48" s="8"/>
      <c r="T48" s="8"/>
      <c r="U48" s="8"/>
      <c r="V48" s="8"/>
    </row>
    <row r="49" spans="1:22" x14ac:dyDescent="0.25">
      <c r="A49" s="1">
        <v>2</v>
      </c>
      <c r="B49" s="4" t="s">
        <v>13</v>
      </c>
      <c r="C49" s="2">
        <v>264</v>
      </c>
      <c r="D49" s="2">
        <v>0</v>
      </c>
      <c r="E49" s="2"/>
      <c r="F49" s="2">
        <f t="shared" ref="F49:F59" si="9">C49+D49</f>
        <v>264</v>
      </c>
      <c r="G49" s="2">
        <v>100</v>
      </c>
      <c r="H49" s="2">
        <v>0</v>
      </c>
      <c r="I49" s="2"/>
      <c r="J49" s="2">
        <f t="shared" ref="J49:J59" si="10">G49+H49</f>
        <v>100</v>
      </c>
      <c r="K49" s="2">
        <v>232</v>
      </c>
      <c r="L49" s="2">
        <v>0</v>
      </c>
      <c r="M49" s="2"/>
      <c r="N49" s="2">
        <f t="shared" ref="N49:N59" si="11">K49+L49</f>
        <v>232</v>
      </c>
      <c r="O49" s="2">
        <v>1692</v>
      </c>
      <c r="P49" s="2">
        <v>0</v>
      </c>
      <c r="Q49" s="2"/>
      <c r="R49" s="2">
        <f t="shared" ref="R49:R59" si="12">O49+P49</f>
        <v>1692</v>
      </c>
      <c r="S49" s="8"/>
      <c r="T49" s="8"/>
      <c r="U49" s="8"/>
      <c r="V49" s="8"/>
    </row>
    <row r="50" spans="1:22" x14ac:dyDescent="0.25">
      <c r="A50" s="1">
        <v>3</v>
      </c>
      <c r="B50" s="4" t="s">
        <v>14</v>
      </c>
      <c r="C50" s="2">
        <v>310</v>
      </c>
      <c r="D50" s="2">
        <v>0</v>
      </c>
      <c r="E50" s="2"/>
      <c r="F50" s="2">
        <f t="shared" si="9"/>
        <v>310</v>
      </c>
      <c r="G50" s="2">
        <v>118</v>
      </c>
      <c r="H50" s="2">
        <v>0</v>
      </c>
      <c r="I50" s="2"/>
      <c r="J50" s="2">
        <f t="shared" si="10"/>
        <v>118</v>
      </c>
      <c r="K50" s="2">
        <v>300</v>
      </c>
      <c r="L50" s="2">
        <v>0</v>
      </c>
      <c r="M50" s="2"/>
      <c r="N50" s="2">
        <f t="shared" si="11"/>
        <v>300</v>
      </c>
      <c r="O50" s="2">
        <v>1700</v>
      </c>
      <c r="P50" s="2">
        <v>0</v>
      </c>
      <c r="Q50" s="2"/>
      <c r="R50" s="2">
        <f t="shared" si="12"/>
        <v>1700</v>
      </c>
      <c r="S50" s="8"/>
      <c r="T50" s="8"/>
      <c r="U50" s="8"/>
      <c r="V50" s="8"/>
    </row>
    <row r="51" spans="1:22" x14ac:dyDescent="0.25">
      <c r="A51" s="1">
        <v>4</v>
      </c>
      <c r="B51" s="4" t="s">
        <v>15</v>
      </c>
      <c r="C51" s="2">
        <v>314</v>
      </c>
      <c r="D51" s="2">
        <v>0</v>
      </c>
      <c r="E51" s="2"/>
      <c r="F51" s="2">
        <f t="shared" si="9"/>
        <v>314</v>
      </c>
      <c r="G51" s="2">
        <v>102</v>
      </c>
      <c r="H51" s="2">
        <v>0</v>
      </c>
      <c r="I51" s="2"/>
      <c r="J51" s="2">
        <f t="shared" si="10"/>
        <v>102</v>
      </c>
      <c r="K51" s="2">
        <v>260</v>
      </c>
      <c r="L51" s="2">
        <v>0</v>
      </c>
      <c r="M51" s="2"/>
      <c r="N51" s="2">
        <f t="shared" si="11"/>
        <v>260</v>
      </c>
      <c r="O51" s="2">
        <v>2592</v>
      </c>
      <c r="P51" s="2">
        <v>0</v>
      </c>
      <c r="Q51" s="2"/>
      <c r="R51" s="2">
        <f t="shared" si="12"/>
        <v>2592</v>
      </c>
      <c r="S51" s="8"/>
      <c r="T51" s="8"/>
      <c r="U51" s="8"/>
      <c r="V51" s="8"/>
    </row>
    <row r="52" spans="1:22" x14ac:dyDescent="0.25">
      <c r="A52" s="1">
        <v>5</v>
      </c>
      <c r="B52" s="4" t="s">
        <v>16</v>
      </c>
      <c r="C52" s="2">
        <v>324</v>
      </c>
      <c r="D52" s="2">
        <v>0</v>
      </c>
      <c r="E52" s="2"/>
      <c r="F52" s="2">
        <f t="shared" si="9"/>
        <v>324</v>
      </c>
      <c r="G52" s="2">
        <v>104</v>
      </c>
      <c r="H52" s="2">
        <v>0</v>
      </c>
      <c r="I52" s="2"/>
      <c r="J52" s="2">
        <f t="shared" si="10"/>
        <v>104</v>
      </c>
      <c r="K52" s="2">
        <v>276</v>
      </c>
      <c r="L52" s="2">
        <v>0</v>
      </c>
      <c r="M52" s="2"/>
      <c r="N52" s="2">
        <f t="shared" si="11"/>
        <v>276</v>
      </c>
      <c r="O52" s="2">
        <v>2220</v>
      </c>
      <c r="P52" s="2">
        <v>0</v>
      </c>
      <c r="Q52" s="2"/>
      <c r="R52" s="2">
        <f t="shared" si="12"/>
        <v>2220</v>
      </c>
      <c r="S52" s="8"/>
      <c r="T52" s="8"/>
      <c r="U52" s="8"/>
      <c r="V52" s="8"/>
    </row>
    <row r="53" spans="1:22" x14ac:dyDescent="0.25">
      <c r="A53" s="1">
        <v>6</v>
      </c>
      <c r="B53" s="4" t="s">
        <v>17</v>
      </c>
      <c r="C53" s="2">
        <v>329</v>
      </c>
      <c r="D53" s="2">
        <v>0</v>
      </c>
      <c r="E53" s="2"/>
      <c r="F53" s="2">
        <f t="shared" si="9"/>
        <v>329</v>
      </c>
      <c r="G53" s="2">
        <v>104</v>
      </c>
      <c r="H53" s="2">
        <v>0</v>
      </c>
      <c r="I53" s="2"/>
      <c r="J53" s="2">
        <f t="shared" si="10"/>
        <v>104</v>
      </c>
      <c r="K53" s="2">
        <v>206</v>
      </c>
      <c r="L53" s="2">
        <v>0</v>
      </c>
      <c r="M53" s="2"/>
      <c r="N53" s="2">
        <f t="shared" si="11"/>
        <v>206</v>
      </c>
      <c r="O53" s="2">
        <v>2072</v>
      </c>
      <c r="P53" s="2">
        <v>0</v>
      </c>
      <c r="Q53" s="2"/>
      <c r="R53" s="2">
        <f t="shared" si="12"/>
        <v>2072</v>
      </c>
      <c r="S53" s="8"/>
      <c r="T53" s="8"/>
      <c r="U53" s="8"/>
      <c r="V53" s="8"/>
    </row>
    <row r="54" spans="1:22" x14ac:dyDescent="0.25">
      <c r="A54" s="1">
        <v>7</v>
      </c>
      <c r="B54" s="4" t="s">
        <v>18</v>
      </c>
      <c r="C54" s="2">
        <v>233</v>
      </c>
      <c r="D54" s="2">
        <v>0</v>
      </c>
      <c r="E54" s="2"/>
      <c r="F54" s="2">
        <f t="shared" si="9"/>
        <v>233</v>
      </c>
      <c r="G54" s="2">
        <v>98</v>
      </c>
      <c r="H54" s="2">
        <v>0</v>
      </c>
      <c r="I54" s="2"/>
      <c r="J54" s="2">
        <f t="shared" si="10"/>
        <v>98</v>
      </c>
      <c r="K54" s="2">
        <v>332</v>
      </c>
      <c r="L54" s="2">
        <v>0</v>
      </c>
      <c r="M54" s="2"/>
      <c r="N54" s="2">
        <f t="shared" si="11"/>
        <v>332</v>
      </c>
      <c r="O54" s="54">
        <v>2402</v>
      </c>
      <c r="P54" s="2">
        <v>0</v>
      </c>
      <c r="Q54" s="2"/>
      <c r="R54" s="2">
        <f t="shared" si="12"/>
        <v>2402</v>
      </c>
      <c r="S54" s="8"/>
      <c r="T54" s="8"/>
      <c r="U54" s="8"/>
      <c r="V54" s="8"/>
    </row>
    <row r="55" spans="1:22" x14ac:dyDescent="0.25">
      <c r="A55" s="1">
        <v>8</v>
      </c>
      <c r="B55" s="4" t="s">
        <v>19</v>
      </c>
      <c r="C55" s="2">
        <v>336</v>
      </c>
      <c r="D55" s="2">
        <v>0</v>
      </c>
      <c r="E55" s="2"/>
      <c r="F55" s="2">
        <f t="shared" si="9"/>
        <v>336</v>
      </c>
      <c r="G55" s="2">
        <v>110</v>
      </c>
      <c r="H55" s="2">
        <v>0</v>
      </c>
      <c r="I55" s="2"/>
      <c r="J55" s="2">
        <f t="shared" si="10"/>
        <v>110</v>
      </c>
      <c r="K55" s="2">
        <v>304</v>
      </c>
      <c r="L55" s="2"/>
      <c r="M55" s="2"/>
      <c r="N55" s="2">
        <f t="shared" si="11"/>
        <v>304</v>
      </c>
      <c r="O55" s="2">
        <v>2048</v>
      </c>
      <c r="P55" s="2">
        <v>0</v>
      </c>
      <c r="Q55" s="2"/>
      <c r="R55" s="2">
        <f t="shared" si="12"/>
        <v>2048</v>
      </c>
      <c r="S55" s="8"/>
      <c r="T55" s="8"/>
      <c r="U55" s="8"/>
      <c r="V55" s="8"/>
    </row>
    <row r="56" spans="1:22" x14ac:dyDescent="0.25">
      <c r="A56" s="1">
        <v>9</v>
      </c>
      <c r="B56" s="4" t="s">
        <v>20</v>
      </c>
      <c r="C56" s="2">
        <v>297</v>
      </c>
      <c r="D56" s="2">
        <v>0</v>
      </c>
      <c r="E56" s="2"/>
      <c r="F56" s="2">
        <f t="shared" si="9"/>
        <v>297</v>
      </c>
      <c r="G56" s="2">
        <v>115</v>
      </c>
      <c r="H56" s="2"/>
      <c r="I56" s="2"/>
      <c r="J56" s="2">
        <f t="shared" si="10"/>
        <v>115</v>
      </c>
      <c r="K56" s="2">
        <v>317</v>
      </c>
      <c r="L56" s="2"/>
      <c r="M56" s="2"/>
      <c r="N56" s="2">
        <f t="shared" si="11"/>
        <v>317</v>
      </c>
      <c r="O56" s="2">
        <v>2400</v>
      </c>
      <c r="P56" s="2">
        <v>0</v>
      </c>
      <c r="Q56" s="2"/>
      <c r="R56" s="2">
        <f t="shared" si="12"/>
        <v>2400</v>
      </c>
      <c r="S56" s="8"/>
      <c r="T56" s="8"/>
      <c r="U56" s="8"/>
      <c r="V56" s="8"/>
    </row>
    <row r="57" spans="1:22" x14ac:dyDescent="0.25">
      <c r="A57" s="1">
        <v>10</v>
      </c>
      <c r="B57" s="4" t="s">
        <v>21</v>
      </c>
      <c r="C57" s="2">
        <v>327</v>
      </c>
      <c r="D57" s="2"/>
      <c r="E57" s="2"/>
      <c r="F57" s="2">
        <f t="shared" si="9"/>
        <v>327</v>
      </c>
      <c r="G57" s="2">
        <v>120</v>
      </c>
      <c r="H57" s="2"/>
      <c r="I57" s="2"/>
      <c r="J57" s="2">
        <f t="shared" si="10"/>
        <v>120</v>
      </c>
      <c r="K57" s="2">
        <v>258</v>
      </c>
      <c r="L57" s="2"/>
      <c r="M57" s="2"/>
      <c r="N57" s="2">
        <f t="shared" si="11"/>
        <v>258</v>
      </c>
      <c r="O57" s="2">
        <v>2164</v>
      </c>
      <c r="P57" s="2">
        <v>0</v>
      </c>
      <c r="Q57" s="2"/>
      <c r="R57" s="2">
        <f t="shared" si="12"/>
        <v>2164</v>
      </c>
      <c r="S57" s="8"/>
      <c r="T57" s="8"/>
      <c r="U57" s="8"/>
      <c r="V57" s="8"/>
    </row>
    <row r="58" spans="1:22" x14ac:dyDescent="0.25">
      <c r="A58" s="1">
        <v>11</v>
      </c>
      <c r="B58" s="4" t="s">
        <v>22</v>
      </c>
      <c r="C58" s="2">
        <v>244</v>
      </c>
      <c r="D58" s="2">
        <v>0</v>
      </c>
      <c r="E58" s="2"/>
      <c r="F58" s="2">
        <f t="shared" si="9"/>
        <v>244</v>
      </c>
      <c r="G58" s="2">
        <v>94</v>
      </c>
      <c r="H58" s="2"/>
      <c r="I58" s="2"/>
      <c r="J58" s="2">
        <f t="shared" si="10"/>
        <v>94</v>
      </c>
      <c r="K58" s="2">
        <v>252</v>
      </c>
      <c r="L58" s="2"/>
      <c r="M58" s="2"/>
      <c r="N58" s="2">
        <f t="shared" si="11"/>
        <v>252</v>
      </c>
      <c r="O58" s="2">
        <v>3048</v>
      </c>
      <c r="P58" s="2">
        <v>0</v>
      </c>
      <c r="Q58" s="2"/>
      <c r="R58" s="2">
        <f t="shared" si="12"/>
        <v>3048</v>
      </c>
      <c r="S58" s="8"/>
      <c r="T58" s="8"/>
      <c r="U58" s="8"/>
      <c r="V58" s="8"/>
    </row>
    <row r="59" spans="1:22" x14ac:dyDescent="0.25">
      <c r="A59" s="1">
        <v>12</v>
      </c>
      <c r="B59" s="4" t="s">
        <v>23</v>
      </c>
      <c r="C59" s="2">
        <v>372</v>
      </c>
      <c r="D59" s="2">
        <v>0</v>
      </c>
      <c r="E59" s="2"/>
      <c r="F59" s="2">
        <f t="shared" si="9"/>
        <v>372</v>
      </c>
      <c r="G59" s="2">
        <v>56</v>
      </c>
      <c r="H59" s="2"/>
      <c r="I59" s="2"/>
      <c r="J59" s="2">
        <f t="shared" si="10"/>
        <v>56</v>
      </c>
      <c r="K59" s="2">
        <v>244</v>
      </c>
      <c r="L59" s="2"/>
      <c r="M59" s="2"/>
      <c r="N59" s="2">
        <f t="shared" si="11"/>
        <v>244</v>
      </c>
      <c r="O59" s="2">
        <v>2686</v>
      </c>
      <c r="P59" s="2">
        <v>0</v>
      </c>
      <c r="Q59" s="2"/>
      <c r="R59" s="2">
        <f t="shared" si="12"/>
        <v>2686</v>
      </c>
      <c r="S59" s="8"/>
      <c r="T59" s="8"/>
      <c r="U59" s="8"/>
      <c r="V59" s="8"/>
    </row>
    <row r="60" spans="1:22" x14ac:dyDescent="0.25">
      <c r="A60" s="101" t="s">
        <v>24</v>
      </c>
      <c r="B60" s="102"/>
      <c r="C60" s="3">
        <f>SUM(C48:C59)</f>
        <v>3653</v>
      </c>
      <c r="D60" s="3">
        <f>SUM(D48:D59)</f>
        <v>0</v>
      </c>
      <c r="E60" s="3"/>
      <c r="F60" s="3">
        <f>SUM(F48:F59)</f>
        <v>3653</v>
      </c>
      <c r="G60" s="3">
        <f t="shared" ref="G60:V60" si="13">SUM(G48:G59)</f>
        <v>1175</v>
      </c>
      <c r="H60" s="3">
        <f t="shared" si="13"/>
        <v>0</v>
      </c>
      <c r="I60" s="3"/>
      <c r="J60" s="3">
        <f t="shared" si="13"/>
        <v>1175</v>
      </c>
      <c r="K60" s="3">
        <f t="shared" si="13"/>
        <v>3248</v>
      </c>
      <c r="L60" s="3">
        <f t="shared" si="13"/>
        <v>0</v>
      </c>
      <c r="M60" s="3"/>
      <c r="N60" s="3">
        <f t="shared" si="13"/>
        <v>3248</v>
      </c>
      <c r="O60" s="3">
        <f t="shared" si="13"/>
        <v>26486</v>
      </c>
      <c r="P60" s="3">
        <f t="shared" si="13"/>
        <v>0</v>
      </c>
      <c r="Q60" s="3"/>
      <c r="R60" s="3">
        <f t="shared" si="13"/>
        <v>26486</v>
      </c>
      <c r="S60" s="6">
        <f t="shared" si="13"/>
        <v>0</v>
      </c>
      <c r="T60" s="6">
        <f t="shared" si="13"/>
        <v>0</v>
      </c>
      <c r="U60" s="6"/>
      <c r="V60" s="6">
        <f t="shared" si="13"/>
        <v>0</v>
      </c>
    </row>
    <row r="61" spans="1:22" x14ac:dyDescent="0.25">
      <c r="S61" s="9"/>
      <c r="T61" s="9"/>
      <c r="U61" s="9"/>
      <c r="V61" s="9"/>
    </row>
    <row r="62" spans="1:22" x14ac:dyDescent="0.25">
      <c r="L62" s="119" t="s">
        <v>60</v>
      </c>
      <c r="M62" s="119"/>
      <c r="N62" s="119"/>
      <c r="O62" s="119"/>
      <c r="P62" s="119"/>
      <c r="Q62" s="81"/>
    </row>
    <row r="63" spans="1:22" ht="5.25" customHeight="1" x14ac:dyDescent="0.25">
      <c r="L63" s="6"/>
      <c r="M63" s="6"/>
      <c r="N63" s="29"/>
      <c r="O63" s="29"/>
      <c r="P63" s="6"/>
      <c r="Q63" s="6"/>
    </row>
    <row r="64" spans="1:22" ht="15.75" x14ac:dyDescent="0.25">
      <c r="L64" s="98" t="s">
        <v>38</v>
      </c>
      <c r="M64" s="98"/>
      <c r="N64" s="98"/>
      <c r="O64" s="98"/>
      <c r="P64" s="98"/>
      <c r="Q64" s="76"/>
      <c r="R64" s="38"/>
    </row>
    <row r="65" spans="3:18" ht="15.75" x14ac:dyDescent="0.25">
      <c r="C65" s="15"/>
      <c r="L65" s="98" t="s">
        <v>0</v>
      </c>
      <c r="M65" s="98"/>
      <c r="N65" s="98"/>
      <c r="O65" s="98"/>
      <c r="P65" s="98"/>
      <c r="Q65" s="76"/>
      <c r="R65" s="38"/>
    </row>
    <row r="66" spans="3:18" ht="15.75" x14ac:dyDescent="0.25">
      <c r="L66" s="40"/>
      <c r="M66" s="40"/>
      <c r="N66" s="40"/>
      <c r="O66" s="40"/>
      <c r="P66" s="40"/>
      <c r="Q66" s="40"/>
      <c r="R66" s="38"/>
    </row>
    <row r="67" spans="3:18" ht="15.75" x14ac:dyDescent="0.25">
      <c r="L67" s="40"/>
      <c r="M67" s="40"/>
      <c r="N67" s="40"/>
      <c r="O67" s="40"/>
      <c r="P67" s="40"/>
      <c r="Q67" s="40"/>
      <c r="R67" s="38"/>
    </row>
    <row r="68" spans="3:18" ht="15.75" x14ac:dyDescent="0.25">
      <c r="L68" s="104" t="s">
        <v>48</v>
      </c>
      <c r="M68" s="104"/>
      <c r="N68" s="104"/>
      <c r="O68" s="104"/>
      <c r="P68" s="104"/>
      <c r="Q68" s="79"/>
      <c r="R68" s="39"/>
    </row>
    <row r="69" spans="3:18" ht="15.75" x14ac:dyDescent="0.25">
      <c r="L69" s="98" t="s">
        <v>41</v>
      </c>
      <c r="M69" s="98"/>
      <c r="N69" s="98"/>
      <c r="O69" s="98"/>
      <c r="P69" s="98"/>
      <c r="Q69" s="76"/>
      <c r="R69" s="38"/>
    </row>
    <row r="70" spans="3:18" ht="15.75" x14ac:dyDescent="0.25">
      <c r="L70" s="98" t="s">
        <v>49</v>
      </c>
      <c r="M70" s="98"/>
      <c r="N70" s="98"/>
      <c r="O70" s="98"/>
      <c r="P70" s="98"/>
      <c r="Q70" s="76"/>
      <c r="R70" s="38"/>
    </row>
  </sheetData>
  <mergeCells count="42">
    <mergeCell ref="P24:T24"/>
    <mergeCell ref="P26:T26"/>
    <mergeCell ref="P27:T27"/>
    <mergeCell ref="A1:V1"/>
    <mergeCell ref="A2:V2"/>
    <mergeCell ref="A3:V3"/>
    <mergeCell ref="A5:A7"/>
    <mergeCell ref="B5:B7"/>
    <mergeCell ref="C5:V5"/>
    <mergeCell ref="C6:F6"/>
    <mergeCell ref="G6:J6"/>
    <mergeCell ref="K6:N6"/>
    <mergeCell ref="O6:R6"/>
    <mergeCell ref="S6:V6"/>
    <mergeCell ref="B26:D26"/>
    <mergeCell ref="A21:B21"/>
    <mergeCell ref="S46:V46"/>
    <mergeCell ref="P30:T30"/>
    <mergeCell ref="A60:B60"/>
    <mergeCell ref="L62:P62"/>
    <mergeCell ref="L64:P64"/>
    <mergeCell ref="P31:T31"/>
    <mergeCell ref="P32:T32"/>
    <mergeCell ref="A41:R41"/>
    <mergeCell ref="A42:R42"/>
    <mergeCell ref="A43:R43"/>
    <mergeCell ref="A45:A47"/>
    <mergeCell ref="B45:B47"/>
    <mergeCell ref="C45:R45"/>
    <mergeCell ref="C46:F46"/>
    <mergeCell ref="G46:J46"/>
    <mergeCell ref="L65:P65"/>
    <mergeCell ref="L68:P68"/>
    <mergeCell ref="L69:P69"/>
    <mergeCell ref="L70:P70"/>
    <mergeCell ref="K46:N46"/>
    <mergeCell ref="O46:R46"/>
    <mergeCell ref="A22:B22"/>
    <mergeCell ref="C21:D21"/>
    <mergeCell ref="C22:D22"/>
    <mergeCell ref="AB6:AD6"/>
    <mergeCell ref="A20:B20"/>
  </mergeCells>
  <pageMargins left="0.39370078740157483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opLeftCell="A2" zoomScaleNormal="100" workbookViewId="0">
      <selection activeCell="F24" sqref="F24"/>
    </sheetView>
  </sheetViews>
  <sheetFormatPr defaultRowHeight="15" x14ac:dyDescent="0.25"/>
  <cols>
    <col min="1" max="1" width="3.7109375" customWidth="1"/>
    <col min="2" max="2" width="11.7109375" customWidth="1"/>
    <col min="3" max="3" width="9" customWidth="1"/>
    <col min="4" max="4" width="6" customWidth="1"/>
    <col min="5" max="5" width="14.7109375" customWidth="1"/>
    <col min="6" max="6" width="14.28515625" bestFit="1" customWidth="1"/>
    <col min="7" max="7" width="8.7109375" customWidth="1"/>
    <col min="8" max="8" width="6.42578125" customWidth="1"/>
    <col min="9" max="9" width="8.7109375" customWidth="1"/>
    <col min="10" max="10" width="13.42578125" bestFit="1" customWidth="1"/>
    <col min="11" max="11" width="7.7109375" customWidth="1"/>
    <col min="12" max="12" width="6.28515625" customWidth="1"/>
    <col min="13" max="13" width="8.28515625" customWidth="1"/>
    <col min="14" max="14" width="13.42578125" bestFit="1" customWidth="1"/>
    <col min="15" max="15" width="8.28515625" customWidth="1"/>
    <col min="16" max="16" width="5.42578125" customWidth="1"/>
    <col min="17" max="17" width="8" customWidth="1"/>
    <col min="18" max="18" width="13.42578125" bestFit="1" customWidth="1"/>
    <col min="19" max="19" width="7" customWidth="1"/>
    <col min="20" max="20" width="6.140625" customWidth="1"/>
    <col min="21" max="21" width="7.28515625" customWidth="1"/>
    <col min="22" max="22" width="13.42578125" bestFit="1" customWidth="1"/>
    <col min="24" max="24" width="12.5703125" bestFit="1" customWidth="1"/>
    <col min="26" max="27" width="10.5703125" bestFit="1" customWidth="1"/>
  </cols>
  <sheetData>
    <row r="1" spans="1:26" ht="18.75" x14ac:dyDescent="0.3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6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6" ht="18.75" x14ac:dyDescent="0.3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5" spans="1:26" ht="19.5" customHeight="1" x14ac:dyDescent="0.25">
      <c r="A5" s="123" t="s">
        <v>2</v>
      </c>
      <c r="B5" s="123" t="s">
        <v>3</v>
      </c>
      <c r="C5" s="123" t="s">
        <v>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6" ht="19.5" customHeight="1" x14ac:dyDescent="0.25">
      <c r="A6" s="123"/>
      <c r="B6" s="123"/>
      <c r="C6" s="123" t="s">
        <v>5</v>
      </c>
      <c r="D6" s="123"/>
      <c r="E6" s="123"/>
      <c r="F6" s="123"/>
      <c r="G6" s="123" t="s">
        <v>9</v>
      </c>
      <c r="H6" s="123"/>
      <c r="I6" s="123"/>
      <c r="J6" s="123"/>
      <c r="K6" s="123" t="s">
        <v>10</v>
      </c>
      <c r="L6" s="123"/>
      <c r="M6" s="123"/>
      <c r="N6" s="123"/>
      <c r="O6" s="123" t="s">
        <v>11</v>
      </c>
      <c r="P6" s="123"/>
      <c r="Q6" s="123"/>
      <c r="R6" s="123"/>
      <c r="S6" s="123" t="s">
        <v>31</v>
      </c>
      <c r="T6" s="123"/>
      <c r="U6" s="123"/>
      <c r="V6" s="123"/>
    </row>
    <row r="7" spans="1:26" ht="18.75" customHeight="1" x14ac:dyDescent="0.25">
      <c r="A7" s="123"/>
      <c r="B7" s="123"/>
      <c r="C7" s="34" t="s">
        <v>6</v>
      </c>
      <c r="D7" s="34" t="s">
        <v>7</v>
      </c>
      <c r="E7" s="60" t="s">
        <v>53</v>
      </c>
      <c r="F7" s="34" t="s">
        <v>8</v>
      </c>
      <c r="G7" s="34" t="s">
        <v>6</v>
      </c>
      <c r="H7" s="34" t="s">
        <v>7</v>
      </c>
      <c r="I7" s="60" t="s">
        <v>53</v>
      </c>
      <c r="J7" s="34" t="s">
        <v>8</v>
      </c>
      <c r="K7" s="34" t="s">
        <v>6</v>
      </c>
      <c r="L7" s="34" t="s">
        <v>7</v>
      </c>
      <c r="M7" s="60" t="s">
        <v>53</v>
      </c>
      <c r="N7" s="34" t="s">
        <v>8</v>
      </c>
      <c r="O7" s="34" t="s">
        <v>6</v>
      </c>
      <c r="P7" s="34" t="s">
        <v>7</v>
      </c>
      <c r="Q7" s="60" t="s">
        <v>53</v>
      </c>
      <c r="R7" s="34" t="s">
        <v>8</v>
      </c>
      <c r="S7" s="34" t="s">
        <v>6</v>
      </c>
      <c r="T7" s="34" t="s">
        <v>7</v>
      </c>
      <c r="U7" s="60" t="s">
        <v>53</v>
      </c>
      <c r="V7" s="34" t="s">
        <v>8</v>
      </c>
    </row>
    <row r="8" spans="1:26" x14ac:dyDescent="0.25">
      <c r="A8" s="1">
        <v>1</v>
      </c>
      <c r="B8" s="4" t="s">
        <v>12</v>
      </c>
      <c r="C8" s="2">
        <v>41505</v>
      </c>
      <c r="D8" s="2">
        <v>0</v>
      </c>
      <c r="E8" s="2">
        <f>C8+D8</f>
        <v>41505</v>
      </c>
      <c r="F8" s="2">
        <f>(C8+D8)*1000</f>
        <v>41505000</v>
      </c>
      <c r="G8" s="2">
        <v>60710</v>
      </c>
      <c r="H8" s="2">
        <v>15</v>
      </c>
      <c r="I8" s="2">
        <f>G8+H8</f>
        <v>60725</v>
      </c>
      <c r="J8" s="2">
        <f>(G8+H8)*1000/2</f>
        <v>30362500</v>
      </c>
      <c r="K8" s="2">
        <v>4064</v>
      </c>
      <c r="L8" s="2">
        <v>0</v>
      </c>
      <c r="M8" s="2">
        <f>K8+L8</f>
        <v>4064</v>
      </c>
      <c r="N8" s="2">
        <f>(K8+L8)*7000</f>
        <v>28448000</v>
      </c>
      <c r="O8" s="2">
        <v>3471</v>
      </c>
      <c r="P8" s="27">
        <v>0</v>
      </c>
      <c r="Q8" s="2">
        <f>O8+P8</f>
        <v>3471</v>
      </c>
      <c r="R8" s="2">
        <f t="shared" ref="R8:R13" si="0">O8*3000</f>
        <v>10413000</v>
      </c>
      <c r="S8" s="2">
        <v>0</v>
      </c>
      <c r="T8" s="2">
        <v>0</v>
      </c>
      <c r="U8" s="2">
        <f>S8+T8</f>
        <v>0</v>
      </c>
      <c r="V8" s="2">
        <v>0</v>
      </c>
      <c r="W8" s="15"/>
      <c r="X8" s="14">
        <f>G8+H8</f>
        <v>60725</v>
      </c>
      <c r="Y8" s="14"/>
      <c r="Z8" s="15"/>
    </row>
    <row r="9" spans="1:26" x14ac:dyDescent="0.25">
      <c r="A9" s="1">
        <v>2</v>
      </c>
      <c r="B9" s="4" t="s">
        <v>13</v>
      </c>
      <c r="C9" s="2">
        <v>25195</v>
      </c>
      <c r="D9" s="2">
        <v>0</v>
      </c>
      <c r="E9" s="2">
        <f t="shared" ref="E9:E19" si="1">C9+D9</f>
        <v>25195</v>
      </c>
      <c r="F9" s="2">
        <f t="shared" ref="F9:F18" si="2">(C9+D9)*1000</f>
        <v>25195000</v>
      </c>
      <c r="G9" s="2">
        <v>41621</v>
      </c>
      <c r="H9" s="2">
        <v>44</v>
      </c>
      <c r="I9" s="2">
        <f t="shared" ref="I9:I19" si="3">G9+H9</f>
        <v>41665</v>
      </c>
      <c r="J9" s="2">
        <f t="shared" ref="J9:J19" si="4">(G9+H9)*1000/2</f>
        <v>20832500</v>
      </c>
      <c r="K9" s="2">
        <v>2444</v>
      </c>
      <c r="L9" s="2">
        <v>0</v>
      </c>
      <c r="M9" s="2">
        <f t="shared" ref="M9:M19" si="5">K9+L9</f>
        <v>2444</v>
      </c>
      <c r="N9" s="2">
        <f>(K9+L9)*7000</f>
        <v>17108000</v>
      </c>
      <c r="O9" s="2">
        <v>1934</v>
      </c>
      <c r="P9" s="2">
        <v>0</v>
      </c>
      <c r="Q9" s="2">
        <f t="shared" ref="Q9:Q19" si="6">O9+P9</f>
        <v>1934</v>
      </c>
      <c r="R9" s="2">
        <f t="shared" si="0"/>
        <v>5802000</v>
      </c>
      <c r="S9" s="2">
        <v>0</v>
      </c>
      <c r="T9" s="2">
        <v>0</v>
      </c>
      <c r="U9" s="2">
        <f t="shared" ref="U9:U19" si="7">S9+T9</f>
        <v>0</v>
      </c>
      <c r="V9" s="2">
        <v>0</v>
      </c>
      <c r="W9" s="15"/>
      <c r="X9" s="14">
        <f t="shared" ref="X9:X19" si="8">G9+H9</f>
        <v>41665</v>
      </c>
      <c r="Y9" s="14"/>
      <c r="Z9" s="15"/>
    </row>
    <row r="10" spans="1:26" x14ac:dyDescent="0.25">
      <c r="A10" s="28">
        <v>3</v>
      </c>
      <c r="B10" s="4" t="s">
        <v>14</v>
      </c>
      <c r="C10" s="2">
        <v>32845</v>
      </c>
      <c r="D10" s="2">
        <v>0</v>
      </c>
      <c r="E10" s="2">
        <f t="shared" si="1"/>
        <v>32845</v>
      </c>
      <c r="F10" s="2">
        <f t="shared" si="2"/>
        <v>32845000</v>
      </c>
      <c r="G10" s="2">
        <v>55012</v>
      </c>
      <c r="H10" s="2">
        <v>118</v>
      </c>
      <c r="I10" s="2">
        <f t="shared" si="3"/>
        <v>55130</v>
      </c>
      <c r="J10" s="2">
        <f t="shared" si="4"/>
        <v>27565000</v>
      </c>
      <c r="K10" s="2">
        <v>2850</v>
      </c>
      <c r="L10" s="2">
        <v>0</v>
      </c>
      <c r="M10" s="2">
        <f t="shared" si="5"/>
        <v>2850</v>
      </c>
      <c r="N10" s="2">
        <v>20000000</v>
      </c>
      <c r="O10" s="2">
        <v>1864</v>
      </c>
      <c r="P10" s="2">
        <v>0</v>
      </c>
      <c r="Q10" s="2">
        <f t="shared" si="6"/>
        <v>1864</v>
      </c>
      <c r="R10" s="2">
        <f t="shared" si="0"/>
        <v>5592000</v>
      </c>
      <c r="S10" s="2">
        <v>0</v>
      </c>
      <c r="T10" s="2">
        <v>0</v>
      </c>
      <c r="U10" s="2">
        <f t="shared" si="7"/>
        <v>0</v>
      </c>
      <c r="V10" s="2">
        <v>0</v>
      </c>
      <c r="W10" s="15"/>
      <c r="X10" s="14">
        <f t="shared" si="8"/>
        <v>55130</v>
      </c>
      <c r="Y10" s="14"/>
      <c r="Z10" s="15"/>
    </row>
    <row r="11" spans="1:26" x14ac:dyDescent="0.25">
      <c r="A11" s="1">
        <v>4</v>
      </c>
      <c r="B11" s="4" t="s">
        <v>15</v>
      </c>
      <c r="C11" s="2">
        <f>63480-D11</f>
        <v>63467</v>
      </c>
      <c r="D11" s="2">
        <v>13</v>
      </c>
      <c r="E11" s="2">
        <f t="shared" si="1"/>
        <v>63480</v>
      </c>
      <c r="F11" s="2">
        <f t="shared" si="2"/>
        <v>63480000</v>
      </c>
      <c r="G11" s="2">
        <v>107693</v>
      </c>
      <c r="H11" s="2">
        <v>62</v>
      </c>
      <c r="I11" s="2">
        <f t="shared" si="3"/>
        <v>107755</v>
      </c>
      <c r="J11" s="2">
        <f t="shared" si="4"/>
        <v>53877500</v>
      </c>
      <c r="K11" s="2">
        <v>2157</v>
      </c>
      <c r="L11" s="2">
        <v>0</v>
      </c>
      <c r="M11" s="2">
        <f t="shared" si="5"/>
        <v>2157</v>
      </c>
      <c r="N11" s="2">
        <v>15948000</v>
      </c>
      <c r="O11" s="2">
        <v>2299</v>
      </c>
      <c r="P11" s="2">
        <v>0</v>
      </c>
      <c r="Q11" s="2">
        <f t="shared" si="6"/>
        <v>2299</v>
      </c>
      <c r="R11" s="2">
        <f t="shared" si="0"/>
        <v>6897000</v>
      </c>
      <c r="S11" s="2">
        <v>0</v>
      </c>
      <c r="T11" s="2">
        <v>0</v>
      </c>
      <c r="U11" s="2">
        <f t="shared" si="7"/>
        <v>0</v>
      </c>
      <c r="V11" s="2">
        <v>0</v>
      </c>
      <c r="W11" s="15"/>
      <c r="X11" s="14">
        <f t="shared" si="8"/>
        <v>107755</v>
      </c>
      <c r="Y11" s="14"/>
      <c r="Z11" s="15"/>
    </row>
    <row r="12" spans="1:26" x14ac:dyDescent="0.25">
      <c r="A12" s="41">
        <v>5</v>
      </c>
      <c r="B12" s="42" t="s">
        <v>16</v>
      </c>
      <c r="C12" s="43">
        <v>115800</v>
      </c>
      <c r="D12" s="43">
        <v>0</v>
      </c>
      <c r="E12" s="2">
        <f t="shared" si="1"/>
        <v>115800</v>
      </c>
      <c r="F12" s="44">
        <f t="shared" si="2"/>
        <v>115800000</v>
      </c>
      <c r="G12" s="2">
        <v>174002</v>
      </c>
      <c r="H12" s="2">
        <v>18</v>
      </c>
      <c r="I12" s="2">
        <f t="shared" si="3"/>
        <v>174020</v>
      </c>
      <c r="J12" s="2">
        <f t="shared" si="4"/>
        <v>87010000</v>
      </c>
      <c r="K12" s="2">
        <v>2475</v>
      </c>
      <c r="L12" s="2">
        <v>0</v>
      </c>
      <c r="M12" s="2">
        <f t="shared" si="5"/>
        <v>2475</v>
      </c>
      <c r="N12" s="2">
        <v>17755000</v>
      </c>
      <c r="O12" s="2">
        <v>2510</v>
      </c>
      <c r="P12" s="2">
        <v>0</v>
      </c>
      <c r="Q12" s="2">
        <f t="shared" si="6"/>
        <v>2510</v>
      </c>
      <c r="R12" s="2">
        <f t="shared" si="0"/>
        <v>7530000</v>
      </c>
      <c r="S12" s="2"/>
      <c r="T12" s="2"/>
      <c r="U12" s="2">
        <f t="shared" si="7"/>
        <v>0</v>
      </c>
      <c r="V12" s="2"/>
      <c r="W12" s="15"/>
      <c r="X12" s="14">
        <f t="shared" si="8"/>
        <v>174020</v>
      </c>
      <c r="Y12" s="14"/>
      <c r="Z12" s="15"/>
    </row>
    <row r="13" spans="1:26" x14ac:dyDescent="0.25">
      <c r="A13" s="1">
        <v>6</v>
      </c>
      <c r="B13" s="4" t="s">
        <v>17</v>
      </c>
      <c r="C13" s="2">
        <v>5060</v>
      </c>
      <c r="D13" s="2">
        <v>0</v>
      </c>
      <c r="E13" s="2">
        <f t="shared" si="1"/>
        <v>5060</v>
      </c>
      <c r="F13" s="2">
        <f t="shared" si="2"/>
        <v>5060000</v>
      </c>
      <c r="G13" s="2">
        <v>6895</v>
      </c>
      <c r="H13" s="2">
        <v>5</v>
      </c>
      <c r="I13" s="2">
        <f t="shared" si="3"/>
        <v>6900</v>
      </c>
      <c r="J13" s="2">
        <f t="shared" si="4"/>
        <v>3450000</v>
      </c>
      <c r="K13" s="2">
        <v>780</v>
      </c>
      <c r="L13" s="2">
        <v>0</v>
      </c>
      <c r="M13" s="2">
        <f t="shared" si="5"/>
        <v>780</v>
      </c>
      <c r="N13" s="2">
        <v>5660000</v>
      </c>
      <c r="O13" s="2">
        <v>681</v>
      </c>
      <c r="P13" s="2">
        <v>0</v>
      </c>
      <c r="Q13" s="2">
        <f t="shared" si="6"/>
        <v>681</v>
      </c>
      <c r="R13" s="2">
        <f t="shared" si="0"/>
        <v>2043000</v>
      </c>
      <c r="S13" s="2"/>
      <c r="T13" s="2"/>
      <c r="U13" s="2">
        <f t="shared" si="7"/>
        <v>0</v>
      </c>
      <c r="V13" s="2"/>
      <c r="W13" s="15"/>
      <c r="X13" s="14">
        <f t="shared" si="8"/>
        <v>6900</v>
      </c>
      <c r="Y13" s="14"/>
      <c r="Z13" s="15"/>
    </row>
    <row r="14" spans="1:26" x14ac:dyDescent="0.25">
      <c r="A14" s="1">
        <v>7</v>
      </c>
      <c r="B14" s="4" t="s">
        <v>18</v>
      </c>
      <c r="C14" s="2">
        <v>42761</v>
      </c>
      <c r="D14" s="2">
        <v>19</v>
      </c>
      <c r="E14" s="2">
        <f t="shared" si="1"/>
        <v>42780</v>
      </c>
      <c r="F14" s="2">
        <f t="shared" si="2"/>
        <v>42780000</v>
      </c>
      <c r="G14" s="2">
        <v>54285</v>
      </c>
      <c r="H14" s="2">
        <v>35</v>
      </c>
      <c r="I14" s="2">
        <f t="shared" si="3"/>
        <v>54320</v>
      </c>
      <c r="J14" s="2">
        <f t="shared" si="4"/>
        <v>27160000</v>
      </c>
      <c r="K14" s="2">
        <v>5459</v>
      </c>
      <c r="L14" s="2">
        <v>0</v>
      </c>
      <c r="M14" s="2">
        <f t="shared" si="5"/>
        <v>5459</v>
      </c>
      <c r="N14" s="2">
        <v>48512000</v>
      </c>
      <c r="O14" s="2">
        <v>5120</v>
      </c>
      <c r="P14" s="2"/>
      <c r="Q14" s="2">
        <f t="shared" si="6"/>
        <v>5120</v>
      </c>
      <c r="R14" s="2">
        <v>26387000</v>
      </c>
      <c r="S14" s="2">
        <v>3265</v>
      </c>
      <c r="T14" s="2">
        <v>0</v>
      </c>
      <c r="U14" s="2">
        <f t="shared" si="7"/>
        <v>3265</v>
      </c>
      <c r="V14" s="2">
        <f>S14*2000</f>
        <v>6530000</v>
      </c>
      <c r="W14" s="15"/>
      <c r="X14" s="14">
        <f t="shared" si="8"/>
        <v>54320</v>
      </c>
      <c r="Y14" s="14"/>
      <c r="Z14" s="15"/>
    </row>
    <row r="15" spans="1:26" x14ac:dyDescent="0.25">
      <c r="A15" s="1">
        <v>8</v>
      </c>
      <c r="B15" s="4" t="s">
        <v>19</v>
      </c>
      <c r="C15" s="2">
        <v>29710</v>
      </c>
      <c r="D15" s="2">
        <v>15</v>
      </c>
      <c r="E15" s="2">
        <f t="shared" si="1"/>
        <v>29725</v>
      </c>
      <c r="F15" s="2">
        <f t="shared" si="2"/>
        <v>29725000</v>
      </c>
      <c r="G15" s="2">
        <v>44704</v>
      </c>
      <c r="H15" s="2">
        <v>26</v>
      </c>
      <c r="I15" s="2">
        <f t="shared" si="3"/>
        <v>44730</v>
      </c>
      <c r="J15" s="2">
        <f t="shared" si="4"/>
        <v>22365000</v>
      </c>
      <c r="K15" s="2">
        <v>1622</v>
      </c>
      <c r="L15" s="2">
        <v>0</v>
      </c>
      <c r="M15" s="2">
        <f t="shared" si="5"/>
        <v>1622</v>
      </c>
      <c r="N15" s="2">
        <v>11459000</v>
      </c>
      <c r="O15" s="2">
        <v>2011</v>
      </c>
      <c r="P15" s="2">
        <v>0</v>
      </c>
      <c r="Q15" s="2">
        <f t="shared" si="6"/>
        <v>2011</v>
      </c>
      <c r="R15" s="2">
        <v>6033000</v>
      </c>
      <c r="S15" s="2"/>
      <c r="T15" s="2"/>
      <c r="U15" s="2">
        <f t="shared" si="7"/>
        <v>0</v>
      </c>
      <c r="V15" s="2"/>
      <c r="W15" s="15"/>
      <c r="X15" s="14">
        <f t="shared" si="8"/>
        <v>44730</v>
      </c>
      <c r="Y15" s="14"/>
      <c r="Z15" s="15"/>
    </row>
    <row r="16" spans="1:26" x14ac:dyDescent="0.25">
      <c r="A16" s="1">
        <v>9</v>
      </c>
      <c r="B16" s="4" t="s">
        <v>20</v>
      </c>
      <c r="C16" s="2">
        <v>25965</v>
      </c>
      <c r="D16" s="2">
        <v>10</v>
      </c>
      <c r="E16" s="2">
        <f t="shared" si="1"/>
        <v>25975</v>
      </c>
      <c r="F16" s="2">
        <f t="shared" si="2"/>
        <v>25975000</v>
      </c>
      <c r="G16" s="2">
        <v>36892</v>
      </c>
      <c r="H16" s="2">
        <v>23</v>
      </c>
      <c r="I16" s="2">
        <f t="shared" si="3"/>
        <v>36915</v>
      </c>
      <c r="J16" s="2">
        <f t="shared" si="4"/>
        <v>18457500</v>
      </c>
      <c r="K16" s="2">
        <v>2200</v>
      </c>
      <c r="L16" s="2">
        <v>0</v>
      </c>
      <c r="M16" s="2">
        <f t="shared" si="5"/>
        <v>2200</v>
      </c>
      <c r="N16" s="2">
        <v>15442000</v>
      </c>
      <c r="O16" s="2">
        <v>1505</v>
      </c>
      <c r="P16" s="2"/>
      <c r="Q16" s="2">
        <f t="shared" si="6"/>
        <v>1505</v>
      </c>
      <c r="R16" s="2">
        <v>4515000</v>
      </c>
      <c r="S16" s="2"/>
      <c r="T16" s="2"/>
      <c r="U16" s="2">
        <f t="shared" si="7"/>
        <v>0</v>
      </c>
      <c r="V16" s="2"/>
      <c r="W16" s="15"/>
      <c r="X16" s="14">
        <f t="shared" si="8"/>
        <v>36915</v>
      </c>
      <c r="Y16" s="14"/>
      <c r="Z16" s="15"/>
    </row>
    <row r="17" spans="1:27" x14ac:dyDescent="0.25">
      <c r="A17" s="1">
        <v>10</v>
      </c>
      <c r="B17" s="4" t="s">
        <v>21</v>
      </c>
      <c r="C17" s="2">
        <v>72298</v>
      </c>
      <c r="D17" s="2">
        <v>27</v>
      </c>
      <c r="E17" s="2">
        <f t="shared" si="1"/>
        <v>72325</v>
      </c>
      <c r="F17" s="2">
        <f t="shared" si="2"/>
        <v>72325000</v>
      </c>
      <c r="G17" s="2">
        <v>107727</v>
      </c>
      <c r="H17" s="2">
        <v>48</v>
      </c>
      <c r="I17" s="2">
        <f t="shared" si="3"/>
        <v>107775</v>
      </c>
      <c r="J17" s="2">
        <f t="shared" si="4"/>
        <v>53887500</v>
      </c>
      <c r="K17" s="2">
        <v>1822</v>
      </c>
      <c r="L17" s="2">
        <v>0</v>
      </c>
      <c r="M17" s="2">
        <f t="shared" si="5"/>
        <v>1822</v>
      </c>
      <c r="N17" s="2">
        <f>(K17+L17)*7000</f>
        <v>12754000</v>
      </c>
      <c r="O17" s="2">
        <v>2110</v>
      </c>
      <c r="P17" s="2">
        <v>0</v>
      </c>
      <c r="Q17" s="2">
        <f t="shared" si="6"/>
        <v>2110</v>
      </c>
      <c r="R17" s="2">
        <v>6330000</v>
      </c>
      <c r="S17" s="2"/>
      <c r="T17" s="2"/>
      <c r="U17" s="2">
        <f t="shared" si="7"/>
        <v>0</v>
      </c>
      <c r="V17" s="2"/>
      <c r="W17" s="15"/>
      <c r="X17" s="14">
        <f t="shared" si="8"/>
        <v>107775</v>
      </c>
      <c r="Y17" s="14"/>
      <c r="Z17" s="15"/>
    </row>
    <row r="18" spans="1:27" x14ac:dyDescent="0.25">
      <c r="A18" s="1">
        <v>11</v>
      </c>
      <c r="B18" s="4" t="s">
        <v>22</v>
      </c>
      <c r="C18" s="2">
        <v>43435</v>
      </c>
      <c r="D18" s="2">
        <v>0</v>
      </c>
      <c r="E18" s="2">
        <f t="shared" si="1"/>
        <v>43435</v>
      </c>
      <c r="F18" s="2">
        <f t="shared" si="2"/>
        <v>43435000</v>
      </c>
      <c r="G18" s="2">
        <v>55729</v>
      </c>
      <c r="H18" s="2">
        <v>31</v>
      </c>
      <c r="I18" s="2">
        <f t="shared" si="3"/>
        <v>55760</v>
      </c>
      <c r="J18" s="2">
        <f t="shared" si="4"/>
        <v>27880000</v>
      </c>
      <c r="K18" s="2">
        <v>2237</v>
      </c>
      <c r="L18" s="2">
        <v>0</v>
      </c>
      <c r="M18" s="2">
        <f t="shared" si="5"/>
        <v>2237</v>
      </c>
      <c r="N18" s="2">
        <v>14073000</v>
      </c>
      <c r="O18" s="2">
        <v>2336</v>
      </c>
      <c r="P18" s="2">
        <v>0</v>
      </c>
      <c r="Q18" s="2">
        <f t="shared" si="6"/>
        <v>2336</v>
      </c>
      <c r="R18" s="2">
        <v>7008000</v>
      </c>
      <c r="S18" s="2"/>
      <c r="T18" s="2"/>
      <c r="U18" s="2">
        <f t="shared" si="7"/>
        <v>0</v>
      </c>
      <c r="V18" s="2"/>
      <c r="W18" s="15"/>
      <c r="X18" s="14">
        <f t="shared" si="8"/>
        <v>55760</v>
      </c>
      <c r="Y18" s="14"/>
      <c r="Z18" s="15"/>
    </row>
    <row r="19" spans="1:27" x14ac:dyDescent="0.25">
      <c r="A19" s="1">
        <v>12</v>
      </c>
      <c r="B19" s="4" t="s">
        <v>23</v>
      </c>
      <c r="C19" s="2">
        <v>93602</v>
      </c>
      <c r="D19" s="2">
        <v>13</v>
      </c>
      <c r="E19" s="2">
        <f t="shared" si="1"/>
        <v>93615</v>
      </c>
      <c r="F19" s="2">
        <f>(C19+D19)*1000</f>
        <v>93615000</v>
      </c>
      <c r="G19" s="2">
        <v>123186</v>
      </c>
      <c r="H19" s="2">
        <v>49</v>
      </c>
      <c r="I19" s="2">
        <f t="shared" si="3"/>
        <v>123235</v>
      </c>
      <c r="J19" s="2">
        <f t="shared" si="4"/>
        <v>61617500</v>
      </c>
      <c r="K19" s="2">
        <v>2889</v>
      </c>
      <c r="L19" s="2">
        <v>0</v>
      </c>
      <c r="M19" s="2">
        <f t="shared" si="5"/>
        <v>2889</v>
      </c>
      <c r="N19" s="2">
        <v>20613000</v>
      </c>
      <c r="O19" s="2">
        <v>2670</v>
      </c>
      <c r="P19" s="2">
        <v>0</v>
      </c>
      <c r="Q19" s="2">
        <f t="shared" si="6"/>
        <v>2670</v>
      </c>
      <c r="R19" s="2">
        <v>2724000</v>
      </c>
      <c r="S19" s="2"/>
      <c r="T19" s="2"/>
      <c r="U19" s="2">
        <f t="shared" si="7"/>
        <v>0</v>
      </c>
      <c r="V19" s="2"/>
      <c r="W19" s="15"/>
      <c r="X19" s="14">
        <f t="shared" si="8"/>
        <v>123235</v>
      </c>
      <c r="Y19" s="14"/>
      <c r="Z19" s="15"/>
    </row>
    <row r="20" spans="1:27" x14ac:dyDescent="0.25">
      <c r="A20" s="101" t="s">
        <v>24</v>
      </c>
      <c r="B20" s="102"/>
      <c r="C20" s="3">
        <f>SUM(C8:C19)</f>
        <v>591643</v>
      </c>
      <c r="D20" s="3">
        <f>SUM(D8:D19)</f>
        <v>97</v>
      </c>
      <c r="E20" s="3">
        <f>SUM(E8:E19)</f>
        <v>591740</v>
      </c>
      <c r="F20" s="3">
        <f>SUM(F8:F19)</f>
        <v>591740000</v>
      </c>
      <c r="G20" s="3">
        <f t="shared" ref="G20:V20" si="9">SUM(G8:G19)</f>
        <v>868456</v>
      </c>
      <c r="H20" s="3">
        <f>SUM(H8:H19)</f>
        <v>474</v>
      </c>
      <c r="I20" s="3">
        <f>SUM(I8:I19)</f>
        <v>868930</v>
      </c>
      <c r="J20" s="3">
        <f t="shared" si="9"/>
        <v>434465000</v>
      </c>
      <c r="K20" s="3">
        <f t="shared" si="9"/>
        <v>30999</v>
      </c>
      <c r="L20" s="3">
        <f t="shared" si="9"/>
        <v>0</v>
      </c>
      <c r="M20" s="3">
        <f t="shared" si="9"/>
        <v>30999</v>
      </c>
      <c r="N20" s="3">
        <f t="shared" si="9"/>
        <v>227772000</v>
      </c>
      <c r="O20" s="3">
        <f t="shared" si="9"/>
        <v>28511</v>
      </c>
      <c r="P20" s="3">
        <f t="shared" si="9"/>
        <v>0</v>
      </c>
      <c r="Q20" s="3">
        <f t="shared" si="9"/>
        <v>28511</v>
      </c>
      <c r="R20" s="3">
        <f t="shared" si="9"/>
        <v>91274000</v>
      </c>
      <c r="S20" s="3">
        <f t="shared" si="9"/>
        <v>3265</v>
      </c>
      <c r="T20" s="3">
        <f t="shared" si="9"/>
        <v>0</v>
      </c>
      <c r="U20" s="3">
        <f t="shared" si="9"/>
        <v>3265</v>
      </c>
      <c r="V20" s="3">
        <f t="shared" si="9"/>
        <v>6530000</v>
      </c>
      <c r="W20" s="15"/>
      <c r="X20" s="15">
        <f>SUM(X8:X19)</f>
        <v>868930</v>
      </c>
      <c r="Y20" s="15"/>
      <c r="Z20" s="15"/>
      <c r="AA20" s="15"/>
    </row>
    <row r="21" spans="1:27" x14ac:dyDescent="0.2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X21" s="15"/>
      <c r="AA21" s="15"/>
    </row>
    <row r="22" spans="1:27" x14ac:dyDescent="0.25">
      <c r="A22" s="5"/>
      <c r="B22" s="124" t="s">
        <v>50</v>
      </c>
      <c r="C22" s="124"/>
      <c r="D22" t="s">
        <v>51</v>
      </c>
      <c r="E22" s="45">
        <f>E20+H20+K20+N20+Q20</f>
        <v>228423724</v>
      </c>
      <c r="F22" s="45"/>
      <c r="G22" s="6"/>
      <c r="H22" s="6"/>
      <c r="I22" s="6"/>
      <c r="J22" s="6"/>
      <c r="K22" s="6"/>
      <c r="L22" s="6"/>
      <c r="M22" s="6"/>
      <c r="N22" s="6"/>
      <c r="O22" s="6"/>
      <c r="P22" s="121" t="s">
        <v>52</v>
      </c>
      <c r="Q22" s="121"/>
      <c r="R22" s="121"/>
      <c r="S22" s="121"/>
      <c r="T22" s="121"/>
      <c r="U22" s="56"/>
      <c r="V22" s="6"/>
    </row>
    <row r="23" spans="1:27" x14ac:dyDescent="0.25">
      <c r="A23" s="5"/>
      <c r="B23" s="7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36"/>
      <c r="S23" s="36"/>
      <c r="T23" s="6"/>
      <c r="U23" s="6"/>
      <c r="V23" s="6"/>
    </row>
    <row r="24" spans="1:27" x14ac:dyDescent="0.25">
      <c r="A24" s="5"/>
      <c r="B24" s="73"/>
      <c r="C24" s="6"/>
      <c r="D24" s="6" t="s">
        <v>6</v>
      </c>
      <c r="E24" s="45">
        <f>C20+G20+K20+O20+S20</f>
        <v>1522874</v>
      </c>
      <c r="F24" s="45"/>
      <c r="G24" s="6"/>
      <c r="H24" s="6"/>
      <c r="I24" s="6"/>
      <c r="J24" s="6"/>
      <c r="K24" s="6"/>
      <c r="L24" s="6"/>
      <c r="M24" s="6"/>
      <c r="N24" s="6"/>
      <c r="O24" s="6"/>
      <c r="P24" s="103" t="s">
        <v>38</v>
      </c>
      <c r="Q24" s="103"/>
      <c r="R24" s="103"/>
      <c r="S24" s="103"/>
      <c r="T24" s="103"/>
      <c r="U24" s="58"/>
      <c r="V24" s="6"/>
    </row>
    <row r="25" spans="1:27" x14ac:dyDescent="0.25">
      <c r="A25" s="5"/>
      <c r="B25" s="73"/>
      <c r="C25" s="6"/>
      <c r="D25" s="6" t="s">
        <v>7</v>
      </c>
      <c r="E25" s="6">
        <f>D20+H20+L20+P20+T20</f>
        <v>571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103" t="s">
        <v>39</v>
      </c>
      <c r="Q25" s="103"/>
      <c r="R25" s="103"/>
      <c r="S25" s="103"/>
      <c r="T25" s="103"/>
      <c r="U25" s="58"/>
      <c r="V25" s="6"/>
    </row>
    <row r="26" spans="1:27" x14ac:dyDescent="0.25">
      <c r="A26" s="5"/>
      <c r="B26" s="73"/>
      <c r="C26" s="6"/>
      <c r="D26" s="6" t="s">
        <v>53</v>
      </c>
      <c r="E26" s="6">
        <f>E24+E25</f>
        <v>1523445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T26" s="6"/>
      <c r="U26" s="6"/>
      <c r="V26" s="6"/>
    </row>
    <row r="27" spans="1:27" x14ac:dyDescent="0.25">
      <c r="A27" s="5"/>
      <c r="B27" s="74"/>
      <c r="C27" s="48"/>
      <c r="D27" s="48"/>
      <c r="E27" s="4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T27" s="6"/>
      <c r="U27" s="6"/>
      <c r="V27" s="6"/>
    </row>
    <row r="28" spans="1:27" x14ac:dyDescent="0.25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22" t="s">
        <v>40</v>
      </c>
      <c r="Q28" s="122"/>
      <c r="R28" s="122"/>
      <c r="S28" s="122"/>
      <c r="T28" s="122"/>
      <c r="U28" s="59"/>
      <c r="V28" s="6"/>
    </row>
    <row r="29" spans="1:27" x14ac:dyDescent="0.25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20" t="s">
        <v>41</v>
      </c>
      <c r="Q29" s="120"/>
      <c r="R29" s="120"/>
      <c r="S29" s="120"/>
      <c r="T29" s="120"/>
      <c r="U29" s="57"/>
      <c r="V29" s="6"/>
    </row>
    <row r="30" spans="1:27" x14ac:dyDescent="0.25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20" t="s">
        <v>42</v>
      </c>
      <c r="Q30" s="120"/>
      <c r="R30" s="120"/>
      <c r="S30" s="120"/>
      <c r="T30" s="120"/>
      <c r="U30" s="57"/>
      <c r="V30" s="6"/>
    </row>
    <row r="31" spans="1:27" x14ac:dyDescent="0.25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7"/>
      <c r="S31" s="37"/>
      <c r="T31" s="6"/>
      <c r="U31" s="6"/>
      <c r="V31" s="6"/>
    </row>
    <row r="32" spans="1:27" x14ac:dyDescent="0.25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7"/>
      <c r="S32" s="37"/>
      <c r="T32" s="6"/>
      <c r="U32" s="6"/>
      <c r="V32" s="6"/>
    </row>
    <row r="33" spans="1:22" ht="18.75" x14ac:dyDescent="0.3">
      <c r="A33" s="105" t="s">
        <v>25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2"/>
      <c r="T33" s="12"/>
      <c r="U33" s="12"/>
      <c r="V33" s="12"/>
    </row>
    <row r="34" spans="1:22" ht="18.75" x14ac:dyDescent="0.3">
      <c r="A34" s="105" t="s">
        <v>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2"/>
      <c r="T34" s="12"/>
      <c r="U34" s="12"/>
      <c r="V34" s="12"/>
    </row>
    <row r="35" spans="1:22" ht="18.75" x14ac:dyDescent="0.3">
      <c r="A35" s="105" t="s">
        <v>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2"/>
      <c r="T35" s="12"/>
      <c r="U35" s="12"/>
      <c r="V35" s="12"/>
    </row>
    <row r="37" spans="1:22" x14ac:dyDescent="0.25">
      <c r="A37" s="123" t="s">
        <v>2</v>
      </c>
      <c r="B37" s="123" t="s">
        <v>3</v>
      </c>
      <c r="C37" s="123" t="s">
        <v>4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7"/>
      <c r="T37" s="7"/>
      <c r="U37" s="7"/>
      <c r="V37" s="7"/>
    </row>
    <row r="38" spans="1:22" x14ac:dyDescent="0.25">
      <c r="A38" s="123"/>
      <c r="B38" s="123"/>
      <c r="C38" s="123" t="s">
        <v>26</v>
      </c>
      <c r="D38" s="123"/>
      <c r="E38" s="123"/>
      <c r="F38" s="123"/>
      <c r="G38" s="123" t="s">
        <v>27</v>
      </c>
      <c r="H38" s="123"/>
      <c r="I38" s="123"/>
      <c r="J38" s="123"/>
      <c r="K38" s="123" t="s">
        <v>28</v>
      </c>
      <c r="L38" s="123"/>
      <c r="M38" s="123"/>
      <c r="N38" s="123"/>
      <c r="O38" s="123" t="s">
        <v>29</v>
      </c>
      <c r="P38" s="123"/>
      <c r="Q38" s="123"/>
      <c r="R38" s="123"/>
      <c r="S38" s="100"/>
      <c r="T38" s="100"/>
      <c r="U38" s="100"/>
      <c r="V38" s="100"/>
    </row>
    <row r="39" spans="1:22" x14ac:dyDescent="0.25">
      <c r="A39" s="123"/>
      <c r="B39" s="123"/>
      <c r="C39" s="34" t="s">
        <v>6</v>
      </c>
      <c r="D39" s="34" t="s">
        <v>7</v>
      </c>
      <c r="E39" s="60" t="s">
        <v>53</v>
      </c>
      <c r="F39" s="34" t="s">
        <v>30</v>
      </c>
      <c r="G39" s="34" t="s">
        <v>6</v>
      </c>
      <c r="H39" s="34" t="s">
        <v>7</v>
      </c>
      <c r="I39" s="64" t="s">
        <v>53</v>
      </c>
      <c r="J39" s="34" t="s">
        <v>30</v>
      </c>
      <c r="K39" s="34" t="s">
        <v>6</v>
      </c>
      <c r="L39" s="34" t="s">
        <v>7</v>
      </c>
      <c r="M39" s="64" t="s">
        <v>53</v>
      </c>
      <c r="N39" s="34" t="s">
        <v>30</v>
      </c>
      <c r="O39" s="34" t="s">
        <v>6</v>
      </c>
      <c r="P39" s="34" t="s">
        <v>7</v>
      </c>
      <c r="Q39" s="64" t="s">
        <v>53</v>
      </c>
      <c r="R39" s="34" t="s">
        <v>30</v>
      </c>
      <c r="S39" s="35"/>
      <c r="T39" s="35"/>
      <c r="U39" s="55"/>
      <c r="V39" s="35"/>
    </row>
    <row r="40" spans="1:22" x14ac:dyDescent="0.25">
      <c r="A40" s="1">
        <v>1</v>
      </c>
      <c r="B40" s="4" t="s">
        <v>12</v>
      </c>
      <c r="C40" s="2">
        <v>234</v>
      </c>
      <c r="D40" s="2">
        <v>0</v>
      </c>
      <c r="E40" s="2">
        <f>C40+D40</f>
        <v>234</v>
      </c>
      <c r="F40" s="2">
        <f>C40+D40</f>
        <v>234</v>
      </c>
      <c r="G40" s="2">
        <v>126</v>
      </c>
      <c r="H40" s="2">
        <v>0</v>
      </c>
      <c r="I40" s="2">
        <f>G40+H40</f>
        <v>126</v>
      </c>
      <c r="J40" s="2">
        <f>G40+H40</f>
        <v>126</v>
      </c>
      <c r="K40" s="2">
        <v>354</v>
      </c>
      <c r="L40" s="2">
        <v>0</v>
      </c>
      <c r="M40" s="2">
        <f>K40+L40</f>
        <v>354</v>
      </c>
      <c r="N40" s="2">
        <f>K40+L40</f>
        <v>354</v>
      </c>
      <c r="O40" s="2">
        <v>1142</v>
      </c>
      <c r="P40" s="2">
        <v>0</v>
      </c>
      <c r="Q40" s="2">
        <f>O40+P40</f>
        <v>1142</v>
      </c>
      <c r="R40" s="2">
        <f>O40+P40</f>
        <v>1142</v>
      </c>
      <c r="S40" s="8"/>
      <c r="T40" s="8"/>
      <c r="U40" s="8"/>
      <c r="V40" s="8"/>
    </row>
    <row r="41" spans="1:22" x14ac:dyDescent="0.25">
      <c r="A41" s="1">
        <v>2</v>
      </c>
      <c r="B41" s="4" t="s">
        <v>13</v>
      </c>
      <c r="C41" s="2">
        <v>276</v>
      </c>
      <c r="D41" s="2">
        <v>0</v>
      </c>
      <c r="E41" s="2">
        <f t="shared" ref="E41:E51" si="10">C41+D41</f>
        <v>276</v>
      </c>
      <c r="F41" s="2">
        <f t="shared" ref="F41:F51" si="11">C41+D41</f>
        <v>276</v>
      </c>
      <c r="G41" s="2">
        <v>128</v>
      </c>
      <c r="H41" s="2">
        <v>0</v>
      </c>
      <c r="I41" s="2">
        <f t="shared" ref="I41:I51" si="12">G41+H41</f>
        <v>128</v>
      </c>
      <c r="J41" s="2">
        <f t="shared" ref="J41:J51" si="13">G41+H41</f>
        <v>128</v>
      </c>
      <c r="K41" s="2">
        <v>688</v>
      </c>
      <c r="L41" s="2">
        <v>0</v>
      </c>
      <c r="M41" s="2">
        <f t="shared" ref="M41:M51" si="14">K41+L41</f>
        <v>688</v>
      </c>
      <c r="N41" s="2">
        <f t="shared" ref="N41:N51" si="15">K41+L41</f>
        <v>688</v>
      </c>
      <c r="O41" s="2">
        <v>2114</v>
      </c>
      <c r="P41" s="2">
        <v>0</v>
      </c>
      <c r="Q41" s="2">
        <f>O41+P41</f>
        <v>2114</v>
      </c>
      <c r="R41" s="2">
        <f t="shared" ref="R41:R51" si="16">O41+P41</f>
        <v>2114</v>
      </c>
      <c r="S41" s="8"/>
      <c r="T41" s="8"/>
      <c r="U41" s="8"/>
      <c r="V41" s="8"/>
    </row>
    <row r="42" spans="1:22" x14ac:dyDescent="0.25">
      <c r="A42" s="1">
        <v>3</v>
      </c>
      <c r="B42" s="4" t="s">
        <v>14</v>
      </c>
      <c r="C42" s="2">
        <v>276</v>
      </c>
      <c r="D42" s="2">
        <v>0</v>
      </c>
      <c r="E42" s="2">
        <f t="shared" si="10"/>
        <v>276</v>
      </c>
      <c r="F42" s="2">
        <f t="shared" si="11"/>
        <v>276</v>
      </c>
      <c r="G42" s="2">
        <v>98</v>
      </c>
      <c r="H42" s="2">
        <v>0</v>
      </c>
      <c r="I42" s="2">
        <f t="shared" si="12"/>
        <v>98</v>
      </c>
      <c r="J42" s="2">
        <f t="shared" si="13"/>
        <v>98</v>
      </c>
      <c r="K42" s="2">
        <v>346</v>
      </c>
      <c r="L42" s="2">
        <v>0</v>
      </c>
      <c r="M42" s="2">
        <f t="shared" si="14"/>
        <v>346</v>
      </c>
      <c r="N42" s="2">
        <f t="shared" si="15"/>
        <v>346</v>
      </c>
      <c r="O42" s="2">
        <v>1772</v>
      </c>
      <c r="P42" s="2">
        <v>0</v>
      </c>
      <c r="Q42" s="2">
        <f t="shared" ref="Q42:Q51" si="17">O42+P42</f>
        <v>1772</v>
      </c>
      <c r="R42" s="2">
        <f t="shared" si="16"/>
        <v>1772</v>
      </c>
      <c r="S42" s="8"/>
      <c r="T42" s="8"/>
      <c r="U42" s="8"/>
      <c r="V42" s="8"/>
    </row>
    <row r="43" spans="1:22" x14ac:dyDescent="0.25">
      <c r="A43" s="1">
        <v>4</v>
      </c>
      <c r="B43" s="4" t="s">
        <v>15</v>
      </c>
      <c r="C43" s="2">
        <v>267</v>
      </c>
      <c r="D43" s="2">
        <v>0</v>
      </c>
      <c r="E43" s="2">
        <f t="shared" si="10"/>
        <v>267</v>
      </c>
      <c r="F43" s="2">
        <f t="shared" si="11"/>
        <v>267</v>
      </c>
      <c r="G43" s="2">
        <v>94</v>
      </c>
      <c r="H43" s="2">
        <v>0</v>
      </c>
      <c r="I43" s="2">
        <f t="shared" si="12"/>
        <v>94</v>
      </c>
      <c r="J43" s="2">
        <f t="shared" si="13"/>
        <v>94</v>
      </c>
      <c r="K43" s="2">
        <v>356</v>
      </c>
      <c r="L43" s="2">
        <v>0</v>
      </c>
      <c r="M43" s="2">
        <f t="shared" si="14"/>
        <v>356</v>
      </c>
      <c r="N43" s="2">
        <f t="shared" si="15"/>
        <v>356</v>
      </c>
      <c r="O43" s="2">
        <v>2260</v>
      </c>
      <c r="P43" s="2">
        <v>0</v>
      </c>
      <c r="Q43" s="2">
        <f t="shared" si="17"/>
        <v>2260</v>
      </c>
      <c r="R43" s="2">
        <f t="shared" si="16"/>
        <v>2260</v>
      </c>
      <c r="S43" s="8"/>
      <c r="T43" s="8"/>
      <c r="U43" s="8"/>
      <c r="V43" s="8"/>
    </row>
    <row r="44" spans="1:22" x14ac:dyDescent="0.25">
      <c r="A44" s="1">
        <v>5</v>
      </c>
      <c r="B44" s="4" t="s">
        <v>16</v>
      </c>
      <c r="C44" s="2">
        <v>367</v>
      </c>
      <c r="D44" s="2">
        <v>0</v>
      </c>
      <c r="E44" s="2">
        <f t="shared" si="10"/>
        <v>367</v>
      </c>
      <c r="F44" s="2">
        <f t="shared" si="11"/>
        <v>367</v>
      </c>
      <c r="G44" s="2">
        <v>98</v>
      </c>
      <c r="H44" s="2">
        <v>0</v>
      </c>
      <c r="I44" s="2">
        <f t="shared" si="12"/>
        <v>98</v>
      </c>
      <c r="J44" s="2">
        <f t="shared" si="13"/>
        <v>98</v>
      </c>
      <c r="K44" s="2">
        <v>368</v>
      </c>
      <c r="L44" s="2">
        <v>0</v>
      </c>
      <c r="M44" s="2">
        <f t="shared" si="14"/>
        <v>368</v>
      </c>
      <c r="N44" s="2">
        <f t="shared" si="15"/>
        <v>368</v>
      </c>
      <c r="O44" s="2">
        <v>2626</v>
      </c>
      <c r="P44" s="2">
        <v>0</v>
      </c>
      <c r="Q44" s="2">
        <f t="shared" si="17"/>
        <v>2626</v>
      </c>
      <c r="R44" s="2">
        <f t="shared" si="16"/>
        <v>2626</v>
      </c>
      <c r="S44" s="8"/>
      <c r="T44" s="8"/>
      <c r="U44" s="8"/>
      <c r="V44" s="8"/>
    </row>
    <row r="45" spans="1:22" x14ac:dyDescent="0.25">
      <c r="A45" s="1">
        <v>6</v>
      </c>
      <c r="B45" s="4" t="s">
        <v>17</v>
      </c>
      <c r="C45" s="2">
        <v>311</v>
      </c>
      <c r="D45" s="2">
        <v>0</v>
      </c>
      <c r="E45" s="2">
        <f t="shared" si="10"/>
        <v>311</v>
      </c>
      <c r="F45" s="2">
        <f t="shared" si="11"/>
        <v>311</v>
      </c>
      <c r="G45" s="2">
        <v>90</v>
      </c>
      <c r="H45" s="2">
        <v>0</v>
      </c>
      <c r="I45" s="2">
        <f t="shared" si="12"/>
        <v>90</v>
      </c>
      <c r="J45" s="2">
        <f t="shared" si="13"/>
        <v>90</v>
      </c>
      <c r="K45" s="2">
        <v>262</v>
      </c>
      <c r="L45" s="2">
        <v>0</v>
      </c>
      <c r="M45" s="2">
        <f t="shared" si="14"/>
        <v>262</v>
      </c>
      <c r="N45" s="2">
        <f t="shared" si="15"/>
        <v>262</v>
      </c>
      <c r="O45" s="2">
        <v>1526</v>
      </c>
      <c r="P45" s="2">
        <v>0</v>
      </c>
      <c r="Q45" s="2">
        <f t="shared" si="17"/>
        <v>1526</v>
      </c>
      <c r="R45" s="2">
        <f t="shared" si="16"/>
        <v>1526</v>
      </c>
      <c r="S45" s="8"/>
      <c r="T45" s="8"/>
      <c r="U45" s="8"/>
      <c r="V45" s="8"/>
    </row>
    <row r="46" spans="1:22" x14ac:dyDescent="0.25">
      <c r="A46" s="1">
        <v>7</v>
      </c>
      <c r="B46" s="4" t="s">
        <v>18</v>
      </c>
      <c r="C46" s="2">
        <v>382</v>
      </c>
      <c r="D46" s="2">
        <v>0</v>
      </c>
      <c r="E46" s="2">
        <f t="shared" si="10"/>
        <v>382</v>
      </c>
      <c r="F46" s="2">
        <f t="shared" si="11"/>
        <v>382</v>
      </c>
      <c r="G46" s="2">
        <v>124</v>
      </c>
      <c r="H46" s="2">
        <v>0</v>
      </c>
      <c r="I46" s="2">
        <f t="shared" si="12"/>
        <v>124</v>
      </c>
      <c r="J46" s="2">
        <f t="shared" si="13"/>
        <v>124</v>
      </c>
      <c r="K46" s="2">
        <v>356</v>
      </c>
      <c r="L46" s="2">
        <v>0</v>
      </c>
      <c r="M46" s="2">
        <f t="shared" si="14"/>
        <v>356</v>
      </c>
      <c r="N46" s="2">
        <f t="shared" si="15"/>
        <v>356</v>
      </c>
      <c r="O46" s="2">
        <v>2480</v>
      </c>
      <c r="P46" s="2">
        <v>0</v>
      </c>
      <c r="Q46" s="2">
        <f t="shared" si="17"/>
        <v>2480</v>
      </c>
      <c r="R46" s="2">
        <f t="shared" si="16"/>
        <v>2480</v>
      </c>
      <c r="S46" s="8"/>
      <c r="T46" s="8"/>
      <c r="U46" s="8"/>
      <c r="V46" s="8"/>
    </row>
    <row r="47" spans="1:22" x14ac:dyDescent="0.25">
      <c r="A47" s="1">
        <v>8</v>
      </c>
      <c r="B47" s="4" t="s">
        <v>19</v>
      </c>
      <c r="C47" s="2">
        <v>330</v>
      </c>
      <c r="D47" s="2">
        <v>0</v>
      </c>
      <c r="E47" s="2">
        <f t="shared" si="10"/>
        <v>330</v>
      </c>
      <c r="F47" s="2">
        <f t="shared" si="11"/>
        <v>330</v>
      </c>
      <c r="G47" s="2">
        <v>100</v>
      </c>
      <c r="H47" s="2">
        <v>0</v>
      </c>
      <c r="I47" s="2">
        <f t="shared" si="12"/>
        <v>100</v>
      </c>
      <c r="J47" s="2">
        <f t="shared" si="13"/>
        <v>100</v>
      </c>
      <c r="K47" s="2">
        <v>328</v>
      </c>
      <c r="L47" s="2">
        <v>0</v>
      </c>
      <c r="M47" s="2">
        <f t="shared" si="14"/>
        <v>328</v>
      </c>
      <c r="N47" s="2">
        <f t="shared" si="15"/>
        <v>328</v>
      </c>
      <c r="O47" s="2">
        <v>1972</v>
      </c>
      <c r="P47" s="2">
        <v>0</v>
      </c>
      <c r="Q47" s="2">
        <f t="shared" si="17"/>
        <v>1972</v>
      </c>
      <c r="R47" s="2">
        <f t="shared" si="16"/>
        <v>1972</v>
      </c>
      <c r="S47" s="8"/>
      <c r="T47" s="8"/>
      <c r="U47" s="8"/>
      <c r="V47" s="8"/>
    </row>
    <row r="48" spans="1:22" x14ac:dyDescent="0.25">
      <c r="A48" s="1">
        <v>9</v>
      </c>
      <c r="B48" s="4" t="s">
        <v>20</v>
      </c>
      <c r="C48" s="2">
        <v>232</v>
      </c>
      <c r="D48" s="2">
        <v>0</v>
      </c>
      <c r="E48" s="2">
        <f t="shared" si="10"/>
        <v>232</v>
      </c>
      <c r="F48" s="2">
        <f t="shared" si="11"/>
        <v>232</v>
      </c>
      <c r="G48" s="2">
        <v>112</v>
      </c>
      <c r="H48" s="2">
        <v>0</v>
      </c>
      <c r="I48" s="2">
        <f t="shared" si="12"/>
        <v>112</v>
      </c>
      <c r="J48" s="2">
        <f t="shared" si="13"/>
        <v>112</v>
      </c>
      <c r="K48" s="2">
        <v>268</v>
      </c>
      <c r="L48" s="2">
        <v>0</v>
      </c>
      <c r="M48" s="2">
        <f t="shared" si="14"/>
        <v>268</v>
      </c>
      <c r="N48" s="2">
        <f t="shared" si="15"/>
        <v>268</v>
      </c>
      <c r="O48" s="2">
        <v>2050</v>
      </c>
      <c r="P48" s="2">
        <v>0</v>
      </c>
      <c r="Q48" s="2">
        <f t="shared" si="17"/>
        <v>2050</v>
      </c>
      <c r="R48" s="2">
        <f t="shared" si="16"/>
        <v>2050</v>
      </c>
      <c r="S48" s="8"/>
      <c r="T48" s="8"/>
      <c r="U48" s="8"/>
      <c r="V48" s="8"/>
    </row>
    <row r="49" spans="1:22" x14ac:dyDescent="0.25">
      <c r="A49" s="1">
        <v>10</v>
      </c>
      <c r="B49" s="4" t="s">
        <v>21</v>
      </c>
      <c r="C49" s="2">
        <v>206</v>
      </c>
      <c r="D49" s="2">
        <v>0</v>
      </c>
      <c r="E49" s="2">
        <f t="shared" si="10"/>
        <v>206</v>
      </c>
      <c r="F49" s="2">
        <f t="shared" si="11"/>
        <v>206</v>
      </c>
      <c r="G49" s="2">
        <v>100</v>
      </c>
      <c r="H49" s="2">
        <v>0</v>
      </c>
      <c r="I49" s="2">
        <f t="shared" si="12"/>
        <v>100</v>
      </c>
      <c r="J49" s="2">
        <f t="shared" si="13"/>
        <v>100</v>
      </c>
      <c r="K49" s="2">
        <v>256</v>
      </c>
      <c r="L49" s="2">
        <v>0</v>
      </c>
      <c r="M49" s="2">
        <f t="shared" si="14"/>
        <v>256</v>
      </c>
      <c r="N49" s="2">
        <f t="shared" si="15"/>
        <v>256</v>
      </c>
      <c r="O49" s="2">
        <v>1826</v>
      </c>
      <c r="P49" s="2">
        <v>0</v>
      </c>
      <c r="Q49" s="2">
        <f t="shared" si="17"/>
        <v>1826</v>
      </c>
      <c r="R49" s="2">
        <f t="shared" si="16"/>
        <v>1826</v>
      </c>
      <c r="S49" s="8"/>
      <c r="T49" s="8"/>
      <c r="U49" s="8"/>
      <c r="V49" s="8"/>
    </row>
    <row r="50" spans="1:22" x14ac:dyDescent="0.25">
      <c r="A50" s="1">
        <v>11</v>
      </c>
      <c r="B50" s="4" t="s">
        <v>22</v>
      </c>
      <c r="C50" s="2">
        <v>207</v>
      </c>
      <c r="D50" s="2">
        <v>0</v>
      </c>
      <c r="E50" s="2">
        <f t="shared" si="10"/>
        <v>207</v>
      </c>
      <c r="F50" s="2">
        <f t="shared" si="11"/>
        <v>207</v>
      </c>
      <c r="G50" s="2">
        <v>102</v>
      </c>
      <c r="H50" s="2">
        <v>0</v>
      </c>
      <c r="I50" s="2">
        <f t="shared" si="12"/>
        <v>102</v>
      </c>
      <c r="J50" s="2">
        <f t="shared" si="13"/>
        <v>102</v>
      </c>
      <c r="K50" s="2">
        <v>270</v>
      </c>
      <c r="L50" s="2">
        <v>0</v>
      </c>
      <c r="M50" s="2">
        <f t="shared" si="14"/>
        <v>270</v>
      </c>
      <c r="N50" s="2">
        <f t="shared" si="15"/>
        <v>270</v>
      </c>
      <c r="O50" s="2">
        <v>1898</v>
      </c>
      <c r="P50" s="2">
        <v>0</v>
      </c>
      <c r="Q50" s="2">
        <f t="shared" si="17"/>
        <v>1898</v>
      </c>
      <c r="R50" s="2">
        <f t="shared" si="16"/>
        <v>1898</v>
      </c>
      <c r="S50" s="8"/>
      <c r="T50" s="8"/>
      <c r="U50" s="8"/>
      <c r="V50" s="8"/>
    </row>
    <row r="51" spans="1:22" x14ac:dyDescent="0.25">
      <c r="A51" s="1">
        <v>12</v>
      </c>
      <c r="B51" s="4" t="s">
        <v>23</v>
      </c>
      <c r="C51" s="2">
        <v>437</v>
      </c>
      <c r="D51" s="2">
        <v>0</v>
      </c>
      <c r="E51" s="2">
        <f t="shared" si="10"/>
        <v>437</v>
      </c>
      <c r="F51" s="2">
        <f t="shared" si="11"/>
        <v>437</v>
      </c>
      <c r="G51" s="2">
        <v>112</v>
      </c>
      <c r="H51" s="2">
        <v>0</v>
      </c>
      <c r="I51" s="2">
        <f t="shared" si="12"/>
        <v>112</v>
      </c>
      <c r="J51" s="2">
        <f t="shared" si="13"/>
        <v>112</v>
      </c>
      <c r="K51" s="2">
        <v>362</v>
      </c>
      <c r="L51" s="2">
        <v>0</v>
      </c>
      <c r="M51" s="2">
        <f t="shared" si="14"/>
        <v>362</v>
      </c>
      <c r="N51" s="2">
        <f t="shared" si="15"/>
        <v>362</v>
      </c>
      <c r="O51" s="2">
        <v>2286</v>
      </c>
      <c r="P51" s="2">
        <v>0</v>
      </c>
      <c r="Q51" s="2">
        <f t="shared" si="17"/>
        <v>2286</v>
      </c>
      <c r="R51" s="2">
        <f t="shared" si="16"/>
        <v>2286</v>
      </c>
      <c r="S51" s="8"/>
      <c r="T51" s="8"/>
      <c r="U51" s="8"/>
      <c r="V51" s="8"/>
    </row>
    <row r="52" spans="1:22" x14ac:dyDescent="0.25">
      <c r="A52" s="101" t="s">
        <v>24</v>
      </c>
      <c r="B52" s="102"/>
      <c r="C52" s="3">
        <f>SUM(C40:C51)</f>
        <v>3525</v>
      </c>
      <c r="D52" s="3">
        <f>SUM(D40:D51)</f>
        <v>0</v>
      </c>
      <c r="E52" s="3">
        <f>SUM(E40:E51)</f>
        <v>3525</v>
      </c>
      <c r="F52" s="3">
        <f>SUM(F40:F51)</f>
        <v>3525</v>
      </c>
      <c r="G52" s="3">
        <f t="shared" ref="G52:V52" si="18">SUM(G40:G51)</f>
        <v>1284</v>
      </c>
      <c r="H52" s="3">
        <f t="shared" si="18"/>
        <v>0</v>
      </c>
      <c r="I52" s="3">
        <f t="shared" si="18"/>
        <v>1284</v>
      </c>
      <c r="J52" s="3">
        <f t="shared" si="18"/>
        <v>1284</v>
      </c>
      <c r="K52" s="3">
        <f t="shared" si="18"/>
        <v>4214</v>
      </c>
      <c r="L52" s="3">
        <f t="shared" si="18"/>
        <v>0</v>
      </c>
      <c r="M52" s="3">
        <f t="shared" si="18"/>
        <v>4214</v>
      </c>
      <c r="N52" s="3">
        <f t="shared" si="18"/>
        <v>4214</v>
      </c>
      <c r="O52" s="3">
        <f t="shared" si="18"/>
        <v>23952</v>
      </c>
      <c r="P52" s="3">
        <f t="shared" si="18"/>
        <v>0</v>
      </c>
      <c r="Q52" s="3">
        <f t="shared" si="18"/>
        <v>23952</v>
      </c>
      <c r="R52" s="3">
        <f t="shared" si="18"/>
        <v>23952</v>
      </c>
      <c r="S52" s="6">
        <f t="shared" si="18"/>
        <v>0</v>
      </c>
      <c r="T52" s="6">
        <f t="shared" si="18"/>
        <v>0</v>
      </c>
      <c r="U52" s="6"/>
      <c r="V52" s="6">
        <f t="shared" si="18"/>
        <v>0</v>
      </c>
    </row>
    <row r="53" spans="1:22" x14ac:dyDescent="0.25">
      <c r="S53" s="9"/>
      <c r="T53" s="9"/>
      <c r="U53" s="9"/>
      <c r="V53" s="9"/>
    </row>
    <row r="54" spans="1:22" x14ac:dyDescent="0.25">
      <c r="L54" s="121" t="s">
        <v>59</v>
      </c>
      <c r="M54" s="121"/>
      <c r="N54" s="121"/>
      <c r="O54" s="121"/>
      <c r="P54" s="121"/>
      <c r="Q54" s="56"/>
    </row>
    <row r="55" spans="1:22" x14ac:dyDescent="0.25">
      <c r="F55" s="15"/>
      <c r="L55" s="6"/>
      <c r="M55" s="6"/>
      <c r="N55" s="36"/>
      <c r="O55" s="36"/>
      <c r="P55" s="6"/>
      <c r="Q55" s="6"/>
    </row>
    <row r="56" spans="1:22" x14ac:dyDescent="0.25">
      <c r="L56" s="103" t="s">
        <v>38</v>
      </c>
      <c r="M56" s="103"/>
      <c r="N56" s="103"/>
      <c r="O56" s="103"/>
      <c r="P56" s="103"/>
      <c r="Q56" s="58"/>
    </row>
    <row r="57" spans="1:22" x14ac:dyDescent="0.25">
      <c r="L57" s="103" t="s">
        <v>39</v>
      </c>
      <c r="M57" s="103"/>
      <c r="N57" s="103"/>
      <c r="O57" s="103"/>
      <c r="P57" s="103"/>
      <c r="Q57" s="58"/>
    </row>
    <row r="58" spans="1:22" x14ac:dyDescent="0.25">
      <c r="L58" s="6"/>
      <c r="M58" s="6"/>
      <c r="P58" s="6"/>
      <c r="Q58" s="6"/>
    </row>
    <row r="59" spans="1:22" x14ac:dyDescent="0.25">
      <c r="L59" s="6"/>
      <c r="M59" s="6"/>
      <c r="P59" s="6"/>
      <c r="Q59" s="6"/>
    </row>
    <row r="60" spans="1:22" x14ac:dyDescent="0.25">
      <c r="L60" s="122" t="s">
        <v>40</v>
      </c>
      <c r="M60" s="122"/>
      <c r="N60" s="122"/>
      <c r="O60" s="122"/>
      <c r="P60" s="122"/>
      <c r="Q60" s="59"/>
    </row>
    <row r="61" spans="1:22" x14ac:dyDescent="0.25">
      <c r="L61" s="120" t="s">
        <v>41</v>
      </c>
      <c r="M61" s="120"/>
      <c r="N61" s="120"/>
      <c r="O61" s="120"/>
      <c r="P61" s="120"/>
      <c r="Q61" s="57"/>
    </row>
    <row r="62" spans="1:22" x14ac:dyDescent="0.25">
      <c r="L62" s="120" t="s">
        <v>42</v>
      </c>
      <c r="M62" s="120"/>
      <c r="N62" s="120"/>
      <c r="O62" s="120"/>
      <c r="P62" s="120"/>
      <c r="Q62" s="57"/>
    </row>
  </sheetData>
  <mergeCells count="37">
    <mergeCell ref="A52:B52"/>
    <mergeCell ref="C37:R37"/>
    <mergeCell ref="A37:A39"/>
    <mergeCell ref="B37:B39"/>
    <mergeCell ref="C38:F38"/>
    <mergeCell ref="G38:J38"/>
    <mergeCell ref="K38:N38"/>
    <mergeCell ref="O38:R38"/>
    <mergeCell ref="A1:V1"/>
    <mergeCell ref="A2:V2"/>
    <mergeCell ref="A3:V3"/>
    <mergeCell ref="C6:F6"/>
    <mergeCell ref="G6:J6"/>
    <mergeCell ref="K6:N6"/>
    <mergeCell ref="O6:R6"/>
    <mergeCell ref="S6:V6"/>
    <mergeCell ref="C5:V5"/>
    <mergeCell ref="P30:T30"/>
    <mergeCell ref="S38:V38"/>
    <mergeCell ref="A5:A7"/>
    <mergeCell ref="B5:B7"/>
    <mergeCell ref="A20:B20"/>
    <mergeCell ref="A33:R33"/>
    <mergeCell ref="A34:R34"/>
    <mergeCell ref="A35:R35"/>
    <mergeCell ref="P22:T22"/>
    <mergeCell ref="P24:T24"/>
    <mergeCell ref="P25:T25"/>
    <mergeCell ref="P28:T28"/>
    <mergeCell ref="P29:T29"/>
    <mergeCell ref="B22:C22"/>
    <mergeCell ref="L62:P62"/>
    <mergeCell ref="L54:P54"/>
    <mergeCell ref="L56:P56"/>
    <mergeCell ref="L57:P57"/>
    <mergeCell ref="L60:P60"/>
    <mergeCell ref="L61:P61"/>
  </mergeCells>
  <pageMargins left="0.23622047244094491" right="0.19685039370078741" top="0.74803149606299213" bottom="0.74803149606299213" header="0.31496062992125984" footer="0.31496062992125984"/>
  <pageSetup paperSize="5" scale="8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selection activeCell="L50" sqref="L50"/>
    </sheetView>
  </sheetViews>
  <sheetFormatPr defaultRowHeight="15" x14ac:dyDescent="0.25"/>
  <cols>
    <col min="1" max="1" width="3.7109375" customWidth="1"/>
    <col min="2" max="2" width="11.7109375" customWidth="1"/>
    <col min="3" max="3" width="9" customWidth="1"/>
    <col min="4" max="4" width="6.85546875" customWidth="1"/>
    <col min="5" max="5" width="14.28515625" bestFit="1" customWidth="1"/>
    <col min="6" max="6" width="8.7109375" customWidth="1"/>
    <col min="7" max="7" width="7.42578125" customWidth="1"/>
    <col min="8" max="8" width="13.42578125" bestFit="1" customWidth="1"/>
    <col min="9" max="9" width="7.7109375" customWidth="1"/>
    <col min="10" max="10" width="7.5703125" customWidth="1"/>
    <col min="11" max="11" width="13.42578125" bestFit="1" customWidth="1"/>
    <col min="12" max="12" width="7.7109375" customWidth="1"/>
    <col min="13" max="13" width="7" customWidth="1"/>
    <col min="14" max="14" width="13.42578125" bestFit="1" customWidth="1"/>
    <col min="15" max="15" width="7" customWidth="1"/>
    <col min="16" max="16" width="6.85546875" customWidth="1"/>
    <col min="17" max="17" width="13.42578125" bestFit="1" customWidth="1"/>
    <col min="19" max="19" width="12.5703125" bestFit="1" customWidth="1"/>
  </cols>
  <sheetData>
    <row r="1" spans="1:19" ht="18.75" x14ac:dyDescent="0.3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9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9" ht="18.75" x14ac:dyDescent="0.3">
      <c r="A3" s="105" t="s">
        <v>32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5" spans="1:19" ht="19.5" customHeight="1" x14ac:dyDescent="0.25">
      <c r="A5" s="123" t="s">
        <v>2</v>
      </c>
      <c r="B5" s="123" t="s">
        <v>3</v>
      </c>
      <c r="C5" s="123" t="s">
        <v>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9" ht="19.5" customHeight="1" x14ac:dyDescent="0.25">
      <c r="A6" s="123"/>
      <c r="B6" s="123"/>
      <c r="C6" s="123" t="s">
        <v>5</v>
      </c>
      <c r="D6" s="123"/>
      <c r="E6" s="123"/>
      <c r="F6" s="123" t="s">
        <v>9</v>
      </c>
      <c r="G6" s="123"/>
      <c r="H6" s="123"/>
      <c r="I6" s="123" t="s">
        <v>10</v>
      </c>
      <c r="J6" s="123"/>
      <c r="K6" s="123"/>
      <c r="L6" s="123" t="s">
        <v>11</v>
      </c>
      <c r="M6" s="123"/>
      <c r="N6" s="123"/>
      <c r="O6" s="123" t="s">
        <v>31</v>
      </c>
      <c r="P6" s="123"/>
      <c r="Q6" s="123"/>
    </row>
    <row r="7" spans="1:19" ht="18.75" customHeight="1" x14ac:dyDescent="0.25">
      <c r="A7" s="123"/>
      <c r="B7" s="123"/>
      <c r="C7" s="11" t="s">
        <v>6</v>
      </c>
      <c r="D7" s="11" t="s">
        <v>7</v>
      </c>
      <c r="E7" s="11" t="s">
        <v>8</v>
      </c>
      <c r="F7" s="11" t="s">
        <v>6</v>
      </c>
      <c r="G7" s="11" t="s">
        <v>7</v>
      </c>
      <c r="H7" s="11" t="s">
        <v>8</v>
      </c>
      <c r="I7" s="11" t="s">
        <v>6</v>
      </c>
      <c r="J7" s="11" t="s">
        <v>7</v>
      </c>
      <c r="K7" s="11" t="s">
        <v>8</v>
      </c>
      <c r="L7" s="11" t="s">
        <v>6</v>
      </c>
      <c r="M7" s="11" t="s">
        <v>7</v>
      </c>
      <c r="N7" s="11" t="s">
        <v>8</v>
      </c>
      <c r="O7" s="11" t="s">
        <v>6</v>
      </c>
      <c r="P7" s="11" t="s">
        <v>7</v>
      </c>
      <c r="Q7" s="11" t="s">
        <v>8</v>
      </c>
    </row>
    <row r="8" spans="1:19" x14ac:dyDescent="0.25">
      <c r="A8" s="1">
        <v>1</v>
      </c>
      <c r="B8" s="4" t="s">
        <v>12</v>
      </c>
      <c r="C8" s="2">
        <v>34368</v>
      </c>
      <c r="D8" s="2">
        <v>1</v>
      </c>
      <c r="E8" s="2">
        <f>(C8+D8)*1000</f>
        <v>34369000</v>
      </c>
      <c r="F8" s="2">
        <v>46466</v>
      </c>
      <c r="G8" s="2">
        <v>69</v>
      </c>
      <c r="H8" s="2">
        <f>(F8+G8)*1000/2</f>
        <v>23267500</v>
      </c>
      <c r="I8" s="2">
        <v>4155</v>
      </c>
      <c r="J8" s="2">
        <v>0</v>
      </c>
      <c r="K8" s="2">
        <f>(I8+J8)*7000</f>
        <v>29085000</v>
      </c>
      <c r="L8" s="2">
        <v>3222</v>
      </c>
      <c r="M8" s="2">
        <v>0</v>
      </c>
      <c r="N8" s="2">
        <f>L8*3000</f>
        <v>9666000</v>
      </c>
      <c r="O8" s="2">
        <v>0</v>
      </c>
      <c r="P8" s="2">
        <v>0</v>
      </c>
      <c r="Q8" s="2">
        <v>0</v>
      </c>
      <c r="S8" s="13"/>
    </row>
    <row r="9" spans="1:19" x14ac:dyDescent="0.25">
      <c r="A9" s="1">
        <v>2</v>
      </c>
      <c r="B9" s="4" t="s">
        <v>13</v>
      </c>
      <c r="C9" s="2">
        <v>25015</v>
      </c>
      <c r="D9" s="2">
        <v>0</v>
      </c>
      <c r="E9" s="2">
        <f t="shared" ref="E9:E19" si="0">(C9+D9)*1000</f>
        <v>25015000</v>
      </c>
      <c r="F9" s="2">
        <v>39098</v>
      </c>
      <c r="G9" s="2">
        <v>7</v>
      </c>
      <c r="H9" s="2">
        <f t="shared" ref="H9:H19" si="1">(F9+G9)*1000/2</f>
        <v>19552500</v>
      </c>
      <c r="I9" s="2">
        <v>3101</v>
      </c>
      <c r="J9" s="2">
        <v>0</v>
      </c>
      <c r="K9" s="2">
        <f>(I9+J9)*6000</f>
        <v>18606000</v>
      </c>
      <c r="L9" s="2">
        <v>1452</v>
      </c>
      <c r="M9" s="2">
        <v>0</v>
      </c>
      <c r="N9" s="2">
        <f t="shared" ref="N9:N19" si="2">L9*3000</f>
        <v>4356000</v>
      </c>
      <c r="O9" s="2">
        <v>0</v>
      </c>
      <c r="P9" s="2">
        <v>0</v>
      </c>
      <c r="Q9" s="2">
        <v>0</v>
      </c>
      <c r="S9" s="13"/>
    </row>
    <row r="10" spans="1:19" x14ac:dyDescent="0.25">
      <c r="A10" s="1">
        <v>3</v>
      </c>
      <c r="B10" s="4" t="s">
        <v>14</v>
      </c>
      <c r="C10" s="2">
        <v>22950</v>
      </c>
      <c r="D10" s="2">
        <v>0</v>
      </c>
      <c r="E10" s="2">
        <f t="shared" si="0"/>
        <v>22950000</v>
      </c>
      <c r="F10" s="2">
        <v>42147</v>
      </c>
      <c r="G10" s="2">
        <v>28</v>
      </c>
      <c r="H10" s="2">
        <f t="shared" si="1"/>
        <v>21087500</v>
      </c>
      <c r="I10" s="2">
        <v>4025</v>
      </c>
      <c r="J10" s="2">
        <v>0</v>
      </c>
      <c r="K10" s="2">
        <f>(I10+J10)*7000</f>
        <v>28175000</v>
      </c>
      <c r="L10" s="2">
        <v>1868</v>
      </c>
      <c r="M10" s="2">
        <v>0</v>
      </c>
      <c r="N10" s="2">
        <f t="shared" si="2"/>
        <v>5604000</v>
      </c>
      <c r="O10" s="2">
        <v>0</v>
      </c>
      <c r="P10" s="2">
        <v>0</v>
      </c>
      <c r="Q10" s="2">
        <v>0</v>
      </c>
      <c r="S10" s="13"/>
    </row>
    <row r="11" spans="1:19" x14ac:dyDescent="0.25">
      <c r="A11" s="1">
        <v>4</v>
      </c>
      <c r="B11" s="4" t="s">
        <v>15</v>
      </c>
      <c r="C11" s="2">
        <v>40390</v>
      </c>
      <c r="D11" s="2">
        <v>0</v>
      </c>
      <c r="E11" s="2">
        <f t="shared" si="0"/>
        <v>40390000</v>
      </c>
      <c r="F11" s="2">
        <v>71832</v>
      </c>
      <c r="G11" s="2">
        <v>43</v>
      </c>
      <c r="H11" s="2">
        <f t="shared" si="1"/>
        <v>35937500</v>
      </c>
      <c r="I11" s="2">
        <v>3737</v>
      </c>
      <c r="J11" s="2"/>
      <c r="K11" s="2">
        <f>(I11+J11)*7000</f>
        <v>26159000</v>
      </c>
      <c r="L11" s="2">
        <v>1779</v>
      </c>
      <c r="M11" s="2"/>
      <c r="N11" s="2">
        <f t="shared" si="2"/>
        <v>5337000</v>
      </c>
      <c r="O11" s="2">
        <v>0</v>
      </c>
      <c r="P11" s="2">
        <v>0</v>
      </c>
      <c r="Q11" s="2">
        <v>0</v>
      </c>
      <c r="S11" s="14"/>
    </row>
    <row r="12" spans="1:19" x14ac:dyDescent="0.25">
      <c r="A12" s="1">
        <v>5</v>
      </c>
      <c r="B12" s="4" t="s">
        <v>16</v>
      </c>
      <c r="C12" s="2">
        <v>96040</v>
      </c>
      <c r="D12" s="2"/>
      <c r="E12" s="2">
        <f t="shared" si="0"/>
        <v>96040000</v>
      </c>
      <c r="F12" s="2">
        <v>153430</v>
      </c>
      <c r="G12" s="2">
        <v>38</v>
      </c>
      <c r="H12" s="2">
        <f t="shared" si="1"/>
        <v>76734000</v>
      </c>
      <c r="I12" s="2">
        <v>5165</v>
      </c>
      <c r="J12" s="2"/>
      <c r="K12" s="2">
        <v>35795000</v>
      </c>
      <c r="L12" s="2">
        <v>2107</v>
      </c>
      <c r="M12" s="2"/>
      <c r="N12" s="2">
        <f t="shared" si="2"/>
        <v>6321000</v>
      </c>
      <c r="O12" s="2">
        <v>0</v>
      </c>
      <c r="P12" s="2">
        <v>0</v>
      </c>
      <c r="Q12" s="2">
        <v>0</v>
      </c>
    </row>
    <row r="13" spans="1:19" x14ac:dyDescent="0.25">
      <c r="A13" s="1">
        <v>6</v>
      </c>
      <c r="B13" s="4" t="s">
        <v>17</v>
      </c>
      <c r="C13" s="2">
        <v>24790</v>
      </c>
      <c r="D13" s="2"/>
      <c r="E13" s="2">
        <f t="shared" si="0"/>
        <v>24790000</v>
      </c>
      <c r="F13" s="2">
        <v>24790</v>
      </c>
      <c r="G13" s="2">
        <v>11</v>
      </c>
      <c r="H13" s="2">
        <f t="shared" si="1"/>
        <v>12400500</v>
      </c>
      <c r="I13" s="2">
        <v>3019</v>
      </c>
      <c r="J13" s="2"/>
      <c r="K13" s="2">
        <v>20855000</v>
      </c>
      <c r="L13" s="2">
        <v>1173</v>
      </c>
      <c r="M13" s="2"/>
      <c r="N13" s="2">
        <f t="shared" si="2"/>
        <v>3519000</v>
      </c>
      <c r="O13" s="2">
        <v>0</v>
      </c>
      <c r="P13" s="2">
        <v>0</v>
      </c>
      <c r="Q13" s="2">
        <v>0</v>
      </c>
      <c r="S13" s="15"/>
    </row>
    <row r="14" spans="1:19" x14ac:dyDescent="0.25">
      <c r="A14" s="1">
        <v>7</v>
      </c>
      <c r="B14" s="4" t="s">
        <v>18</v>
      </c>
      <c r="C14" s="2">
        <v>21820</v>
      </c>
      <c r="D14" s="2"/>
      <c r="E14" s="2">
        <f t="shared" si="0"/>
        <v>21820000</v>
      </c>
      <c r="F14" s="2">
        <v>27803</v>
      </c>
      <c r="G14" s="2">
        <v>7</v>
      </c>
      <c r="H14" s="2">
        <f t="shared" si="1"/>
        <v>13905000</v>
      </c>
      <c r="I14" s="2">
        <v>6563</v>
      </c>
      <c r="J14" s="2"/>
      <c r="K14" s="2">
        <v>59411000</v>
      </c>
      <c r="L14" s="2">
        <v>5313</v>
      </c>
      <c r="M14" s="2"/>
      <c r="N14" s="2">
        <f t="shared" si="2"/>
        <v>15939000</v>
      </c>
      <c r="O14" s="2">
        <v>3621</v>
      </c>
      <c r="P14" s="2">
        <v>0</v>
      </c>
      <c r="Q14" s="2">
        <f>O14*2000</f>
        <v>7242000</v>
      </c>
    </row>
    <row r="15" spans="1:19" x14ac:dyDescent="0.25">
      <c r="A15" s="1">
        <v>8</v>
      </c>
      <c r="B15" s="4" t="s">
        <v>19</v>
      </c>
      <c r="C15" s="2">
        <v>35230</v>
      </c>
      <c r="D15" s="2"/>
      <c r="E15" s="2">
        <f t="shared" si="0"/>
        <v>35230000</v>
      </c>
      <c r="F15" s="2">
        <v>53926</v>
      </c>
      <c r="G15" s="2">
        <v>115</v>
      </c>
      <c r="H15" s="2">
        <f t="shared" si="1"/>
        <v>27020500</v>
      </c>
      <c r="I15" s="2">
        <v>3677</v>
      </c>
      <c r="J15" s="2"/>
      <c r="K15" s="2">
        <v>25734000</v>
      </c>
      <c r="L15" s="2">
        <v>2035</v>
      </c>
      <c r="M15" s="2"/>
      <c r="N15" s="2">
        <f t="shared" si="2"/>
        <v>6105000</v>
      </c>
      <c r="O15" s="2">
        <v>0</v>
      </c>
      <c r="P15" s="2">
        <v>0</v>
      </c>
      <c r="Q15" s="2">
        <v>0</v>
      </c>
    </row>
    <row r="16" spans="1:19" x14ac:dyDescent="0.25">
      <c r="A16" s="1">
        <v>9</v>
      </c>
      <c r="B16" s="4" t="s">
        <v>20</v>
      </c>
      <c r="C16" s="2">
        <v>31320</v>
      </c>
      <c r="D16" s="2">
        <v>3</v>
      </c>
      <c r="E16" s="2">
        <f t="shared" si="0"/>
        <v>31323000</v>
      </c>
      <c r="F16" s="2">
        <v>45754</v>
      </c>
      <c r="G16" s="2">
        <v>64</v>
      </c>
      <c r="H16" s="2">
        <f t="shared" si="1"/>
        <v>22909000</v>
      </c>
      <c r="I16" s="2">
        <v>3145</v>
      </c>
      <c r="J16" s="2"/>
      <c r="K16" s="2">
        <v>21985000</v>
      </c>
      <c r="L16" s="2">
        <v>1635</v>
      </c>
      <c r="M16" s="2"/>
      <c r="N16" s="2">
        <f t="shared" si="2"/>
        <v>4905000</v>
      </c>
      <c r="O16" s="2">
        <v>0</v>
      </c>
      <c r="P16" s="2">
        <v>0</v>
      </c>
      <c r="Q16" s="2">
        <v>0</v>
      </c>
    </row>
    <row r="17" spans="1:17" x14ac:dyDescent="0.25">
      <c r="A17" s="1">
        <v>10</v>
      </c>
      <c r="B17" s="4" t="s">
        <v>21</v>
      </c>
      <c r="C17" s="2">
        <v>62259</v>
      </c>
      <c r="D17" s="2">
        <v>6</v>
      </c>
      <c r="E17" s="2">
        <f t="shared" si="0"/>
        <v>62265000</v>
      </c>
      <c r="F17" s="2">
        <v>97465</v>
      </c>
      <c r="G17" s="2">
        <v>22</v>
      </c>
      <c r="H17" s="2">
        <f t="shared" si="1"/>
        <v>48743500</v>
      </c>
      <c r="I17" s="2">
        <v>3028</v>
      </c>
      <c r="J17" s="2"/>
      <c r="K17" s="2">
        <v>21196000</v>
      </c>
      <c r="L17" s="2">
        <v>1247</v>
      </c>
      <c r="M17" s="2"/>
      <c r="N17" s="2">
        <f t="shared" si="2"/>
        <v>3741000</v>
      </c>
      <c r="O17" s="2">
        <v>0</v>
      </c>
      <c r="P17" s="2">
        <v>0</v>
      </c>
      <c r="Q17" s="2">
        <v>0</v>
      </c>
    </row>
    <row r="18" spans="1:17" x14ac:dyDescent="0.25">
      <c r="A18" s="1">
        <v>11</v>
      </c>
      <c r="B18" s="4" t="s">
        <v>22</v>
      </c>
      <c r="C18" s="2">
        <v>63925</v>
      </c>
      <c r="D18" s="2"/>
      <c r="E18" s="2">
        <f t="shared" si="0"/>
        <v>63925000</v>
      </c>
      <c r="F18" s="2">
        <v>112670</v>
      </c>
      <c r="G18" s="2">
        <v>27</v>
      </c>
      <c r="H18" s="2">
        <f t="shared" si="1"/>
        <v>56348500</v>
      </c>
      <c r="I18" s="2">
        <v>3583</v>
      </c>
      <c r="J18" s="2"/>
      <c r="K18" s="2">
        <v>23196000</v>
      </c>
      <c r="L18" s="2">
        <v>2147</v>
      </c>
      <c r="M18" s="2"/>
      <c r="N18" s="2">
        <f t="shared" si="2"/>
        <v>6441000</v>
      </c>
      <c r="O18" s="2">
        <v>0</v>
      </c>
      <c r="P18" s="2">
        <v>0</v>
      </c>
      <c r="Q18" s="2">
        <v>0</v>
      </c>
    </row>
    <row r="19" spans="1:17" x14ac:dyDescent="0.25">
      <c r="A19" s="1">
        <v>12</v>
      </c>
      <c r="B19" s="4" t="s">
        <v>23</v>
      </c>
      <c r="C19" s="2">
        <v>75975</v>
      </c>
      <c r="D19" s="2"/>
      <c r="E19" s="2">
        <f t="shared" si="0"/>
        <v>75975000</v>
      </c>
      <c r="F19" s="2">
        <v>99585</v>
      </c>
      <c r="G19" s="2">
        <v>26</v>
      </c>
      <c r="H19" s="2">
        <f t="shared" si="1"/>
        <v>49805500</v>
      </c>
      <c r="I19" s="2">
        <v>3872</v>
      </c>
      <c r="J19" s="2"/>
      <c r="K19" s="2">
        <f>(I19+J19)*7000</f>
        <v>27104000</v>
      </c>
      <c r="L19" s="2">
        <v>1803</v>
      </c>
      <c r="M19" s="2"/>
      <c r="N19" s="2">
        <f t="shared" si="2"/>
        <v>5409000</v>
      </c>
      <c r="O19" s="2">
        <v>0</v>
      </c>
      <c r="P19" s="2">
        <v>0</v>
      </c>
      <c r="Q19" s="2">
        <v>0</v>
      </c>
    </row>
    <row r="20" spans="1:17" x14ac:dyDescent="0.25">
      <c r="A20" s="109" t="s">
        <v>24</v>
      </c>
      <c r="B20" s="111"/>
      <c r="C20" s="16">
        <f>SUM(C8:C19)</f>
        <v>534082</v>
      </c>
      <c r="D20" s="16">
        <f>SUM(D8:D19)</f>
        <v>10</v>
      </c>
      <c r="E20" s="16">
        <f>SUM(E8:E19)</f>
        <v>534092000</v>
      </c>
      <c r="F20" s="16">
        <f t="shared" ref="F20:Q20" si="3">SUM(F8:F19)</f>
        <v>814966</v>
      </c>
      <c r="G20" s="16">
        <f t="shared" si="3"/>
        <v>457</v>
      </c>
      <c r="H20" s="16">
        <f t="shared" si="3"/>
        <v>407711500</v>
      </c>
      <c r="I20" s="16">
        <f t="shared" si="3"/>
        <v>47070</v>
      </c>
      <c r="J20" s="16">
        <f t="shared" si="3"/>
        <v>0</v>
      </c>
      <c r="K20" s="16">
        <f t="shared" si="3"/>
        <v>337301000</v>
      </c>
      <c r="L20" s="16">
        <f t="shared" si="3"/>
        <v>25781</v>
      </c>
      <c r="M20" s="16">
        <f t="shared" si="3"/>
        <v>0</v>
      </c>
      <c r="N20" s="16">
        <f t="shared" si="3"/>
        <v>77343000</v>
      </c>
      <c r="O20" s="16">
        <f t="shared" si="3"/>
        <v>3621</v>
      </c>
      <c r="P20" s="16">
        <f t="shared" si="3"/>
        <v>0</v>
      </c>
      <c r="Q20" s="16">
        <f t="shared" si="3"/>
        <v>7242000</v>
      </c>
    </row>
    <row r="21" spans="1:17" x14ac:dyDescent="0.2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5"/>
      <c r="B22" s="124" t="s">
        <v>50</v>
      </c>
      <c r="C22" s="124"/>
      <c r="D22" t="s">
        <v>51</v>
      </c>
      <c r="E22" s="45">
        <f>E20+H20+K20+N20+Q20</f>
        <v>1363689500</v>
      </c>
      <c r="F22" s="6"/>
      <c r="G22" s="6"/>
      <c r="H22" s="6"/>
      <c r="I22" s="6"/>
      <c r="J22" s="6"/>
      <c r="K22" s="6"/>
      <c r="L22" s="6"/>
      <c r="M22" s="6"/>
      <c r="N22" s="121" t="s">
        <v>54</v>
      </c>
      <c r="O22" s="121"/>
      <c r="P22" s="121"/>
      <c r="Q22" s="121"/>
    </row>
    <row r="23" spans="1:17" x14ac:dyDescent="0.25">
      <c r="A23" s="5"/>
      <c r="B23" s="7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7"/>
      <c r="P23" s="47"/>
      <c r="Q23" s="6"/>
    </row>
    <row r="24" spans="1:17" x14ac:dyDescent="0.25">
      <c r="A24" s="5"/>
      <c r="B24" s="73"/>
      <c r="C24" s="6"/>
      <c r="D24" s="6" t="s">
        <v>6</v>
      </c>
      <c r="E24" s="45">
        <f>C20+F20+I20+L20+O20</f>
        <v>1425520</v>
      </c>
      <c r="F24" s="6"/>
      <c r="G24" s="6"/>
      <c r="H24" s="6"/>
      <c r="I24" s="6"/>
      <c r="J24" s="6"/>
      <c r="K24" s="6"/>
      <c r="L24" s="6"/>
      <c r="M24" s="6"/>
      <c r="N24" s="103" t="s">
        <v>38</v>
      </c>
      <c r="O24" s="103"/>
      <c r="P24" s="103"/>
      <c r="Q24" s="103"/>
    </row>
    <row r="25" spans="1:17" x14ac:dyDescent="0.25">
      <c r="A25" s="5"/>
      <c r="B25" s="73"/>
      <c r="C25" s="6"/>
      <c r="D25" s="6" t="s">
        <v>7</v>
      </c>
      <c r="E25" s="6">
        <f>D20+G20</f>
        <v>467</v>
      </c>
      <c r="F25" s="6"/>
      <c r="G25" s="6"/>
      <c r="H25" s="6"/>
      <c r="I25" s="6"/>
      <c r="J25" s="6"/>
      <c r="K25" s="6"/>
      <c r="L25" s="6"/>
      <c r="M25" s="6"/>
      <c r="N25" s="103" t="s">
        <v>39</v>
      </c>
      <c r="O25" s="103"/>
      <c r="P25" s="103"/>
      <c r="Q25" s="103"/>
    </row>
    <row r="26" spans="1:17" x14ac:dyDescent="0.25">
      <c r="A26" s="5"/>
      <c r="B26" s="73"/>
      <c r="C26" s="6"/>
      <c r="D26" s="6" t="s">
        <v>53</v>
      </c>
      <c r="E26" s="6">
        <f>C20+D20+F20+G20+I20+L20+O20</f>
        <v>1425987</v>
      </c>
      <c r="F26" s="6"/>
      <c r="G26" s="6"/>
      <c r="H26" s="6"/>
      <c r="I26" s="6"/>
      <c r="J26" s="6"/>
      <c r="K26" s="6"/>
      <c r="L26" s="6"/>
      <c r="M26" s="6"/>
      <c r="N26" s="6"/>
      <c r="Q26" s="6"/>
    </row>
    <row r="27" spans="1:17" x14ac:dyDescent="0.25">
      <c r="A27" s="5"/>
      <c r="B27" s="74"/>
      <c r="C27" s="48"/>
      <c r="D27" s="48"/>
      <c r="E27" s="48"/>
      <c r="F27" s="6"/>
      <c r="G27" s="6"/>
      <c r="H27" s="6"/>
      <c r="I27" s="6"/>
      <c r="J27" s="6"/>
      <c r="K27" s="6"/>
      <c r="L27" s="6"/>
      <c r="M27" s="6"/>
      <c r="N27" s="6"/>
      <c r="Q27" s="6"/>
    </row>
    <row r="28" spans="1:17" x14ac:dyDescent="0.25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22" t="s">
        <v>40</v>
      </c>
      <c r="O28" s="122"/>
      <c r="P28" s="122"/>
      <c r="Q28" s="122"/>
    </row>
    <row r="29" spans="1:17" x14ac:dyDescent="0.25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20" t="s">
        <v>41</v>
      </c>
      <c r="O29" s="120"/>
      <c r="P29" s="120"/>
      <c r="Q29" s="120"/>
    </row>
    <row r="30" spans="1:17" x14ac:dyDescent="0.25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20" t="s">
        <v>42</v>
      </c>
      <c r="O30" s="120"/>
      <c r="P30" s="120"/>
      <c r="Q30" s="120"/>
    </row>
    <row r="31" spans="1:17" x14ac:dyDescent="0.25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5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5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8.75" x14ac:dyDescent="0.3">
      <c r="A36" s="105" t="s">
        <v>25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2"/>
      <c r="P36" s="12"/>
      <c r="Q36" s="12"/>
    </row>
    <row r="37" spans="1:17" ht="18.75" x14ac:dyDescent="0.3">
      <c r="A37" s="105" t="s">
        <v>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2"/>
      <c r="P37" s="12"/>
      <c r="Q37" s="12"/>
    </row>
    <row r="38" spans="1:17" ht="18.75" x14ac:dyDescent="0.3">
      <c r="A38" s="105" t="s">
        <v>32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2"/>
      <c r="P38" s="12"/>
      <c r="Q38" s="12"/>
    </row>
    <row r="40" spans="1:17" x14ac:dyDescent="0.25">
      <c r="A40" s="123" t="s">
        <v>2</v>
      </c>
      <c r="B40" s="123" t="s">
        <v>3</v>
      </c>
      <c r="C40" s="123" t="s">
        <v>4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7"/>
      <c r="P40" s="7"/>
      <c r="Q40" s="7"/>
    </row>
    <row r="41" spans="1:17" x14ac:dyDescent="0.25">
      <c r="A41" s="123"/>
      <c r="B41" s="123"/>
      <c r="C41" s="123" t="s">
        <v>26</v>
      </c>
      <c r="D41" s="123"/>
      <c r="E41" s="123"/>
      <c r="F41" s="123" t="s">
        <v>27</v>
      </c>
      <c r="G41" s="123"/>
      <c r="H41" s="123"/>
      <c r="I41" s="123" t="s">
        <v>28</v>
      </c>
      <c r="J41" s="123"/>
      <c r="K41" s="123"/>
      <c r="L41" s="123" t="s">
        <v>29</v>
      </c>
      <c r="M41" s="123"/>
      <c r="N41" s="123"/>
      <c r="O41" s="100"/>
      <c r="P41" s="100"/>
      <c r="Q41" s="100"/>
    </row>
    <row r="42" spans="1:17" x14ac:dyDescent="0.25">
      <c r="A42" s="123"/>
      <c r="B42" s="123"/>
      <c r="C42" s="11" t="s">
        <v>6</v>
      </c>
      <c r="D42" s="11" t="s">
        <v>7</v>
      </c>
      <c r="E42" s="11" t="s">
        <v>30</v>
      </c>
      <c r="F42" s="11" t="s">
        <v>6</v>
      </c>
      <c r="G42" s="11" t="s">
        <v>7</v>
      </c>
      <c r="H42" s="11" t="s">
        <v>30</v>
      </c>
      <c r="I42" s="11" t="s">
        <v>6</v>
      </c>
      <c r="J42" s="11" t="s">
        <v>7</v>
      </c>
      <c r="K42" s="11" t="s">
        <v>30</v>
      </c>
      <c r="L42" s="11" t="s">
        <v>6</v>
      </c>
      <c r="M42" s="11" t="s">
        <v>7</v>
      </c>
      <c r="N42" s="11" t="s">
        <v>30</v>
      </c>
      <c r="O42" s="10"/>
      <c r="P42" s="10"/>
      <c r="Q42" s="10"/>
    </row>
    <row r="43" spans="1:17" x14ac:dyDescent="0.25">
      <c r="A43" s="1">
        <v>1</v>
      </c>
      <c r="B43" s="4" t="s">
        <v>12</v>
      </c>
      <c r="C43" s="2">
        <v>336</v>
      </c>
      <c r="D43" s="2">
        <v>0</v>
      </c>
      <c r="E43" s="2">
        <f>C43+D43</f>
        <v>336</v>
      </c>
      <c r="F43" s="2">
        <v>78</v>
      </c>
      <c r="G43" s="2">
        <v>0</v>
      </c>
      <c r="H43" s="2">
        <f>F43+G43</f>
        <v>78</v>
      </c>
      <c r="I43" s="2">
        <v>668</v>
      </c>
      <c r="J43" s="2">
        <v>0</v>
      </c>
      <c r="K43" s="2">
        <f>I43+J43</f>
        <v>668</v>
      </c>
      <c r="L43" s="2">
        <v>758</v>
      </c>
      <c r="M43" s="2">
        <v>0</v>
      </c>
      <c r="N43" s="2">
        <f>L43+M43</f>
        <v>758</v>
      </c>
      <c r="O43" s="8"/>
      <c r="P43" s="8"/>
      <c r="Q43" s="8"/>
    </row>
    <row r="44" spans="1:17" x14ac:dyDescent="0.25">
      <c r="A44" s="1">
        <v>2</v>
      </c>
      <c r="B44" s="4" t="s">
        <v>13</v>
      </c>
      <c r="C44" s="2">
        <v>264</v>
      </c>
      <c r="D44" s="2">
        <v>0</v>
      </c>
      <c r="E44" s="2">
        <f t="shared" ref="E44:E54" si="4">C44+D44</f>
        <v>264</v>
      </c>
      <c r="F44" s="2">
        <v>78</v>
      </c>
      <c r="G44" s="2">
        <v>0</v>
      </c>
      <c r="H44" s="2">
        <f t="shared" ref="H44:H54" si="5">F44+G44</f>
        <v>78</v>
      </c>
      <c r="I44" s="2">
        <v>514</v>
      </c>
      <c r="J44" s="2">
        <v>0</v>
      </c>
      <c r="K44" s="2">
        <f t="shared" ref="K44:K54" si="6">I44+J44</f>
        <v>514</v>
      </c>
      <c r="L44" s="2">
        <v>1100</v>
      </c>
      <c r="M44" s="2">
        <v>0</v>
      </c>
      <c r="N44" s="2">
        <f t="shared" ref="N44:N54" si="7">L44+M44</f>
        <v>1100</v>
      </c>
      <c r="O44" s="8"/>
      <c r="P44" s="8"/>
      <c r="Q44" s="8"/>
    </row>
    <row r="45" spans="1:17" x14ac:dyDescent="0.25">
      <c r="A45" s="1">
        <v>3</v>
      </c>
      <c r="B45" s="4" t="s">
        <v>14</v>
      </c>
      <c r="C45" s="2">
        <v>208</v>
      </c>
      <c r="D45" s="2">
        <v>0</v>
      </c>
      <c r="E45" s="2">
        <f t="shared" si="4"/>
        <v>208</v>
      </c>
      <c r="F45" s="2">
        <v>98</v>
      </c>
      <c r="G45" s="2">
        <v>0</v>
      </c>
      <c r="H45" s="2">
        <f t="shared" si="5"/>
        <v>98</v>
      </c>
      <c r="I45" s="2">
        <v>574</v>
      </c>
      <c r="J45" s="2">
        <v>0</v>
      </c>
      <c r="K45" s="2">
        <f t="shared" si="6"/>
        <v>574</v>
      </c>
      <c r="L45" s="2">
        <v>1157</v>
      </c>
      <c r="M45" s="2">
        <v>0</v>
      </c>
      <c r="N45" s="2">
        <f t="shared" si="7"/>
        <v>1157</v>
      </c>
      <c r="O45" s="8"/>
      <c r="P45" s="8"/>
      <c r="Q45" s="8"/>
    </row>
    <row r="46" spans="1:17" x14ac:dyDescent="0.25">
      <c r="A46" s="1">
        <v>4</v>
      </c>
      <c r="B46" s="4" t="s">
        <v>15</v>
      </c>
      <c r="C46" s="2">
        <v>220</v>
      </c>
      <c r="D46" s="2">
        <v>0</v>
      </c>
      <c r="E46" s="2">
        <f t="shared" si="4"/>
        <v>220</v>
      </c>
      <c r="F46" s="2">
        <v>74</v>
      </c>
      <c r="G46" s="2">
        <v>0</v>
      </c>
      <c r="H46" s="2">
        <f t="shared" si="5"/>
        <v>74</v>
      </c>
      <c r="I46" s="2">
        <v>548</v>
      </c>
      <c r="J46" s="2">
        <v>0</v>
      </c>
      <c r="K46" s="2">
        <f t="shared" si="6"/>
        <v>548</v>
      </c>
      <c r="L46" s="2">
        <v>1698</v>
      </c>
      <c r="M46" s="2">
        <v>0</v>
      </c>
      <c r="N46" s="2">
        <f t="shared" si="7"/>
        <v>1698</v>
      </c>
      <c r="O46" s="8"/>
      <c r="P46" s="8"/>
      <c r="Q46" s="8"/>
    </row>
    <row r="47" spans="1:17" x14ac:dyDescent="0.25">
      <c r="A47" s="1">
        <v>5</v>
      </c>
      <c r="B47" s="4" t="s">
        <v>16</v>
      </c>
      <c r="C47" s="2">
        <v>327</v>
      </c>
      <c r="D47" s="2"/>
      <c r="E47" s="2">
        <f t="shared" si="4"/>
        <v>327</v>
      </c>
      <c r="F47" s="2">
        <v>92</v>
      </c>
      <c r="G47" s="2"/>
      <c r="H47" s="2">
        <f t="shared" si="5"/>
        <v>92</v>
      </c>
      <c r="I47" s="2">
        <v>538</v>
      </c>
      <c r="J47" s="2"/>
      <c r="K47" s="2">
        <f t="shared" si="6"/>
        <v>538</v>
      </c>
      <c r="L47" s="2">
        <v>1540</v>
      </c>
      <c r="M47" s="2"/>
      <c r="N47" s="2">
        <f t="shared" si="7"/>
        <v>1540</v>
      </c>
      <c r="O47" s="8"/>
      <c r="P47" s="8"/>
      <c r="Q47" s="8"/>
    </row>
    <row r="48" spans="1:17" x14ac:dyDescent="0.25">
      <c r="A48" s="1">
        <v>6</v>
      </c>
      <c r="B48" s="4" t="s">
        <v>17</v>
      </c>
      <c r="C48" s="2">
        <v>257</v>
      </c>
      <c r="D48" s="2"/>
      <c r="E48" s="2">
        <f t="shared" si="4"/>
        <v>257</v>
      </c>
      <c r="F48" s="2">
        <v>94</v>
      </c>
      <c r="G48" s="2"/>
      <c r="H48" s="2">
        <f t="shared" si="5"/>
        <v>94</v>
      </c>
      <c r="I48" s="2">
        <v>374</v>
      </c>
      <c r="J48" s="2"/>
      <c r="K48" s="2">
        <f t="shared" si="6"/>
        <v>374</v>
      </c>
      <c r="L48" s="2">
        <v>1106</v>
      </c>
      <c r="M48" s="2"/>
      <c r="N48" s="2">
        <f t="shared" si="7"/>
        <v>1106</v>
      </c>
      <c r="O48" s="8"/>
      <c r="P48" s="8"/>
      <c r="Q48" s="8"/>
    </row>
    <row r="49" spans="1:17" x14ac:dyDescent="0.25">
      <c r="A49" s="1">
        <v>7</v>
      </c>
      <c r="B49" s="4" t="s">
        <v>18</v>
      </c>
      <c r="C49" s="2">
        <v>239</v>
      </c>
      <c r="D49" s="2"/>
      <c r="E49" s="2">
        <f t="shared" si="4"/>
        <v>239</v>
      </c>
      <c r="F49" s="2">
        <v>96</v>
      </c>
      <c r="G49" s="2"/>
      <c r="H49" s="2">
        <f t="shared" si="5"/>
        <v>96</v>
      </c>
      <c r="I49" s="2">
        <v>334</v>
      </c>
      <c r="J49" s="2"/>
      <c r="K49" s="2">
        <f t="shared" si="6"/>
        <v>334</v>
      </c>
      <c r="L49" s="2">
        <v>1608</v>
      </c>
      <c r="M49" s="2"/>
      <c r="N49" s="2">
        <f t="shared" si="7"/>
        <v>1608</v>
      </c>
      <c r="O49" s="8"/>
      <c r="P49" s="8"/>
      <c r="Q49" s="8"/>
    </row>
    <row r="50" spans="1:17" x14ac:dyDescent="0.25">
      <c r="A50" s="1">
        <v>8</v>
      </c>
      <c r="B50" s="4" t="s">
        <v>19</v>
      </c>
      <c r="C50" s="2">
        <v>311</v>
      </c>
      <c r="D50" s="2"/>
      <c r="E50" s="2">
        <f t="shared" si="4"/>
        <v>311</v>
      </c>
      <c r="F50" s="2">
        <v>108</v>
      </c>
      <c r="G50" s="2"/>
      <c r="H50" s="2">
        <f t="shared" si="5"/>
        <v>108</v>
      </c>
      <c r="I50" s="2">
        <v>380</v>
      </c>
      <c r="J50" s="2"/>
      <c r="K50" s="2">
        <f t="shared" si="6"/>
        <v>380</v>
      </c>
      <c r="L50" s="2">
        <v>1266</v>
      </c>
      <c r="M50" s="2"/>
      <c r="N50" s="2">
        <f t="shared" si="7"/>
        <v>1266</v>
      </c>
      <c r="O50" s="8"/>
      <c r="P50" s="8"/>
      <c r="Q50" s="8"/>
    </row>
    <row r="51" spans="1:17" x14ac:dyDescent="0.25">
      <c r="A51" s="1">
        <v>9</v>
      </c>
      <c r="B51" s="4" t="s">
        <v>20</v>
      </c>
      <c r="C51" s="2">
        <v>332</v>
      </c>
      <c r="D51" s="2"/>
      <c r="E51" s="2">
        <f t="shared" si="4"/>
        <v>332</v>
      </c>
      <c r="F51" s="2">
        <v>96</v>
      </c>
      <c r="G51" s="2"/>
      <c r="H51" s="2">
        <f t="shared" si="5"/>
        <v>96</v>
      </c>
      <c r="I51" s="2">
        <v>398</v>
      </c>
      <c r="J51" s="2"/>
      <c r="K51" s="2">
        <f t="shared" si="6"/>
        <v>398</v>
      </c>
      <c r="L51" s="2">
        <v>1638</v>
      </c>
      <c r="M51" s="2"/>
      <c r="N51" s="2">
        <f t="shared" si="7"/>
        <v>1638</v>
      </c>
      <c r="O51" s="8"/>
      <c r="P51" s="8"/>
      <c r="Q51" s="8"/>
    </row>
    <row r="52" spans="1:17" x14ac:dyDescent="0.25">
      <c r="A52" s="1">
        <v>10</v>
      </c>
      <c r="B52" s="4" t="s">
        <v>21</v>
      </c>
      <c r="C52" s="2">
        <v>260</v>
      </c>
      <c r="D52" s="2"/>
      <c r="E52" s="2">
        <f t="shared" si="4"/>
        <v>260</v>
      </c>
      <c r="F52" s="2">
        <v>134</v>
      </c>
      <c r="G52" s="2"/>
      <c r="H52" s="2">
        <f t="shared" si="5"/>
        <v>134</v>
      </c>
      <c r="I52" s="2">
        <v>404</v>
      </c>
      <c r="J52" s="2"/>
      <c r="K52" s="2">
        <f t="shared" si="6"/>
        <v>404</v>
      </c>
      <c r="L52" s="2">
        <v>1738</v>
      </c>
      <c r="M52" s="2"/>
      <c r="N52" s="2">
        <f t="shared" si="7"/>
        <v>1738</v>
      </c>
      <c r="O52" s="8"/>
      <c r="P52" s="8"/>
      <c r="Q52" s="8"/>
    </row>
    <row r="53" spans="1:17" x14ac:dyDescent="0.25">
      <c r="A53" s="1">
        <v>11</v>
      </c>
      <c r="B53" s="4" t="s">
        <v>22</v>
      </c>
      <c r="C53" s="2">
        <v>190</v>
      </c>
      <c r="D53" s="2"/>
      <c r="E53" s="2">
        <f t="shared" si="4"/>
        <v>190</v>
      </c>
      <c r="F53" s="2">
        <v>102</v>
      </c>
      <c r="G53" s="2"/>
      <c r="H53" s="2">
        <f t="shared" si="5"/>
        <v>102</v>
      </c>
      <c r="I53" s="2">
        <v>394</v>
      </c>
      <c r="J53" s="2"/>
      <c r="K53" s="2">
        <f t="shared" si="6"/>
        <v>394</v>
      </c>
      <c r="L53" s="2">
        <v>1858</v>
      </c>
      <c r="M53" s="2"/>
      <c r="N53" s="2">
        <f t="shared" si="7"/>
        <v>1858</v>
      </c>
      <c r="O53" s="8"/>
      <c r="P53" s="8"/>
      <c r="Q53" s="8"/>
    </row>
    <row r="54" spans="1:17" x14ac:dyDescent="0.25">
      <c r="A54" s="1">
        <v>12</v>
      </c>
      <c r="B54" s="4" t="s">
        <v>23</v>
      </c>
      <c r="C54" s="2">
        <v>437</v>
      </c>
      <c r="D54" s="2"/>
      <c r="E54" s="2">
        <f t="shared" si="4"/>
        <v>437</v>
      </c>
      <c r="F54" s="2">
        <v>112</v>
      </c>
      <c r="G54" s="2"/>
      <c r="H54" s="2">
        <f t="shared" si="5"/>
        <v>112</v>
      </c>
      <c r="I54" s="2">
        <v>416</v>
      </c>
      <c r="J54" s="2"/>
      <c r="K54" s="2">
        <f t="shared" si="6"/>
        <v>416</v>
      </c>
      <c r="L54" s="2">
        <v>2441</v>
      </c>
      <c r="M54" s="2"/>
      <c r="N54" s="2">
        <f t="shared" si="7"/>
        <v>2441</v>
      </c>
      <c r="O54" s="8"/>
      <c r="P54" s="8"/>
      <c r="Q54" s="8"/>
    </row>
    <row r="55" spans="1:17" x14ac:dyDescent="0.25">
      <c r="A55" s="101" t="s">
        <v>24</v>
      </c>
      <c r="B55" s="102"/>
      <c r="C55" s="3">
        <f>SUM(C43:C54)</f>
        <v>3381</v>
      </c>
      <c r="D55" s="3">
        <f>SUM(D43:D54)</f>
        <v>0</v>
      </c>
      <c r="E55" s="3">
        <f>SUM(E43:E54)</f>
        <v>3381</v>
      </c>
      <c r="F55" s="3">
        <f t="shared" ref="F55:Q55" si="8">SUM(F43:F54)</f>
        <v>1162</v>
      </c>
      <c r="G55" s="3">
        <f t="shared" si="8"/>
        <v>0</v>
      </c>
      <c r="H55" s="3">
        <f t="shared" si="8"/>
        <v>1162</v>
      </c>
      <c r="I55" s="3">
        <f t="shared" si="8"/>
        <v>5542</v>
      </c>
      <c r="J55" s="3">
        <f t="shared" si="8"/>
        <v>0</v>
      </c>
      <c r="K55" s="3">
        <f t="shared" si="8"/>
        <v>5542</v>
      </c>
      <c r="L55" s="3">
        <f t="shared" si="8"/>
        <v>17908</v>
      </c>
      <c r="M55" s="3">
        <f t="shared" si="8"/>
        <v>0</v>
      </c>
      <c r="N55" s="3">
        <f t="shared" si="8"/>
        <v>17908</v>
      </c>
      <c r="O55" s="6">
        <f t="shared" si="8"/>
        <v>0</v>
      </c>
      <c r="P55" s="6">
        <f t="shared" si="8"/>
        <v>0</v>
      </c>
      <c r="Q55" s="6">
        <f t="shared" si="8"/>
        <v>0</v>
      </c>
    </row>
    <row r="56" spans="1:17" x14ac:dyDescent="0.25">
      <c r="O56" s="9"/>
      <c r="P56" s="9"/>
      <c r="Q56" s="9"/>
    </row>
    <row r="57" spans="1:17" x14ac:dyDescent="0.25">
      <c r="J57" s="121" t="s">
        <v>54</v>
      </c>
      <c r="K57" s="121"/>
      <c r="L57" s="121"/>
      <c r="M57" s="121"/>
    </row>
    <row r="58" spans="1:17" x14ac:dyDescent="0.25">
      <c r="J58" s="6"/>
      <c r="K58" s="63"/>
      <c r="L58" s="63"/>
      <c r="M58" s="6"/>
    </row>
    <row r="59" spans="1:17" x14ac:dyDescent="0.25">
      <c r="J59" s="103" t="s">
        <v>38</v>
      </c>
      <c r="K59" s="103"/>
      <c r="L59" s="103"/>
      <c r="M59" s="103"/>
    </row>
    <row r="60" spans="1:17" x14ac:dyDescent="0.25">
      <c r="J60" s="103" t="s">
        <v>39</v>
      </c>
      <c r="K60" s="103"/>
      <c r="L60" s="103"/>
      <c r="M60" s="103"/>
    </row>
    <row r="61" spans="1:17" x14ac:dyDescent="0.25">
      <c r="J61" s="6"/>
      <c r="M61" s="6"/>
    </row>
    <row r="62" spans="1:17" x14ac:dyDescent="0.25">
      <c r="J62" s="6"/>
      <c r="M62" s="6"/>
    </row>
    <row r="63" spans="1:17" x14ac:dyDescent="0.25">
      <c r="J63" s="122" t="s">
        <v>40</v>
      </c>
      <c r="K63" s="122"/>
      <c r="L63" s="122"/>
      <c r="M63" s="122"/>
    </row>
    <row r="64" spans="1:17" x14ac:dyDescent="0.25">
      <c r="J64" s="120" t="s">
        <v>41</v>
      </c>
      <c r="K64" s="120"/>
      <c r="L64" s="120"/>
      <c r="M64" s="120"/>
    </row>
    <row r="65" spans="10:13" x14ac:dyDescent="0.25">
      <c r="J65" s="120" t="s">
        <v>42</v>
      </c>
      <c r="K65" s="120"/>
      <c r="L65" s="120"/>
      <c r="M65" s="120"/>
    </row>
  </sheetData>
  <mergeCells count="37">
    <mergeCell ref="A1:Q1"/>
    <mergeCell ref="A2:Q2"/>
    <mergeCell ref="A3:Q3"/>
    <mergeCell ref="A5:A7"/>
    <mergeCell ref="B5:B7"/>
    <mergeCell ref="C5:Q5"/>
    <mergeCell ref="C6:E6"/>
    <mergeCell ref="F6:H6"/>
    <mergeCell ref="I6:K6"/>
    <mergeCell ref="L6:N6"/>
    <mergeCell ref="I41:K41"/>
    <mergeCell ref="L41:N41"/>
    <mergeCell ref="O41:Q41"/>
    <mergeCell ref="A55:B55"/>
    <mergeCell ref="O6:Q6"/>
    <mergeCell ref="A20:B20"/>
    <mergeCell ref="A36:N36"/>
    <mergeCell ref="A37:N37"/>
    <mergeCell ref="A38:N38"/>
    <mergeCell ref="A40:A42"/>
    <mergeCell ref="B40:B42"/>
    <mergeCell ref="C40:N40"/>
    <mergeCell ref="C41:E41"/>
    <mergeCell ref="F41:H41"/>
    <mergeCell ref="N22:Q22"/>
    <mergeCell ref="N24:Q24"/>
    <mergeCell ref="N25:Q25"/>
    <mergeCell ref="N28:Q28"/>
    <mergeCell ref="N29:Q29"/>
    <mergeCell ref="N30:Q30"/>
    <mergeCell ref="B22:C22"/>
    <mergeCell ref="J65:M65"/>
    <mergeCell ref="J57:M57"/>
    <mergeCell ref="J59:M59"/>
    <mergeCell ref="J60:M60"/>
    <mergeCell ref="J63:M63"/>
    <mergeCell ref="J64:M64"/>
  </mergeCells>
  <pageMargins left="0.31496062992125984" right="0.31496062992125984" top="0.74803149606299213" bottom="0.74803149606299213" header="0.31496062992125984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6" workbookViewId="0">
      <selection activeCell="E26" sqref="E26"/>
    </sheetView>
  </sheetViews>
  <sheetFormatPr defaultRowHeight="15" x14ac:dyDescent="0.25"/>
  <cols>
    <col min="1" max="1" width="4.85546875" customWidth="1"/>
    <col min="2" max="2" width="11.42578125" customWidth="1"/>
    <col min="3" max="3" width="9.28515625" customWidth="1"/>
    <col min="4" max="4" width="7.140625" customWidth="1"/>
    <col min="5" max="5" width="14.28515625" customWidth="1"/>
    <col min="6" max="6" width="9.140625" customWidth="1"/>
    <col min="7" max="7" width="7.28515625" customWidth="1"/>
    <col min="8" max="8" width="12.85546875" customWidth="1"/>
    <col min="9" max="9" width="7.85546875" customWidth="1"/>
    <col min="10" max="10" width="7.28515625" customWidth="1"/>
    <col min="11" max="11" width="12.85546875" customWidth="1"/>
    <col min="12" max="12" width="8" customWidth="1"/>
    <col min="13" max="13" width="6.7109375" customWidth="1"/>
    <col min="14" max="14" width="12.7109375" customWidth="1"/>
    <col min="15" max="15" width="7" customWidth="1"/>
    <col min="16" max="16" width="6.28515625" customWidth="1"/>
    <col min="17" max="17" width="12.42578125" customWidth="1"/>
  </cols>
  <sheetData>
    <row r="1" spans="1:17" ht="18.75" x14ac:dyDescent="0.3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8.75" x14ac:dyDescent="0.3">
      <c r="A3" s="105" t="s">
        <v>32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5" spans="1:17" x14ac:dyDescent="0.25">
      <c r="A5" s="123" t="s">
        <v>2</v>
      </c>
      <c r="B5" s="123" t="s">
        <v>3</v>
      </c>
      <c r="C5" s="123" t="s">
        <v>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x14ac:dyDescent="0.25">
      <c r="A6" s="123"/>
      <c r="B6" s="123"/>
      <c r="C6" s="123" t="s">
        <v>5</v>
      </c>
      <c r="D6" s="123"/>
      <c r="E6" s="123"/>
      <c r="F6" s="123" t="s">
        <v>9</v>
      </c>
      <c r="G6" s="123"/>
      <c r="H6" s="123"/>
      <c r="I6" s="123" t="s">
        <v>10</v>
      </c>
      <c r="J6" s="123"/>
      <c r="K6" s="123"/>
      <c r="L6" s="123" t="s">
        <v>11</v>
      </c>
      <c r="M6" s="123"/>
      <c r="N6" s="123"/>
      <c r="O6" s="123" t="s">
        <v>31</v>
      </c>
      <c r="P6" s="123"/>
      <c r="Q6" s="123"/>
    </row>
    <row r="7" spans="1:17" x14ac:dyDescent="0.25">
      <c r="A7" s="123"/>
      <c r="B7" s="123"/>
      <c r="C7" s="52" t="s">
        <v>6</v>
      </c>
      <c r="D7" s="52" t="s">
        <v>7</v>
      </c>
      <c r="E7" s="52" t="s">
        <v>8</v>
      </c>
      <c r="F7" s="52" t="s">
        <v>6</v>
      </c>
      <c r="G7" s="52" t="s">
        <v>7</v>
      </c>
      <c r="H7" s="52" t="s">
        <v>8</v>
      </c>
      <c r="I7" s="52" t="s">
        <v>6</v>
      </c>
      <c r="J7" s="52" t="s">
        <v>7</v>
      </c>
      <c r="K7" s="52" t="s">
        <v>8</v>
      </c>
      <c r="L7" s="52" t="s">
        <v>6</v>
      </c>
      <c r="M7" s="52" t="s">
        <v>7</v>
      </c>
      <c r="N7" s="52" t="s">
        <v>8</v>
      </c>
      <c r="O7" s="52" t="s">
        <v>6</v>
      </c>
      <c r="P7" s="52" t="s">
        <v>7</v>
      </c>
      <c r="Q7" s="52" t="s">
        <v>8</v>
      </c>
    </row>
    <row r="8" spans="1:17" x14ac:dyDescent="0.25">
      <c r="A8" s="1">
        <v>1</v>
      </c>
      <c r="B8" s="4" t="s">
        <v>12</v>
      </c>
      <c r="C8" s="2">
        <v>34368</v>
      </c>
      <c r="D8" s="2">
        <v>1</v>
      </c>
      <c r="E8" s="2">
        <f>(C8+D8)*1000</f>
        <v>34369000</v>
      </c>
      <c r="F8" s="2">
        <v>46466</v>
      </c>
      <c r="G8" s="2">
        <v>69</v>
      </c>
      <c r="H8" s="2">
        <f>(F8+G8)*1000/2</f>
        <v>23267500</v>
      </c>
      <c r="I8" s="2">
        <v>4155</v>
      </c>
      <c r="J8" s="2">
        <v>0</v>
      </c>
      <c r="K8" s="2">
        <f>(I8+J8)*7000</f>
        <v>29085000</v>
      </c>
      <c r="L8" s="2">
        <v>3222</v>
      </c>
      <c r="M8" s="2">
        <v>0</v>
      </c>
      <c r="N8" s="2">
        <f>L8*3000</f>
        <v>9666000</v>
      </c>
      <c r="O8" s="2">
        <v>0</v>
      </c>
      <c r="P8" s="2">
        <v>0</v>
      </c>
      <c r="Q8" s="2">
        <v>0</v>
      </c>
    </row>
    <row r="9" spans="1:17" x14ac:dyDescent="0.25">
      <c r="A9" s="1">
        <v>2</v>
      </c>
      <c r="B9" s="4" t="s">
        <v>13</v>
      </c>
      <c r="C9" s="2">
        <v>25015</v>
      </c>
      <c r="D9" s="2">
        <v>0</v>
      </c>
      <c r="E9" s="2">
        <f t="shared" ref="E9:E19" si="0">(C9+D9)*1000</f>
        <v>25015000</v>
      </c>
      <c r="F9" s="2">
        <v>39098</v>
      </c>
      <c r="G9" s="2">
        <v>7</v>
      </c>
      <c r="H9" s="2">
        <f t="shared" ref="H9:H19" si="1">(F9+G9)*1000/2</f>
        <v>19552500</v>
      </c>
      <c r="I9" s="2">
        <v>3101</v>
      </c>
      <c r="J9" s="2">
        <v>0</v>
      </c>
      <c r="K9" s="2">
        <f>(I9+J9)*6000</f>
        <v>18606000</v>
      </c>
      <c r="L9" s="2">
        <v>1452</v>
      </c>
      <c r="M9" s="2">
        <v>0</v>
      </c>
      <c r="N9" s="2">
        <f t="shared" ref="N9:N19" si="2">L9*3000</f>
        <v>4356000</v>
      </c>
      <c r="O9" s="2">
        <v>0</v>
      </c>
      <c r="P9" s="2">
        <v>0</v>
      </c>
      <c r="Q9" s="2">
        <v>0</v>
      </c>
    </row>
    <row r="10" spans="1:17" x14ac:dyDescent="0.25">
      <c r="A10" s="1">
        <v>3</v>
      </c>
      <c r="B10" s="4" t="s">
        <v>14</v>
      </c>
      <c r="C10" s="2">
        <v>22950</v>
      </c>
      <c r="D10" s="2">
        <v>0</v>
      </c>
      <c r="E10" s="2">
        <f t="shared" si="0"/>
        <v>22950000</v>
      </c>
      <c r="F10" s="2">
        <v>42147</v>
      </c>
      <c r="G10" s="2">
        <v>28</v>
      </c>
      <c r="H10" s="2">
        <f t="shared" si="1"/>
        <v>21087500</v>
      </c>
      <c r="I10" s="2">
        <v>4025</v>
      </c>
      <c r="J10" s="2">
        <v>0</v>
      </c>
      <c r="K10" s="2">
        <f>(I10+J10)*7000</f>
        <v>28175000</v>
      </c>
      <c r="L10" s="2">
        <v>1868</v>
      </c>
      <c r="M10" s="2">
        <v>0</v>
      </c>
      <c r="N10" s="2">
        <f t="shared" si="2"/>
        <v>5604000</v>
      </c>
      <c r="O10" s="2">
        <v>0</v>
      </c>
      <c r="P10" s="2">
        <v>0</v>
      </c>
      <c r="Q10" s="2">
        <v>0</v>
      </c>
    </row>
    <row r="11" spans="1:17" x14ac:dyDescent="0.25">
      <c r="A11" s="1">
        <v>4</v>
      </c>
      <c r="B11" s="4" t="s">
        <v>15</v>
      </c>
      <c r="C11" s="2">
        <v>40390</v>
      </c>
      <c r="D11" s="2">
        <v>0</v>
      </c>
      <c r="E11" s="2">
        <f t="shared" si="0"/>
        <v>40390000</v>
      </c>
      <c r="F11" s="2">
        <v>71832</v>
      </c>
      <c r="G11" s="2">
        <v>43</v>
      </c>
      <c r="H11" s="2">
        <f t="shared" si="1"/>
        <v>35937500</v>
      </c>
      <c r="I11" s="2">
        <v>3737</v>
      </c>
      <c r="J11" s="2"/>
      <c r="K11" s="2">
        <f>(I11+J11)*7000</f>
        <v>26159000</v>
      </c>
      <c r="L11" s="2">
        <v>1779</v>
      </c>
      <c r="M11" s="2"/>
      <c r="N11" s="2">
        <f t="shared" si="2"/>
        <v>5337000</v>
      </c>
      <c r="O11" s="2">
        <v>0</v>
      </c>
      <c r="P11" s="2">
        <v>0</v>
      </c>
      <c r="Q11" s="2">
        <v>0</v>
      </c>
    </row>
    <row r="12" spans="1:17" x14ac:dyDescent="0.25">
      <c r="A12" s="1">
        <v>5</v>
      </c>
      <c r="B12" s="4" t="s">
        <v>16</v>
      </c>
      <c r="C12" s="2">
        <v>96040</v>
      </c>
      <c r="D12" s="2"/>
      <c r="E12" s="2">
        <f t="shared" si="0"/>
        <v>96040000</v>
      </c>
      <c r="F12" s="2">
        <v>153430</v>
      </c>
      <c r="G12" s="2">
        <v>38</v>
      </c>
      <c r="H12" s="2">
        <f t="shared" si="1"/>
        <v>76734000</v>
      </c>
      <c r="I12" s="2">
        <v>5165</v>
      </c>
      <c r="J12" s="2"/>
      <c r="K12" s="2">
        <v>35795000</v>
      </c>
      <c r="L12" s="2">
        <v>2107</v>
      </c>
      <c r="M12" s="2"/>
      <c r="N12" s="2">
        <f t="shared" si="2"/>
        <v>6321000</v>
      </c>
      <c r="O12" s="2">
        <v>0</v>
      </c>
      <c r="P12" s="2">
        <v>0</v>
      </c>
      <c r="Q12" s="2">
        <v>0</v>
      </c>
    </row>
    <row r="13" spans="1:17" x14ac:dyDescent="0.25">
      <c r="A13" s="1">
        <v>6</v>
      </c>
      <c r="B13" s="4" t="s">
        <v>17</v>
      </c>
      <c r="C13" s="2">
        <v>24790</v>
      </c>
      <c r="D13" s="2"/>
      <c r="E13" s="2">
        <f t="shared" si="0"/>
        <v>24790000</v>
      </c>
      <c r="F13" s="2">
        <v>24790</v>
      </c>
      <c r="G13" s="2">
        <v>11</v>
      </c>
      <c r="H13" s="2">
        <f t="shared" si="1"/>
        <v>12400500</v>
      </c>
      <c r="I13" s="2">
        <v>3019</v>
      </c>
      <c r="J13" s="2"/>
      <c r="K13" s="2">
        <v>20855000</v>
      </c>
      <c r="L13" s="2">
        <v>1173</v>
      </c>
      <c r="M13" s="2"/>
      <c r="N13" s="2">
        <f t="shared" si="2"/>
        <v>3519000</v>
      </c>
      <c r="O13" s="2">
        <v>0</v>
      </c>
      <c r="P13" s="2">
        <v>0</v>
      </c>
      <c r="Q13" s="2">
        <v>0</v>
      </c>
    </row>
    <row r="14" spans="1:17" x14ac:dyDescent="0.25">
      <c r="A14" s="1">
        <v>7</v>
      </c>
      <c r="B14" s="4" t="s">
        <v>18</v>
      </c>
      <c r="C14" s="2">
        <v>21820</v>
      </c>
      <c r="D14" s="2"/>
      <c r="E14" s="2">
        <f t="shared" si="0"/>
        <v>21820000</v>
      </c>
      <c r="F14" s="2">
        <v>27803</v>
      </c>
      <c r="G14" s="2">
        <v>7</v>
      </c>
      <c r="H14" s="2">
        <f t="shared" si="1"/>
        <v>13905000</v>
      </c>
      <c r="I14" s="2">
        <v>6563</v>
      </c>
      <c r="J14" s="2"/>
      <c r="K14" s="2">
        <v>59411000</v>
      </c>
      <c r="L14" s="2">
        <v>5313</v>
      </c>
      <c r="M14" s="2"/>
      <c r="N14" s="2">
        <f t="shared" si="2"/>
        <v>15939000</v>
      </c>
      <c r="O14" s="2">
        <v>3621</v>
      </c>
      <c r="P14" s="2">
        <v>0</v>
      </c>
      <c r="Q14" s="2">
        <f>O14*2000</f>
        <v>7242000</v>
      </c>
    </row>
    <row r="15" spans="1:17" x14ac:dyDescent="0.25">
      <c r="A15" s="1">
        <v>8</v>
      </c>
      <c r="B15" s="4" t="s">
        <v>19</v>
      </c>
      <c r="C15" s="2">
        <v>35230</v>
      </c>
      <c r="D15" s="2"/>
      <c r="E15" s="2">
        <f t="shared" si="0"/>
        <v>35230000</v>
      </c>
      <c r="F15" s="2">
        <v>53926</v>
      </c>
      <c r="G15" s="2">
        <v>115</v>
      </c>
      <c r="H15" s="2">
        <f t="shared" si="1"/>
        <v>27020500</v>
      </c>
      <c r="I15" s="2">
        <v>3677</v>
      </c>
      <c r="J15" s="2"/>
      <c r="K15" s="2">
        <v>25734000</v>
      </c>
      <c r="L15" s="2">
        <v>2035</v>
      </c>
      <c r="M15" s="2"/>
      <c r="N15" s="2">
        <f t="shared" si="2"/>
        <v>6105000</v>
      </c>
      <c r="O15" s="2">
        <v>0</v>
      </c>
      <c r="P15" s="2">
        <v>0</v>
      </c>
      <c r="Q15" s="2">
        <v>0</v>
      </c>
    </row>
    <row r="16" spans="1:17" x14ac:dyDescent="0.25">
      <c r="A16" s="1">
        <v>9</v>
      </c>
      <c r="B16" s="4" t="s">
        <v>20</v>
      </c>
      <c r="C16" s="2">
        <v>31320</v>
      </c>
      <c r="D16" s="2">
        <v>3</v>
      </c>
      <c r="E16" s="2">
        <f t="shared" si="0"/>
        <v>31323000</v>
      </c>
      <c r="F16" s="2">
        <v>45754</v>
      </c>
      <c r="G16" s="2">
        <v>64</v>
      </c>
      <c r="H16" s="2">
        <f t="shared" si="1"/>
        <v>22909000</v>
      </c>
      <c r="I16" s="2">
        <v>3145</v>
      </c>
      <c r="J16" s="2"/>
      <c r="K16" s="2">
        <v>21985000</v>
      </c>
      <c r="L16" s="2">
        <v>1635</v>
      </c>
      <c r="M16" s="2"/>
      <c r="N16" s="2">
        <f t="shared" si="2"/>
        <v>4905000</v>
      </c>
      <c r="O16" s="2">
        <v>0</v>
      </c>
      <c r="P16" s="2">
        <v>0</v>
      </c>
      <c r="Q16" s="2">
        <v>0</v>
      </c>
    </row>
    <row r="17" spans="1:17" x14ac:dyDescent="0.25">
      <c r="A17" s="1">
        <v>10</v>
      </c>
      <c r="B17" s="4" t="s">
        <v>21</v>
      </c>
      <c r="C17" s="2">
        <v>62259</v>
      </c>
      <c r="D17" s="2">
        <v>6</v>
      </c>
      <c r="E17" s="2">
        <f t="shared" si="0"/>
        <v>62265000</v>
      </c>
      <c r="F17" s="2">
        <v>97465</v>
      </c>
      <c r="G17" s="2">
        <v>22</v>
      </c>
      <c r="H17" s="2">
        <f t="shared" si="1"/>
        <v>48743500</v>
      </c>
      <c r="I17" s="2">
        <v>3028</v>
      </c>
      <c r="J17" s="2"/>
      <c r="K17" s="2">
        <v>21196000</v>
      </c>
      <c r="L17" s="2">
        <v>1247</v>
      </c>
      <c r="M17" s="2"/>
      <c r="N17" s="2">
        <f t="shared" si="2"/>
        <v>3741000</v>
      </c>
      <c r="O17" s="2">
        <v>0</v>
      </c>
      <c r="P17" s="2">
        <v>0</v>
      </c>
      <c r="Q17" s="2">
        <v>0</v>
      </c>
    </row>
    <row r="18" spans="1:17" x14ac:dyDescent="0.25">
      <c r="A18" s="1">
        <v>11</v>
      </c>
      <c r="B18" s="4" t="s">
        <v>22</v>
      </c>
      <c r="C18" s="2">
        <v>63925</v>
      </c>
      <c r="D18" s="2"/>
      <c r="E18" s="2">
        <f t="shared" si="0"/>
        <v>63925000</v>
      </c>
      <c r="F18" s="2">
        <v>112670</v>
      </c>
      <c r="G18" s="2">
        <v>27</v>
      </c>
      <c r="H18" s="2">
        <f t="shared" si="1"/>
        <v>56348500</v>
      </c>
      <c r="I18" s="2">
        <v>3583</v>
      </c>
      <c r="J18" s="2"/>
      <c r="K18" s="2">
        <v>23196000</v>
      </c>
      <c r="L18" s="2">
        <v>2147</v>
      </c>
      <c r="M18" s="2"/>
      <c r="N18" s="2">
        <f t="shared" si="2"/>
        <v>6441000</v>
      </c>
      <c r="O18" s="2">
        <v>0</v>
      </c>
      <c r="P18" s="2">
        <v>0</v>
      </c>
      <c r="Q18" s="2">
        <v>0</v>
      </c>
    </row>
    <row r="19" spans="1:17" x14ac:dyDescent="0.25">
      <c r="A19" s="1">
        <v>12</v>
      </c>
      <c r="B19" s="4" t="s">
        <v>23</v>
      </c>
      <c r="C19" s="2">
        <v>75975</v>
      </c>
      <c r="D19" s="2"/>
      <c r="E19" s="2">
        <f t="shared" si="0"/>
        <v>75975000</v>
      </c>
      <c r="F19" s="2">
        <v>99585</v>
      </c>
      <c r="G19" s="2">
        <v>26</v>
      </c>
      <c r="H19" s="2">
        <f t="shared" si="1"/>
        <v>49805500</v>
      </c>
      <c r="I19" s="2">
        <v>3872</v>
      </c>
      <c r="J19" s="2"/>
      <c r="K19" s="2">
        <f>(I19+J19)*7000</f>
        <v>27104000</v>
      </c>
      <c r="L19" s="2">
        <v>1803</v>
      </c>
      <c r="M19" s="2"/>
      <c r="N19" s="2">
        <f t="shared" si="2"/>
        <v>5409000</v>
      </c>
      <c r="O19" s="2">
        <v>0</v>
      </c>
      <c r="P19" s="2">
        <v>0</v>
      </c>
      <c r="Q19" s="2">
        <v>0</v>
      </c>
    </row>
    <row r="20" spans="1:17" x14ac:dyDescent="0.25">
      <c r="A20" s="109" t="s">
        <v>24</v>
      </c>
      <c r="B20" s="111"/>
      <c r="C20" s="16">
        <v>545460</v>
      </c>
      <c r="D20" s="16">
        <f>SUM(D8:D19)</f>
        <v>10</v>
      </c>
      <c r="E20" s="16">
        <f>(C20+D20)*1000</f>
        <v>545470000</v>
      </c>
      <c r="F20" s="16">
        <v>845458</v>
      </c>
      <c r="G20" s="16">
        <f t="shared" ref="G20:Q20" si="3">SUM(G8:G19)</f>
        <v>457</v>
      </c>
      <c r="H20" s="16">
        <f>((F20+G20)*1000)/2</f>
        <v>422957500</v>
      </c>
      <c r="I20" s="16">
        <f t="shared" si="3"/>
        <v>47070</v>
      </c>
      <c r="J20" s="16">
        <f t="shared" si="3"/>
        <v>0</v>
      </c>
      <c r="K20" s="16">
        <f t="shared" si="3"/>
        <v>337301000</v>
      </c>
      <c r="L20" s="16">
        <f t="shared" si="3"/>
        <v>25781</v>
      </c>
      <c r="M20" s="16">
        <f t="shared" si="3"/>
        <v>0</v>
      </c>
      <c r="N20" s="16">
        <f t="shared" si="3"/>
        <v>77343000</v>
      </c>
      <c r="O20" s="16">
        <f t="shared" si="3"/>
        <v>3621</v>
      </c>
      <c r="P20" s="16">
        <f t="shared" si="3"/>
        <v>0</v>
      </c>
      <c r="Q20" s="16">
        <f t="shared" si="3"/>
        <v>7242000</v>
      </c>
    </row>
    <row r="21" spans="1:17" x14ac:dyDescent="0.2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5"/>
      <c r="B22" s="124" t="s">
        <v>50</v>
      </c>
      <c r="C22" s="124"/>
      <c r="D22" t="s">
        <v>51</v>
      </c>
      <c r="E22" s="45">
        <f>E20+H20+K20+N20+Q20</f>
        <v>1390313500</v>
      </c>
      <c r="F22" s="6"/>
      <c r="G22" s="6"/>
      <c r="H22" s="6"/>
      <c r="I22" s="6"/>
      <c r="J22" s="6"/>
      <c r="K22" s="6"/>
      <c r="L22" s="6"/>
      <c r="M22" s="6"/>
      <c r="N22" s="121" t="s">
        <v>54</v>
      </c>
      <c r="O22" s="121"/>
      <c r="P22" s="121"/>
      <c r="Q22" s="121"/>
    </row>
    <row r="23" spans="1:17" x14ac:dyDescent="0.2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1"/>
      <c r="P23" s="51"/>
      <c r="Q23" s="6"/>
    </row>
    <row r="24" spans="1:17" x14ac:dyDescent="0.25">
      <c r="A24" s="5"/>
      <c r="B24" s="5"/>
      <c r="C24" s="6"/>
      <c r="D24" s="6" t="s">
        <v>6</v>
      </c>
      <c r="E24" s="45">
        <f>C20+F20+I20+L20+O20</f>
        <v>1467390</v>
      </c>
      <c r="F24" s="6"/>
      <c r="G24" s="6"/>
      <c r="H24" s="6"/>
      <c r="I24" s="6"/>
      <c r="J24" s="6"/>
      <c r="K24" s="6"/>
      <c r="L24" s="6"/>
      <c r="M24" s="6"/>
      <c r="N24" s="103" t="s">
        <v>38</v>
      </c>
      <c r="O24" s="103"/>
      <c r="P24" s="103"/>
      <c r="Q24" s="103"/>
    </row>
    <row r="25" spans="1:17" x14ac:dyDescent="0.25">
      <c r="A25" s="5"/>
      <c r="B25" s="5"/>
      <c r="C25" s="6"/>
      <c r="D25" s="6" t="s">
        <v>7</v>
      </c>
      <c r="E25" s="6">
        <f>D20+G20</f>
        <v>467</v>
      </c>
      <c r="F25" s="6"/>
      <c r="G25" s="6"/>
      <c r="H25" s="6"/>
      <c r="I25" s="6"/>
      <c r="J25" s="6"/>
      <c r="K25" s="6"/>
      <c r="L25" s="6"/>
      <c r="M25" s="6"/>
      <c r="N25" s="103" t="s">
        <v>39</v>
      </c>
      <c r="O25" s="103"/>
      <c r="P25" s="103"/>
      <c r="Q25" s="103"/>
    </row>
    <row r="26" spans="1:17" x14ac:dyDescent="0.25">
      <c r="A26" s="5"/>
      <c r="B26" s="5"/>
      <c r="C26" s="6"/>
      <c r="D26" s="6" t="s">
        <v>53</v>
      </c>
      <c r="E26" s="6">
        <f>C20+D20+F20+G20+I20+L20+O20</f>
        <v>1467857</v>
      </c>
      <c r="F26" s="6"/>
      <c r="G26" s="6"/>
      <c r="H26" s="6"/>
      <c r="I26" s="6"/>
      <c r="J26" s="6"/>
      <c r="K26" s="6"/>
      <c r="L26" s="6"/>
      <c r="M26" s="6"/>
      <c r="N26" s="6"/>
      <c r="Q26" s="6"/>
    </row>
    <row r="27" spans="1:17" x14ac:dyDescent="0.25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Q27" s="6"/>
    </row>
    <row r="28" spans="1:17" x14ac:dyDescent="0.25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22" t="s">
        <v>40</v>
      </c>
      <c r="O28" s="122"/>
      <c r="P28" s="122"/>
      <c r="Q28" s="122"/>
    </row>
    <row r="29" spans="1:17" x14ac:dyDescent="0.25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20" t="s">
        <v>41</v>
      </c>
      <c r="O29" s="120"/>
      <c r="P29" s="120"/>
      <c r="Q29" s="120"/>
    </row>
    <row r="30" spans="1:17" x14ac:dyDescent="0.25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20" t="s">
        <v>42</v>
      </c>
      <c r="O30" s="120"/>
      <c r="P30" s="120"/>
      <c r="Q30" s="120"/>
    </row>
  </sheetData>
  <mergeCells count="19">
    <mergeCell ref="N28:Q28"/>
    <mergeCell ref="N29:Q29"/>
    <mergeCell ref="N30:Q30"/>
    <mergeCell ref="O6:Q6"/>
    <mergeCell ref="A20:B20"/>
    <mergeCell ref="B22:C22"/>
    <mergeCell ref="N22:Q22"/>
    <mergeCell ref="N24:Q24"/>
    <mergeCell ref="N25:Q25"/>
    <mergeCell ref="A1:Q1"/>
    <mergeCell ref="A2:Q2"/>
    <mergeCell ref="A3:Q3"/>
    <mergeCell ref="A5:A7"/>
    <mergeCell ref="B5:B7"/>
    <mergeCell ref="C5:Q5"/>
    <mergeCell ref="C6:E6"/>
    <mergeCell ref="F6:H6"/>
    <mergeCell ref="I6:K6"/>
    <mergeCell ref="L6:N6"/>
  </mergeCells>
  <pageMargins left="0.31496062992125984" right="0.31496062992125984" top="0.74803149606299213" bottom="0.74803149606299213" header="0.31496062992125984" footer="0.31496062992125984"/>
  <pageSetup paperSize="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opLeftCell="A45" workbookViewId="0">
      <selection activeCell="B22" sqref="B22:E27"/>
    </sheetView>
  </sheetViews>
  <sheetFormatPr defaultRowHeight="15" x14ac:dyDescent="0.25"/>
  <cols>
    <col min="1" max="1" width="3.7109375" customWidth="1"/>
    <col min="2" max="2" width="11.7109375" customWidth="1"/>
    <col min="3" max="3" width="8.7109375" customWidth="1"/>
    <col min="4" max="4" width="7" customWidth="1"/>
    <col min="5" max="5" width="14.28515625" bestFit="1" customWidth="1"/>
    <col min="6" max="6" width="8.7109375" customWidth="1"/>
    <col min="7" max="7" width="7.28515625" customWidth="1"/>
    <col min="8" max="8" width="13.42578125" bestFit="1" customWidth="1"/>
    <col min="9" max="9" width="7.7109375" customWidth="1"/>
    <col min="10" max="10" width="7.5703125" customWidth="1"/>
    <col min="11" max="11" width="13.42578125" bestFit="1" customWidth="1"/>
    <col min="12" max="12" width="7.7109375" customWidth="1"/>
    <col min="13" max="13" width="7" customWidth="1"/>
    <col min="14" max="14" width="13.42578125" bestFit="1" customWidth="1"/>
    <col min="15" max="15" width="7.28515625" customWidth="1"/>
    <col min="16" max="16" width="7.42578125" customWidth="1"/>
    <col min="17" max="17" width="13" customWidth="1"/>
    <col min="19" max="19" width="12.5703125" bestFit="1" customWidth="1"/>
    <col min="20" max="20" width="14.28515625" bestFit="1" customWidth="1"/>
  </cols>
  <sheetData>
    <row r="1" spans="1:20" ht="18.75" x14ac:dyDescent="0.3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20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0" ht="18.75" x14ac:dyDescent="0.3">
      <c r="A3" s="105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5" spans="1:20" ht="19.5" customHeight="1" x14ac:dyDescent="0.25">
      <c r="A5" s="123" t="s">
        <v>2</v>
      </c>
      <c r="B5" s="123" t="s">
        <v>3</v>
      </c>
      <c r="C5" s="123" t="s">
        <v>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20" ht="19.5" customHeight="1" x14ac:dyDescent="0.25">
      <c r="A6" s="123"/>
      <c r="B6" s="123"/>
      <c r="C6" s="123" t="s">
        <v>5</v>
      </c>
      <c r="D6" s="123"/>
      <c r="E6" s="123"/>
      <c r="F6" s="123" t="s">
        <v>9</v>
      </c>
      <c r="G6" s="123"/>
      <c r="H6" s="123"/>
      <c r="I6" s="123" t="s">
        <v>10</v>
      </c>
      <c r="J6" s="123"/>
      <c r="K6" s="123"/>
      <c r="L6" s="123" t="s">
        <v>11</v>
      </c>
      <c r="M6" s="123"/>
      <c r="N6" s="123"/>
      <c r="O6" s="123" t="s">
        <v>31</v>
      </c>
      <c r="P6" s="123"/>
      <c r="Q6" s="123"/>
    </row>
    <row r="7" spans="1:20" ht="18.75" customHeight="1" x14ac:dyDescent="0.25">
      <c r="A7" s="123"/>
      <c r="B7" s="123"/>
      <c r="C7" s="11" t="s">
        <v>6</v>
      </c>
      <c r="D7" s="11" t="s">
        <v>7</v>
      </c>
      <c r="E7" s="11" t="s">
        <v>8</v>
      </c>
      <c r="F7" s="11" t="s">
        <v>6</v>
      </c>
      <c r="G7" s="11" t="s">
        <v>7</v>
      </c>
      <c r="H7" s="11" t="s">
        <v>8</v>
      </c>
      <c r="I7" s="11" t="s">
        <v>6</v>
      </c>
      <c r="J7" s="11" t="s">
        <v>7</v>
      </c>
      <c r="K7" s="11" t="s">
        <v>8</v>
      </c>
      <c r="L7" s="11" t="s">
        <v>6</v>
      </c>
      <c r="M7" s="11" t="s">
        <v>7</v>
      </c>
      <c r="N7" s="11" t="s">
        <v>8</v>
      </c>
      <c r="O7" s="11" t="s">
        <v>6</v>
      </c>
      <c r="P7" s="11" t="s">
        <v>7</v>
      </c>
      <c r="Q7" s="11" t="s">
        <v>8</v>
      </c>
    </row>
    <row r="8" spans="1:20" x14ac:dyDescent="0.25">
      <c r="A8" s="1">
        <v>1</v>
      </c>
      <c r="B8" s="4" t="s">
        <v>12</v>
      </c>
      <c r="C8" s="2">
        <v>40520</v>
      </c>
      <c r="D8" s="2">
        <v>0</v>
      </c>
      <c r="E8" s="2">
        <f>40520000+2478000</f>
        <v>42998000</v>
      </c>
      <c r="F8" s="2">
        <v>51951</v>
      </c>
      <c r="G8" s="2">
        <v>64</v>
      </c>
      <c r="H8" s="2">
        <f>(F8+G8)*1000/2+3177000</f>
        <v>29184500</v>
      </c>
      <c r="I8" s="2">
        <v>1598</v>
      </c>
      <c r="J8" s="2">
        <v>0</v>
      </c>
      <c r="K8" s="2">
        <f>(I8+J8)*6000</f>
        <v>9588000</v>
      </c>
      <c r="L8" s="2">
        <v>2143</v>
      </c>
      <c r="M8" s="2">
        <v>0</v>
      </c>
      <c r="N8" s="2">
        <f>L8*2000</f>
        <v>4286000</v>
      </c>
      <c r="O8" s="2">
        <v>0</v>
      </c>
      <c r="P8" s="2">
        <v>0</v>
      </c>
      <c r="Q8" s="2">
        <v>0</v>
      </c>
      <c r="S8" s="13">
        <f>C8+D8+F8+G8+I8+J8+L8+M8+O8</f>
        <v>96276</v>
      </c>
      <c r="T8" s="15">
        <f>E8+H8+K8+N8+Q8</f>
        <v>86056500</v>
      </c>
    </row>
    <row r="9" spans="1:20" x14ac:dyDescent="0.25">
      <c r="A9" s="1">
        <v>2</v>
      </c>
      <c r="B9" s="4" t="s">
        <v>13</v>
      </c>
      <c r="C9" s="2">
        <v>21980</v>
      </c>
      <c r="D9" s="2">
        <v>0</v>
      </c>
      <c r="E9" s="2">
        <f>(C9+D9)*1000+1341000</f>
        <v>23321000</v>
      </c>
      <c r="F9" s="2">
        <v>35487</v>
      </c>
      <c r="G9" s="2">
        <v>53</v>
      </c>
      <c r="H9" s="2">
        <f>(F9+G9)*1000/2+2181000</f>
        <v>19951000</v>
      </c>
      <c r="I9" s="2">
        <v>970</v>
      </c>
      <c r="J9" s="2">
        <v>0</v>
      </c>
      <c r="K9" s="2">
        <f t="shared" ref="K9:K19" si="0">(I9+J9)*6000</f>
        <v>5820000</v>
      </c>
      <c r="L9" s="2">
        <v>1434</v>
      </c>
      <c r="M9" s="2">
        <v>0</v>
      </c>
      <c r="N9" s="2">
        <f t="shared" ref="N9:N18" si="1">L9*2000</f>
        <v>2868000</v>
      </c>
      <c r="O9" s="2">
        <v>0</v>
      </c>
      <c r="P9" s="2">
        <v>0</v>
      </c>
      <c r="Q9" s="2">
        <v>0</v>
      </c>
      <c r="S9" s="13">
        <f t="shared" ref="S9:S20" si="2">C9+D9+F9+G9+I9+J9+L9+M9+O9</f>
        <v>59924</v>
      </c>
      <c r="T9" s="15">
        <f t="shared" ref="T9:T20" si="3">E9+H9+K9+N9+Q9</f>
        <v>51960000</v>
      </c>
    </row>
    <row r="10" spans="1:20" x14ac:dyDescent="0.25">
      <c r="A10" s="1">
        <v>3</v>
      </c>
      <c r="B10" s="4" t="s">
        <v>14</v>
      </c>
      <c r="C10" s="2">
        <v>31065</v>
      </c>
      <c r="D10" s="2">
        <v>0</v>
      </c>
      <c r="E10" s="2">
        <f>(C10+D10)*1000+1884000</f>
        <v>32949000</v>
      </c>
      <c r="F10" s="2">
        <v>47495</v>
      </c>
      <c r="G10" s="2">
        <v>54</v>
      </c>
      <c r="H10" s="2">
        <f>23770000+2859000</f>
        <v>26629000</v>
      </c>
      <c r="I10" s="2">
        <v>2430</v>
      </c>
      <c r="J10" s="2">
        <v>0</v>
      </c>
      <c r="K10" s="2">
        <f t="shared" si="0"/>
        <v>14580000</v>
      </c>
      <c r="L10" s="2">
        <v>3196</v>
      </c>
      <c r="M10" s="2">
        <v>0</v>
      </c>
      <c r="N10" s="2">
        <f t="shared" si="1"/>
        <v>6392000</v>
      </c>
      <c r="O10" s="2">
        <v>0</v>
      </c>
      <c r="P10" s="2">
        <v>0</v>
      </c>
      <c r="Q10" s="2">
        <v>0</v>
      </c>
      <c r="S10" s="13">
        <f t="shared" si="2"/>
        <v>84240</v>
      </c>
      <c r="T10" s="15">
        <f t="shared" si="3"/>
        <v>80550000</v>
      </c>
    </row>
    <row r="11" spans="1:20" x14ac:dyDescent="0.25">
      <c r="A11" s="1">
        <v>4</v>
      </c>
      <c r="B11" s="4" t="s">
        <v>15</v>
      </c>
      <c r="C11" s="2">
        <v>36416</v>
      </c>
      <c r="D11" s="2">
        <v>0</v>
      </c>
      <c r="E11" s="2">
        <f>36410000+2229000</f>
        <v>38639000</v>
      </c>
      <c r="F11" s="2">
        <v>59095</v>
      </c>
      <c r="G11" s="2">
        <v>10</v>
      </c>
      <c r="H11" s="2">
        <f>(F11+G11)*1000/2+4268000</f>
        <v>33820500</v>
      </c>
      <c r="I11" s="2">
        <v>2539</v>
      </c>
      <c r="J11" s="2"/>
      <c r="K11" s="2">
        <f t="shared" si="0"/>
        <v>15234000</v>
      </c>
      <c r="L11" s="2">
        <v>2960</v>
      </c>
      <c r="M11" s="2"/>
      <c r="N11" s="2">
        <f t="shared" si="1"/>
        <v>5920000</v>
      </c>
      <c r="O11" s="2">
        <v>0</v>
      </c>
      <c r="P11" s="2">
        <v>0</v>
      </c>
      <c r="Q11" s="2">
        <v>0</v>
      </c>
      <c r="S11" s="13">
        <f t="shared" si="2"/>
        <v>101020</v>
      </c>
      <c r="T11" s="15">
        <f t="shared" si="3"/>
        <v>93613500</v>
      </c>
    </row>
    <row r="12" spans="1:20" x14ac:dyDescent="0.25">
      <c r="A12" s="1">
        <v>5</v>
      </c>
      <c r="B12" s="4" t="s">
        <v>16</v>
      </c>
      <c r="C12" s="2">
        <v>90885</v>
      </c>
      <c r="D12" s="2">
        <v>25</v>
      </c>
      <c r="E12" s="2">
        <f t="shared" ref="E12:E19" si="4">(C12+D12)*1000</f>
        <v>90910000</v>
      </c>
      <c r="F12" s="2">
        <v>134607</v>
      </c>
      <c r="G12" s="2">
        <v>23</v>
      </c>
      <c r="H12" s="2">
        <v>67303500</v>
      </c>
      <c r="I12" s="2">
        <v>2767</v>
      </c>
      <c r="J12" s="2"/>
      <c r="K12" s="2">
        <f t="shared" si="0"/>
        <v>16602000</v>
      </c>
      <c r="L12" s="2">
        <v>2625</v>
      </c>
      <c r="M12" s="2"/>
      <c r="N12" s="2">
        <f t="shared" si="1"/>
        <v>5250000</v>
      </c>
      <c r="O12" s="2">
        <v>0</v>
      </c>
      <c r="P12" s="2">
        <v>0</v>
      </c>
      <c r="Q12" s="2">
        <v>0</v>
      </c>
      <c r="S12" s="13">
        <f t="shared" si="2"/>
        <v>230932</v>
      </c>
      <c r="T12" s="15">
        <f t="shared" si="3"/>
        <v>180065500</v>
      </c>
    </row>
    <row r="13" spans="1:20" x14ac:dyDescent="0.25">
      <c r="A13" s="1">
        <v>6</v>
      </c>
      <c r="B13" s="4" t="s">
        <v>17</v>
      </c>
      <c r="C13" s="2">
        <v>101884</v>
      </c>
      <c r="D13" s="2">
        <v>37</v>
      </c>
      <c r="E13" s="2">
        <f t="shared" si="4"/>
        <v>101921000</v>
      </c>
      <c r="F13" s="2">
        <v>143717</v>
      </c>
      <c r="G13" s="2">
        <v>49</v>
      </c>
      <c r="H13" s="2">
        <v>71860000</v>
      </c>
      <c r="I13" s="2">
        <v>2090</v>
      </c>
      <c r="J13" s="2"/>
      <c r="K13" s="2">
        <f t="shared" si="0"/>
        <v>12540000</v>
      </c>
      <c r="L13" s="2">
        <v>1877</v>
      </c>
      <c r="M13" s="2"/>
      <c r="N13" s="2">
        <f t="shared" si="1"/>
        <v>3754000</v>
      </c>
      <c r="O13" s="2">
        <v>0</v>
      </c>
      <c r="P13" s="2">
        <v>0</v>
      </c>
      <c r="Q13" s="2">
        <v>0</v>
      </c>
      <c r="S13" s="13">
        <f t="shared" si="2"/>
        <v>249654</v>
      </c>
      <c r="T13" s="15">
        <f t="shared" si="3"/>
        <v>190075000</v>
      </c>
    </row>
    <row r="14" spans="1:20" x14ac:dyDescent="0.25">
      <c r="A14" s="1">
        <v>7</v>
      </c>
      <c r="B14" s="4" t="s">
        <v>18</v>
      </c>
      <c r="C14" s="2">
        <v>0</v>
      </c>
      <c r="D14" s="2"/>
      <c r="E14" s="2">
        <f t="shared" si="4"/>
        <v>0</v>
      </c>
      <c r="F14" s="2">
        <v>0</v>
      </c>
      <c r="G14" s="2">
        <v>0</v>
      </c>
      <c r="H14" s="2">
        <v>0</v>
      </c>
      <c r="I14" s="2">
        <v>1936</v>
      </c>
      <c r="J14" s="2"/>
      <c r="K14" s="2">
        <f t="shared" si="0"/>
        <v>11616000</v>
      </c>
      <c r="L14" s="2">
        <v>688</v>
      </c>
      <c r="M14" s="2"/>
      <c r="N14" s="2">
        <v>2630000</v>
      </c>
      <c r="O14" s="2">
        <v>3060</v>
      </c>
      <c r="P14" s="2">
        <v>0</v>
      </c>
      <c r="Q14" s="2">
        <f>O14*2000</f>
        <v>6120000</v>
      </c>
      <c r="S14" s="13">
        <f t="shared" si="2"/>
        <v>5684</v>
      </c>
      <c r="T14" s="15">
        <f t="shared" si="3"/>
        <v>20366000</v>
      </c>
    </row>
    <row r="15" spans="1:20" x14ac:dyDescent="0.25">
      <c r="A15" s="1">
        <v>8</v>
      </c>
      <c r="B15" s="4" t="s">
        <v>19</v>
      </c>
      <c r="C15" s="2">
        <v>63080</v>
      </c>
      <c r="D15" s="2">
        <v>35</v>
      </c>
      <c r="E15" s="2">
        <f t="shared" si="4"/>
        <v>63115000</v>
      </c>
      <c r="F15" s="2">
        <v>82437</v>
      </c>
      <c r="G15" s="2">
        <v>83</v>
      </c>
      <c r="H15" s="2">
        <f>(F15+G15)*1000/2+4923000</f>
        <v>46183000</v>
      </c>
      <c r="I15" s="2">
        <v>5699</v>
      </c>
      <c r="J15" s="2">
        <v>2</v>
      </c>
      <c r="K15" s="2">
        <v>12540000</v>
      </c>
      <c r="L15" s="2">
        <v>7507</v>
      </c>
      <c r="M15" s="2"/>
      <c r="N15" s="2">
        <v>35362000</v>
      </c>
      <c r="O15" s="2">
        <v>0</v>
      </c>
      <c r="P15" s="2">
        <v>0</v>
      </c>
      <c r="Q15" s="2">
        <v>0</v>
      </c>
      <c r="S15" s="13">
        <f t="shared" si="2"/>
        <v>158843</v>
      </c>
      <c r="T15" s="15">
        <f t="shared" si="3"/>
        <v>157200000</v>
      </c>
    </row>
    <row r="16" spans="1:20" x14ac:dyDescent="0.25">
      <c r="A16" s="1">
        <v>9</v>
      </c>
      <c r="B16" s="4" t="s">
        <v>20</v>
      </c>
      <c r="C16" s="2">
        <v>40895</v>
      </c>
      <c r="D16" s="2">
        <v>45</v>
      </c>
      <c r="E16" s="2">
        <f>(C16+D16)*1000+2638000</f>
        <v>43578000</v>
      </c>
      <c r="F16" s="2">
        <v>48562</v>
      </c>
      <c r="G16" s="2">
        <v>63</v>
      </c>
      <c r="H16" s="2">
        <f>(F16+G16)*1000/2+3510000</f>
        <v>27822500</v>
      </c>
      <c r="I16" s="2">
        <v>2161</v>
      </c>
      <c r="J16" s="2"/>
      <c r="K16" s="2">
        <f t="shared" si="0"/>
        <v>12966000</v>
      </c>
      <c r="L16" s="2">
        <v>2103</v>
      </c>
      <c r="M16" s="2"/>
      <c r="N16" s="2">
        <f>L16*2000</f>
        <v>4206000</v>
      </c>
      <c r="O16" s="2">
        <v>0</v>
      </c>
      <c r="P16" s="2">
        <v>0</v>
      </c>
      <c r="Q16" s="2">
        <v>0</v>
      </c>
      <c r="S16" s="13">
        <f t="shared" si="2"/>
        <v>93829</v>
      </c>
      <c r="T16" s="15">
        <f t="shared" si="3"/>
        <v>88572500</v>
      </c>
    </row>
    <row r="17" spans="1:20" x14ac:dyDescent="0.25">
      <c r="A17" s="1">
        <v>10</v>
      </c>
      <c r="B17" s="4" t="s">
        <v>21</v>
      </c>
      <c r="C17" s="2">
        <v>45122</v>
      </c>
      <c r="D17" s="2">
        <v>23</v>
      </c>
      <c r="E17" s="2">
        <f>(C17+D17)*1000+5070000</f>
        <v>50215000</v>
      </c>
      <c r="F17" s="2">
        <v>63991</v>
      </c>
      <c r="G17" s="2">
        <v>29</v>
      </c>
      <c r="H17" s="2">
        <f>(F17+G17)*1000/2+3624000</f>
        <v>35634000</v>
      </c>
      <c r="I17" s="2">
        <v>2621</v>
      </c>
      <c r="J17" s="2"/>
      <c r="K17" s="2">
        <v>15660000</v>
      </c>
      <c r="L17" s="2">
        <v>2682</v>
      </c>
      <c r="M17" s="2"/>
      <c r="N17" s="2">
        <f t="shared" si="1"/>
        <v>5364000</v>
      </c>
      <c r="O17" s="2">
        <v>0</v>
      </c>
      <c r="P17" s="2">
        <v>0</v>
      </c>
      <c r="Q17" s="2">
        <v>0</v>
      </c>
      <c r="S17" s="13">
        <f t="shared" si="2"/>
        <v>114468</v>
      </c>
      <c r="T17" s="15">
        <f t="shared" si="3"/>
        <v>106873000</v>
      </c>
    </row>
    <row r="18" spans="1:20" x14ac:dyDescent="0.25">
      <c r="A18" s="1">
        <v>11</v>
      </c>
      <c r="B18" s="4" t="s">
        <v>22</v>
      </c>
      <c r="C18" s="2">
        <v>68355</v>
      </c>
      <c r="D18" s="2"/>
      <c r="E18" s="2">
        <f t="shared" si="4"/>
        <v>68355000</v>
      </c>
      <c r="F18" s="2">
        <v>111119</v>
      </c>
      <c r="G18" s="2">
        <v>35</v>
      </c>
      <c r="H18" s="2">
        <f>(F18+G18)*1000/2</f>
        <v>55577000</v>
      </c>
      <c r="I18" s="2">
        <v>3047</v>
      </c>
      <c r="J18" s="2"/>
      <c r="K18" s="2">
        <f t="shared" si="0"/>
        <v>18282000</v>
      </c>
      <c r="L18" s="2">
        <v>2671</v>
      </c>
      <c r="M18" s="2"/>
      <c r="N18" s="2">
        <f t="shared" si="1"/>
        <v>5342000</v>
      </c>
      <c r="O18" s="2">
        <v>0</v>
      </c>
      <c r="P18" s="2">
        <v>0</v>
      </c>
      <c r="Q18" s="2">
        <v>0</v>
      </c>
      <c r="S18" s="13">
        <f t="shared" si="2"/>
        <v>185227</v>
      </c>
      <c r="T18" s="15">
        <f t="shared" si="3"/>
        <v>147556000</v>
      </c>
    </row>
    <row r="19" spans="1:20" x14ac:dyDescent="0.25">
      <c r="A19" s="1">
        <v>12</v>
      </c>
      <c r="B19" s="4" t="s">
        <v>23</v>
      </c>
      <c r="C19" s="2">
        <v>62985</v>
      </c>
      <c r="D19" s="2"/>
      <c r="E19" s="2">
        <f t="shared" si="4"/>
        <v>62985000</v>
      </c>
      <c r="F19" s="2">
        <v>73754</v>
      </c>
      <c r="G19" s="2">
        <v>46</v>
      </c>
      <c r="H19" s="2">
        <f>(F19+G19)*1000/2</f>
        <v>36900000</v>
      </c>
      <c r="I19" s="2">
        <v>3303</v>
      </c>
      <c r="J19" s="2"/>
      <c r="K19" s="2">
        <f t="shared" si="0"/>
        <v>19818000</v>
      </c>
      <c r="L19" s="2">
        <v>2313</v>
      </c>
      <c r="M19" s="2"/>
      <c r="N19" s="2">
        <v>5342000</v>
      </c>
      <c r="O19" s="2">
        <v>0</v>
      </c>
      <c r="P19" s="2">
        <v>0</v>
      </c>
      <c r="Q19" s="2">
        <v>0</v>
      </c>
      <c r="S19" s="13">
        <f t="shared" si="2"/>
        <v>142401</v>
      </c>
      <c r="T19" s="15">
        <f t="shared" si="3"/>
        <v>125045000</v>
      </c>
    </row>
    <row r="20" spans="1:20" x14ac:dyDescent="0.25">
      <c r="A20" s="109" t="s">
        <v>24</v>
      </c>
      <c r="B20" s="111"/>
      <c r="C20" s="16">
        <f>SUM(C8:C19)</f>
        <v>603187</v>
      </c>
      <c r="D20" s="16">
        <f>SUM(D8:D19)</f>
        <v>165</v>
      </c>
      <c r="E20" s="16">
        <f>SUM(E8:E19)</f>
        <v>618986000</v>
      </c>
      <c r="F20" s="16">
        <f t="shared" ref="F20:Q20" si="5">SUM(F8:F19)</f>
        <v>852215</v>
      </c>
      <c r="G20" s="16">
        <f t="shared" si="5"/>
        <v>509</v>
      </c>
      <c r="H20" s="16">
        <f t="shared" si="5"/>
        <v>450865000</v>
      </c>
      <c r="I20" s="16">
        <f t="shared" si="5"/>
        <v>31161</v>
      </c>
      <c r="J20" s="16">
        <f t="shared" si="5"/>
        <v>2</v>
      </c>
      <c r="K20" s="16">
        <f t="shared" si="5"/>
        <v>165246000</v>
      </c>
      <c r="L20" s="16">
        <f t="shared" si="5"/>
        <v>32199</v>
      </c>
      <c r="M20" s="16">
        <f t="shared" si="5"/>
        <v>0</v>
      </c>
      <c r="N20" s="16">
        <f t="shared" si="5"/>
        <v>86716000</v>
      </c>
      <c r="O20" s="16">
        <f t="shared" si="5"/>
        <v>3060</v>
      </c>
      <c r="P20" s="16">
        <f t="shared" si="5"/>
        <v>0</v>
      </c>
      <c r="Q20" s="16">
        <f t="shared" si="5"/>
        <v>6120000</v>
      </c>
      <c r="S20" s="25">
        <f t="shared" si="2"/>
        <v>1522498</v>
      </c>
      <c r="T20" s="15">
        <f t="shared" si="3"/>
        <v>1327933000</v>
      </c>
    </row>
    <row r="21" spans="1:20" x14ac:dyDescent="0.25">
      <c r="A21" s="46"/>
      <c r="B21" s="46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S21" s="49"/>
      <c r="T21" s="15"/>
    </row>
    <row r="22" spans="1:20" x14ac:dyDescent="0.25">
      <c r="A22" s="46"/>
      <c r="B22" s="124" t="s">
        <v>50</v>
      </c>
      <c r="C22" s="124"/>
      <c r="D22" t="s">
        <v>51</v>
      </c>
      <c r="E22" s="45">
        <f>E20+H20+K20+N20+Q20</f>
        <v>1327933000</v>
      </c>
      <c r="F22" s="48"/>
      <c r="G22" s="48"/>
      <c r="H22" s="48"/>
      <c r="I22" s="48"/>
      <c r="J22" s="48"/>
      <c r="K22" s="48"/>
      <c r="L22" s="48"/>
      <c r="M22" s="48"/>
      <c r="N22" s="103" t="s">
        <v>55</v>
      </c>
      <c r="O22" s="103"/>
      <c r="P22" s="103"/>
      <c r="Q22" s="103"/>
      <c r="S22" s="49"/>
      <c r="T22" s="15"/>
    </row>
    <row r="23" spans="1:20" x14ac:dyDescent="0.25">
      <c r="A23" s="46"/>
      <c r="B23" s="5"/>
      <c r="C23" s="6"/>
      <c r="D23" s="6"/>
      <c r="E23" s="6"/>
      <c r="F23" s="48"/>
      <c r="G23" s="48"/>
      <c r="H23" s="48"/>
      <c r="I23" s="48"/>
      <c r="J23" s="48"/>
      <c r="K23" s="48"/>
      <c r="L23" s="48"/>
      <c r="M23" s="48"/>
      <c r="N23" s="6"/>
      <c r="O23" s="47"/>
      <c r="P23" s="47"/>
      <c r="Q23" s="6"/>
      <c r="S23" s="49"/>
      <c r="T23" s="15"/>
    </row>
    <row r="24" spans="1:20" x14ac:dyDescent="0.25">
      <c r="A24" s="46"/>
      <c r="B24" s="5"/>
      <c r="C24" s="6"/>
      <c r="D24" s="6" t="s">
        <v>6</v>
      </c>
      <c r="E24" s="45">
        <f>C20+F20+I20+L20+O20</f>
        <v>1521822</v>
      </c>
      <c r="F24" s="48"/>
      <c r="G24" s="48"/>
      <c r="H24" s="48"/>
      <c r="I24" s="48"/>
      <c r="J24" s="48"/>
      <c r="K24" s="48"/>
      <c r="L24" s="48"/>
      <c r="M24" s="48"/>
      <c r="N24" s="103" t="s">
        <v>38</v>
      </c>
      <c r="O24" s="103"/>
      <c r="P24" s="103"/>
      <c r="Q24" s="103"/>
      <c r="S24" s="49"/>
      <c r="T24" s="15"/>
    </row>
    <row r="25" spans="1:20" x14ac:dyDescent="0.25">
      <c r="A25" s="46"/>
      <c r="B25" s="5"/>
      <c r="C25" s="6"/>
      <c r="D25" s="6" t="s">
        <v>7</v>
      </c>
      <c r="E25" s="6">
        <f>D20+G20</f>
        <v>674</v>
      </c>
      <c r="F25" s="48"/>
      <c r="G25" s="48"/>
      <c r="H25" s="48"/>
      <c r="I25" s="48"/>
      <c r="J25" s="48"/>
      <c r="K25" s="48"/>
      <c r="L25" s="48"/>
      <c r="M25" s="48"/>
      <c r="N25" s="103" t="s">
        <v>39</v>
      </c>
      <c r="O25" s="103"/>
      <c r="P25" s="103"/>
      <c r="Q25" s="103"/>
      <c r="S25" s="49"/>
      <c r="T25" s="15"/>
    </row>
    <row r="26" spans="1:20" x14ac:dyDescent="0.25">
      <c r="A26" s="46"/>
      <c r="B26" s="5"/>
      <c r="C26" s="6"/>
      <c r="D26" s="6" t="s">
        <v>53</v>
      </c>
      <c r="E26" s="6">
        <f>C20+D20+F20+G20+I20+L20+O20</f>
        <v>1522496</v>
      </c>
      <c r="F26" s="48"/>
      <c r="G26" s="48"/>
      <c r="H26" s="48"/>
      <c r="I26" s="48"/>
      <c r="J26" s="48"/>
      <c r="K26" s="48"/>
      <c r="L26" s="48"/>
      <c r="M26" s="48"/>
      <c r="N26" s="6"/>
      <c r="Q26" s="6"/>
      <c r="S26" s="49"/>
      <c r="T26" s="15"/>
    </row>
    <row r="27" spans="1:20" x14ac:dyDescent="0.25">
      <c r="A27" s="46"/>
      <c r="B27" s="46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  <c r="Q27" s="6"/>
      <c r="S27" s="49"/>
      <c r="T27" s="15"/>
    </row>
    <row r="28" spans="1:20" x14ac:dyDescent="0.25">
      <c r="A28" s="46"/>
      <c r="B28" s="46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22" t="s">
        <v>40</v>
      </c>
      <c r="O28" s="122"/>
      <c r="P28" s="122"/>
      <c r="Q28" s="122"/>
      <c r="S28" s="49"/>
      <c r="T28" s="15"/>
    </row>
    <row r="29" spans="1:20" x14ac:dyDescent="0.25">
      <c r="A29" s="46"/>
      <c r="B29" s="46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20" t="s">
        <v>41</v>
      </c>
      <c r="O29" s="120"/>
      <c r="P29" s="120"/>
      <c r="Q29" s="120"/>
      <c r="S29" s="49"/>
      <c r="T29" s="15"/>
    </row>
    <row r="30" spans="1:20" x14ac:dyDescent="0.25">
      <c r="A30" s="46"/>
      <c r="B30" s="46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20" t="s">
        <v>42</v>
      </c>
      <c r="O30" s="120"/>
      <c r="P30" s="120"/>
      <c r="Q30" s="120"/>
      <c r="S30" s="49"/>
      <c r="T30" s="15"/>
    </row>
    <row r="31" spans="1:20" x14ac:dyDescent="0.25">
      <c r="A31" s="46"/>
      <c r="B31" s="46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S31" s="49"/>
      <c r="T31" s="15"/>
    </row>
    <row r="32" spans="1:20" x14ac:dyDescent="0.25">
      <c r="A32" s="46"/>
      <c r="B32" s="46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49"/>
      <c r="T32" s="15"/>
    </row>
    <row r="33" spans="1:20" x14ac:dyDescent="0.25">
      <c r="A33" s="46"/>
      <c r="B33" s="46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S33" s="49"/>
      <c r="T33" s="15"/>
    </row>
    <row r="34" spans="1:20" x14ac:dyDescent="0.25">
      <c r="A34" s="46"/>
      <c r="B34" s="46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S34" s="49"/>
      <c r="T34" s="15"/>
    </row>
    <row r="35" spans="1:20" x14ac:dyDescent="0.25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20" x14ac:dyDescent="0.25">
      <c r="A36" s="5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20" x14ac:dyDescent="0.25">
      <c r="A37" s="5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20" x14ac:dyDescent="0.25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20" x14ac:dyDescent="0.25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20" x14ac:dyDescent="0.25">
      <c r="A40" s="5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20" x14ac:dyDescent="0.25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20" ht="18.75" x14ac:dyDescent="0.3">
      <c r="A42" s="105" t="s">
        <v>25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2"/>
      <c r="P42" s="12"/>
      <c r="Q42" s="12"/>
    </row>
    <row r="43" spans="1:20" ht="18.75" x14ac:dyDescent="0.3">
      <c r="A43" s="105" t="s">
        <v>0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2"/>
      <c r="P43" s="12"/>
      <c r="Q43" s="12"/>
    </row>
    <row r="44" spans="1:20" ht="18.75" x14ac:dyDescent="0.3">
      <c r="A44" s="105" t="s">
        <v>33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2"/>
      <c r="P44" s="12"/>
      <c r="Q44" s="12"/>
    </row>
    <row r="46" spans="1:20" x14ac:dyDescent="0.25">
      <c r="A46" s="123" t="s">
        <v>2</v>
      </c>
      <c r="B46" s="123" t="s">
        <v>3</v>
      </c>
      <c r="C46" s="123" t="s">
        <v>4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7"/>
      <c r="P46" s="7"/>
      <c r="Q46" s="7"/>
    </row>
    <row r="47" spans="1:20" x14ac:dyDescent="0.25">
      <c r="A47" s="123"/>
      <c r="B47" s="123"/>
      <c r="C47" s="123" t="s">
        <v>26</v>
      </c>
      <c r="D47" s="123"/>
      <c r="E47" s="123"/>
      <c r="F47" s="123" t="s">
        <v>27</v>
      </c>
      <c r="G47" s="123"/>
      <c r="H47" s="123"/>
      <c r="I47" s="123" t="s">
        <v>28</v>
      </c>
      <c r="J47" s="123"/>
      <c r="K47" s="123"/>
      <c r="L47" s="123" t="s">
        <v>29</v>
      </c>
      <c r="M47" s="123"/>
      <c r="N47" s="123"/>
      <c r="O47" s="100"/>
      <c r="P47" s="100"/>
      <c r="Q47" s="100"/>
    </row>
    <row r="48" spans="1:20" x14ac:dyDescent="0.25">
      <c r="A48" s="123"/>
      <c r="B48" s="123"/>
      <c r="C48" s="11" t="s">
        <v>6</v>
      </c>
      <c r="D48" s="11" t="s">
        <v>7</v>
      </c>
      <c r="E48" s="11" t="s">
        <v>30</v>
      </c>
      <c r="F48" s="11" t="s">
        <v>6</v>
      </c>
      <c r="G48" s="11" t="s">
        <v>7</v>
      </c>
      <c r="H48" s="11" t="s">
        <v>30</v>
      </c>
      <c r="I48" s="11" t="s">
        <v>6</v>
      </c>
      <c r="J48" s="11" t="s">
        <v>7</v>
      </c>
      <c r="K48" s="11" t="s">
        <v>30</v>
      </c>
      <c r="L48" s="11" t="s">
        <v>6</v>
      </c>
      <c r="M48" s="11" t="s">
        <v>7</v>
      </c>
      <c r="N48" s="11" t="s">
        <v>30</v>
      </c>
      <c r="O48" s="10"/>
      <c r="P48" s="10"/>
      <c r="Q48" s="10"/>
    </row>
    <row r="49" spans="1:17" x14ac:dyDescent="0.25">
      <c r="A49" s="1">
        <v>1</v>
      </c>
      <c r="B49" s="4" t="s">
        <v>12</v>
      </c>
      <c r="C49" s="2">
        <v>303</v>
      </c>
      <c r="D49" s="2">
        <v>0</v>
      </c>
      <c r="E49" s="2">
        <f>C49+D49</f>
        <v>303</v>
      </c>
      <c r="F49" s="2">
        <v>118</v>
      </c>
      <c r="G49" s="2">
        <v>0</v>
      </c>
      <c r="H49" s="2">
        <f>F49+G49</f>
        <v>118</v>
      </c>
      <c r="I49" s="2">
        <v>1940</v>
      </c>
      <c r="J49" s="2">
        <v>0</v>
      </c>
      <c r="K49" s="2">
        <f>I49+J49</f>
        <v>1940</v>
      </c>
      <c r="L49" s="2">
        <v>0</v>
      </c>
      <c r="M49" s="2">
        <v>0</v>
      </c>
      <c r="N49" s="2">
        <f>L49+M49</f>
        <v>0</v>
      </c>
      <c r="O49" s="8"/>
      <c r="P49" s="8"/>
      <c r="Q49" s="8"/>
    </row>
    <row r="50" spans="1:17" x14ac:dyDescent="0.25">
      <c r="A50" s="1">
        <v>2</v>
      </c>
      <c r="B50" s="4" t="s">
        <v>13</v>
      </c>
      <c r="C50" s="2">
        <v>264</v>
      </c>
      <c r="D50" s="2">
        <v>0</v>
      </c>
      <c r="E50" s="2">
        <f t="shared" ref="E50:E60" si="6">C50+D50</f>
        <v>264</v>
      </c>
      <c r="F50" s="2">
        <v>108</v>
      </c>
      <c r="G50" s="2">
        <v>0</v>
      </c>
      <c r="H50" s="2">
        <f t="shared" ref="H50:H60" si="7">F50+G50</f>
        <v>108</v>
      </c>
      <c r="I50" s="2">
        <v>1686</v>
      </c>
      <c r="J50" s="2">
        <v>0</v>
      </c>
      <c r="K50" s="2">
        <f t="shared" ref="K50:K60" si="8">I50+J50</f>
        <v>1686</v>
      </c>
      <c r="L50" s="2">
        <v>0</v>
      </c>
      <c r="M50" s="2">
        <v>0</v>
      </c>
      <c r="N50" s="2">
        <f t="shared" ref="N50:N60" si="9">L50+M50</f>
        <v>0</v>
      </c>
      <c r="O50" s="8"/>
      <c r="P50" s="8"/>
      <c r="Q50" s="8"/>
    </row>
    <row r="51" spans="1:17" x14ac:dyDescent="0.25">
      <c r="A51" s="1">
        <v>3</v>
      </c>
      <c r="B51" s="4" t="s">
        <v>14</v>
      </c>
      <c r="C51" s="2">
        <v>184</v>
      </c>
      <c r="D51" s="2">
        <v>0</v>
      </c>
      <c r="E51" s="2">
        <f t="shared" si="6"/>
        <v>184</v>
      </c>
      <c r="F51" s="2">
        <v>128</v>
      </c>
      <c r="G51" s="2">
        <v>0</v>
      </c>
      <c r="H51" s="2">
        <f t="shared" si="7"/>
        <v>128</v>
      </c>
      <c r="I51" s="2">
        <v>1878</v>
      </c>
      <c r="J51" s="2">
        <v>0</v>
      </c>
      <c r="K51" s="2">
        <f t="shared" si="8"/>
        <v>1878</v>
      </c>
      <c r="L51" s="2">
        <v>0</v>
      </c>
      <c r="M51" s="2">
        <v>0</v>
      </c>
      <c r="N51" s="2">
        <f t="shared" si="9"/>
        <v>0</v>
      </c>
      <c r="O51" s="8"/>
      <c r="P51" s="8"/>
      <c r="Q51" s="8"/>
    </row>
    <row r="52" spans="1:17" x14ac:dyDescent="0.25">
      <c r="A52" s="1">
        <v>4</v>
      </c>
      <c r="B52" s="4" t="s">
        <v>15</v>
      </c>
      <c r="C52" s="2">
        <v>240</v>
      </c>
      <c r="D52" s="2">
        <v>0</v>
      </c>
      <c r="E52" s="2">
        <f t="shared" si="6"/>
        <v>240</v>
      </c>
      <c r="F52" s="2">
        <v>134</v>
      </c>
      <c r="G52" s="2">
        <v>0</v>
      </c>
      <c r="H52" s="2">
        <f t="shared" si="7"/>
        <v>134</v>
      </c>
      <c r="I52" s="2">
        <v>1800</v>
      </c>
      <c r="J52" s="2">
        <v>0</v>
      </c>
      <c r="K52" s="2">
        <f t="shared" si="8"/>
        <v>1800</v>
      </c>
      <c r="L52" s="2">
        <v>693</v>
      </c>
      <c r="M52" s="2">
        <v>1</v>
      </c>
      <c r="N52" s="2">
        <f t="shared" si="9"/>
        <v>694</v>
      </c>
      <c r="O52" s="8"/>
      <c r="P52" s="8"/>
      <c r="Q52" s="8"/>
    </row>
    <row r="53" spans="1:17" x14ac:dyDescent="0.25">
      <c r="A53" s="1">
        <v>5</v>
      </c>
      <c r="B53" s="4" t="s">
        <v>16</v>
      </c>
      <c r="C53" s="2">
        <v>338</v>
      </c>
      <c r="D53" s="2"/>
      <c r="E53" s="2">
        <f t="shared" si="6"/>
        <v>338</v>
      </c>
      <c r="F53" s="2">
        <v>136</v>
      </c>
      <c r="G53" s="2"/>
      <c r="H53" s="2">
        <f t="shared" si="7"/>
        <v>136</v>
      </c>
      <c r="I53" s="2">
        <v>1978</v>
      </c>
      <c r="J53" s="2"/>
      <c r="K53" s="2">
        <f t="shared" si="8"/>
        <v>1978</v>
      </c>
      <c r="L53" s="2">
        <v>562</v>
      </c>
      <c r="M53" s="2"/>
      <c r="N53" s="2">
        <f t="shared" si="9"/>
        <v>562</v>
      </c>
      <c r="O53" s="8"/>
      <c r="P53" s="8"/>
      <c r="Q53" s="8"/>
    </row>
    <row r="54" spans="1:17" x14ac:dyDescent="0.25">
      <c r="A54" s="1">
        <v>6</v>
      </c>
      <c r="B54" s="4" t="s">
        <v>17</v>
      </c>
      <c r="C54" s="2">
        <v>261</v>
      </c>
      <c r="D54" s="2"/>
      <c r="E54" s="2">
        <f t="shared" si="6"/>
        <v>261</v>
      </c>
      <c r="F54" s="2">
        <v>112</v>
      </c>
      <c r="G54" s="2"/>
      <c r="H54" s="2">
        <f t="shared" si="7"/>
        <v>112</v>
      </c>
      <c r="I54" s="2">
        <v>1902</v>
      </c>
      <c r="J54" s="2"/>
      <c r="K54" s="2">
        <f t="shared" si="8"/>
        <v>1902</v>
      </c>
      <c r="L54" s="2">
        <v>0</v>
      </c>
      <c r="M54" s="2"/>
      <c r="N54" s="2">
        <f t="shared" si="9"/>
        <v>0</v>
      </c>
      <c r="O54" s="8"/>
      <c r="P54" s="8"/>
      <c r="Q54" s="8"/>
    </row>
    <row r="55" spans="1:17" x14ac:dyDescent="0.25">
      <c r="A55" s="1">
        <v>7</v>
      </c>
      <c r="B55" s="4" t="s">
        <v>18</v>
      </c>
      <c r="C55" s="2">
        <v>285</v>
      </c>
      <c r="D55" s="2"/>
      <c r="E55" s="2">
        <f t="shared" si="6"/>
        <v>285</v>
      </c>
      <c r="F55" s="2">
        <v>102</v>
      </c>
      <c r="G55" s="2"/>
      <c r="H55" s="2">
        <f t="shared" si="7"/>
        <v>102</v>
      </c>
      <c r="I55" s="2">
        <v>1294</v>
      </c>
      <c r="J55" s="2"/>
      <c r="K55" s="2">
        <f t="shared" si="8"/>
        <v>1294</v>
      </c>
      <c r="L55" s="2">
        <v>771</v>
      </c>
      <c r="M55" s="2"/>
      <c r="N55" s="2">
        <f t="shared" si="9"/>
        <v>771</v>
      </c>
      <c r="O55" s="8"/>
      <c r="P55" s="8"/>
      <c r="Q55" s="8"/>
    </row>
    <row r="56" spans="1:17" x14ac:dyDescent="0.25">
      <c r="A56" s="1">
        <v>8</v>
      </c>
      <c r="B56" s="4" t="s">
        <v>19</v>
      </c>
      <c r="C56" s="2">
        <v>327</v>
      </c>
      <c r="D56" s="2"/>
      <c r="E56" s="2">
        <f t="shared" si="6"/>
        <v>327</v>
      </c>
      <c r="F56" s="2">
        <v>118</v>
      </c>
      <c r="G56" s="2"/>
      <c r="H56" s="2">
        <f t="shared" si="7"/>
        <v>118</v>
      </c>
      <c r="I56" s="2">
        <v>1802</v>
      </c>
      <c r="J56" s="2"/>
      <c r="K56" s="2">
        <f t="shared" si="8"/>
        <v>1802</v>
      </c>
      <c r="L56" s="2">
        <v>949</v>
      </c>
      <c r="M56" s="2"/>
      <c r="N56" s="2">
        <f t="shared" si="9"/>
        <v>949</v>
      </c>
      <c r="O56" s="8"/>
      <c r="P56" s="8"/>
      <c r="Q56" s="8"/>
    </row>
    <row r="57" spans="1:17" x14ac:dyDescent="0.25">
      <c r="A57" s="1">
        <v>9</v>
      </c>
      <c r="B57" s="4" t="s">
        <v>20</v>
      </c>
      <c r="C57" s="2">
        <v>294</v>
      </c>
      <c r="D57" s="2"/>
      <c r="E57" s="2">
        <f t="shared" si="6"/>
        <v>294</v>
      </c>
      <c r="F57" s="2">
        <v>108</v>
      </c>
      <c r="G57" s="2"/>
      <c r="H57" s="2">
        <f t="shared" si="7"/>
        <v>108</v>
      </c>
      <c r="I57" s="2">
        <v>1556</v>
      </c>
      <c r="J57" s="2"/>
      <c r="K57" s="2">
        <f t="shared" si="8"/>
        <v>1556</v>
      </c>
      <c r="L57" s="2">
        <v>596</v>
      </c>
      <c r="M57" s="2">
        <v>4</v>
      </c>
      <c r="N57" s="2">
        <f t="shared" si="9"/>
        <v>600</v>
      </c>
      <c r="O57" s="8"/>
      <c r="P57" s="8"/>
      <c r="Q57" s="8"/>
    </row>
    <row r="58" spans="1:17" x14ac:dyDescent="0.25">
      <c r="A58" s="1">
        <v>10</v>
      </c>
      <c r="B58" s="4" t="s">
        <v>21</v>
      </c>
      <c r="C58" s="2">
        <v>212</v>
      </c>
      <c r="D58" s="2"/>
      <c r="E58" s="2">
        <f t="shared" si="6"/>
        <v>212</v>
      </c>
      <c r="F58" s="2">
        <v>102</v>
      </c>
      <c r="G58" s="2"/>
      <c r="H58" s="2">
        <f t="shared" si="7"/>
        <v>102</v>
      </c>
      <c r="I58" s="2">
        <v>1786</v>
      </c>
      <c r="J58" s="2"/>
      <c r="K58" s="2">
        <f t="shared" si="8"/>
        <v>1786</v>
      </c>
      <c r="L58" s="2">
        <v>930</v>
      </c>
      <c r="M58" s="2">
        <v>52</v>
      </c>
      <c r="N58" s="2">
        <f t="shared" si="9"/>
        <v>982</v>
      </c>
      <c r="O58" s="8"/>
      <c r="P58" s="8"/>
      <c r="Q58" s="8"/>
    </row>
    <row r="59" spans="1:17" x14ac:dyDescent="0.25">
      <c r="A59" s="1">
        <v>11</v>
      </c>
      <c r="B59" s="4" t="s">
        <v>22</v>
      </c>
      <c r="C59" s="2">
        <v>317</v>
      </c>
      <c r="D59" s="2"/>
      <c r="E59" s="2">
        <f t="shared" si="6"/>
        <v>317</v>
      </c>
      <c r="F59" s="2">
        <v>108</v>
      </c>
      <c r="G59" s="2"/>
      <c r="H59" s="2">
        <f t="shared" si="7"/>
        <v>108</v>
      </c>
      <c r="I59" s="2">
        <v>1430</v>
      </c>
      <c r="J59" s="2"/>
      <c r="K59" s="2">
        <f t="shared" si="8"/>
        <v>1430</v>
      </c>
      <c r="L59" s="2">
        <v>0</v>
      </c>
      <c r="M59" s="2"/>
      <c r="N59" s="2">
        <f t="shared" si="9"/>
        <v>0</v>
      </c>
      <c r="O59" s="8"/>
      <c r="P59" s="8"/>
      <c r="Q59" s="8"/>
    </row>
    <row r="60" spans="1:17" x14ac:dyDescent="0.25">
      <c r="A60" s="1">
        <v>12</v>
      </c>
      <c r="B60" s="4" t="s">
        <v>23</v>
      </c>
      <c r="C60" s="2">
        <v>461</v>
      </c>
      <c r="D60" s="2"/>
      <c r="E60" s="2">
        <f t="shared" si="6"/>
        <v>461</v>
      </c>
      <c r="F60" s="2">
        <v>170</v>
      </c>
      <c r="G60" s="2"/>
      <c r="H60" s="2">
        <f t="shared" si="7"/>
        <v>170</v>
      </c>
      <c r="I60" s="2">
        <v>1646</v>
      </c>
      <c r="J60" s="2"/>
      <c r="K60" s="2">
        <f t="shared" si="8"/>
        <v>1646</v>
      </c>
      <c r="L60" s="2">
        <v>830</v>
      </c>
      <c r="M60" s="2">
        <v>36</v>
      </c>
      <c r="N60" s="2">
        <f t="shared" si="9"/>
        <v>866</v>
      </c>
      <c r="O60" s="8"/>
      <c r="P60" s="8"/>
      <c r="Q60" s="8"/>
    </row>
    <row r="61" spans="1:17" x14ac:dyDescent="0.25">
      <c r="A61" s="109" t="s">
        <v>24</v>
      </c>
      <c r="B61" s="111"/>
      <c r="C61" s="16">
        <f>SUM(C49:C60)</f>
        <v>3486</v>
      </c>
      <c r="D61" s="16">
        <f>SUM(D49:D60)</f>
        <v>0</v>
      </c>
      <c r="E61" s="16">
        <f>SUM(E49:E60)</f>
        <v>3486</v>
      </c>
      <c r="F61" s="16">
        <f t="shared" ref="F61:Q61" si="10">SUM(F49:F60)</f>
        <v>1444</v>
      </c>
      <c r="G61" s="16">
        <f t="shared" si="10"/>
        <v>0</v>
      </c>
      <c r="H61" s="16">
        <f t="shared" si="10"/>
        <v>1444</v>
      </c>
      <c r="I61" s="16">
        <f t="shared" si="10"/>
        <v>20698</v>
      </c>
      <c r="J61" s="16">
        <f t="shared" si="10"/>
        <v>0</v>
      </c>
      <c r="K61" s="16">
        <f t="shared" si="10"/>
        <v>20698</v>
      </c>
      <c r="L61" s="16">
        <f t="shared" si="10"/>
        <v>5331</v>
      </c>
      <c r="M61" s="16">
        <f t="shared" si="10"/>
        <v>93</v>
      </c>
      <c r="N61" s="16">
        <f t="shared" si="10"/>
        <v>5424</v>
      </c>
      <c r="O61" s="6">
        <f t="shared" si="10"/>
        <v>0</v>
      </c>
      <c r="P61" s="6">
        <f t="shared" si="10"/>
        <v>0</v>
      </c>
      <c r="Q61" s="6">
        <f t="shared" si="10"/>
        <v>0</v>
      </c>
    </row>
    <row r="62" spans="1:17" x14ac:dyDescent="0.25">
      <c r="O62" s="9"/>
      <c r="P62" s="9"/>
      <c r="Q62" s="9"/>
    </row>
  </sheetData>
  <mergeCells count="31">
    <mergeCell ref="A20:B20"/>
    <mergeCell ref="A42:N42"/>
    <mergeCell ref="A43:N43"/>
    <mergeCell ref="N22:Q22"/>
    <mergeCell ref="A1:Q1"/>
    <mergeCell ref="A2:Q2"/>
    <mergeCell ref="A3:Q3"/>
    <mergeCell ref="A5:A7"/>
    <mergeCell ref="B5:B7"/>
    <mergeCell ref="C5:Q5"/>
    <mergeCell ref="C6:E6"/>
    <mergeCell ref="F6:H6"/>
    <mergeCell ref="I6:K6"/>
    <mergeCell ref="L6:N6"/>
    <mergeCell ref="O6:Q6"/>
    <mergeCell ref="N30:Q30"/>
    <mergeCell ref="O47:Q47"/>
    <mergeCell ref="A61:B61"/>
    <mergeCell ref="A46:A48"/>
    <mergeCell ref="B46:B48"/>
    <mergeCell ref="C46:N46"/>
    <mergeCell ref="C47:E47"/>
    <mergeCell ref="F47:H47"/>
    <mergeCell ref="I47:K47"/>
    <mergeCell ref="L47:N47"/>
    <mergeCell ref="A44:N44"/>
    <mergeCell ref="B22:C22"/>
    <mergeCell ref="N24:Q24"/>
    <mergeCell ref="N25:Q25"/>
    <mergeCell ref="N28:Q28"/>
    <mergeCell ref="N29:Q29"/>
  </mergeCells>
  <pageMargins left="0.31496062992125984" right="0.31496062992125984" top="0.74803149606299213" bottom="0.74803149606299213" header="0.31496062992125984" footer="0.31496062992125984"/>
  <pageSetup paperSize="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B6" workbookViewId="0">
      <selection activeCell="H20" sqref="H20"/>
    </sheetView>
  </sheetViews>
  <sheetFormatPr defaultRowHeight="15" x14ac:dyDescent="0.25"/>
  <cols>
    <col min="1" max="1" width="3.7109375" customWidth="1"/>
    <col min="2" max="2" width="11.7109375" customWidth="1"/>
    <col min="3" max="3" width="9" customWidth="1"/>
    <col min="4" max="4" width="7.28515625" customWidth="1"/>
    <col min="5" max="5" width="14.28515625" bestFit="1" customWidth="1"/>
    <col min="6" max="6" width="9" customWidth="1"/>
    <col min="7" max="7" width="7.140625" customWidth="1"/>
    <col min="8" max="8" width="13.42578125" bestFit="1" customWidth="1"/>
    <col min="9" max="9" width="7.7109375" customWidth="1"/>
    <col min="10" max="10" width="7.140625" customWidth="1"/>
    <col min="11" max="11" width="13.42578125" bestFit="1" customWidth="1"/>
    <col min="12" max="12" width="8.28515625" customWidth="1"/>
    <col min="13" max="13" width="6.85546875" customWidth="1"/>
    <col min="14" max="14" width="13.42578125" bestFit="1" customWidth="1"/>
    <col min="15" max="15" width="6.42578125" customWidth="1"/>
    <col min="16" max="16" width="7.28515625" customWidth="1"/>
    <col min="17" max="17" width="12.85546875" customWidth="1"/>
    <col min="19" max="19" width="12.5703125" bestFit="1" customWidth="1"/>
    <col min="20" max="20" width="14" customWidth="1"/>
  </cols>
  <sheetData>
    <row r="1" spans="1:20" ht="18.75" x14ac:dyDescent="0.3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20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0" ht="18.75" x14ac:dyDescent="0.3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5" spans="1:20" ht="19.5" customHeight="1" x14ac:dyDescent="0.25">
      <c r="A5" s="123" t="s">
        <v>2</v>
      </c>
      <c r="B5" s="123" t="s">
        <v>3</v>
      </c>
      <c r="C5" s="123" t="s">
        <v>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20" ht="19.5" customHeight="1" x14ac:dyDescent="0.25">
      <c r="A6" s="123"/>
      <c r="B6" s="123"/>
      <c r="C6" s="123" t="s">
        <v>5</v>
      </c>
      <c r="D6" s="123"/>
      <c r="E6" s="123"/>
      <c r="F6" s="123" t="s">
        <v>9</v>
      </c>
      <c r="G6" s="123"/>
      <c r="H6" s="123"/>
      <c r="I6" s="123" t="s">
        <v>10</v>
      </c>
      <c r="J6" s="123"/>
      <c r="K6" s="123"/>
      <c r="L6" s="123" t="s">
        <v>11</v>
      </c>
      <c r="M6" s="123"/>
      <c r="N6" s="123"/>
      <c r="O6" s="123" t="s">
        <v>31</v>
      </c>
      <c r="P6" s="123"/>
      <c r="Q6" s="123"/>
    </row>
    <row r="7" spans="1:20" ht="18.75" customHeight="1" x14ac:dyDescent="0.25">
      <c r="A7" s="123"/>
      <c r="B7" s="123"/>
      <c r="C7" s="18" t="s">
        <v>6</v>
      </c>
      <c r="D7" s="18" t="s">
        <v>7</v>
      </c>
      <c r="E7" s="18" t="s">
        <v>8</v>
      </c>
      <c r="F7" s="18" t="s">
        <v>6</v>
      </c>
      <c r="G7" s="18" t="s">
        <v>7</v>
      </c>
      <c r="H7" s="18" t="s">
        <v>8</v>
      </c>
      <c r="I7" s="18" t="s">
        <v>6</v>
      </c>
      <c r="J7" s="18" t="s">
        <v>7</v>
      </c>
      <c r="K7" s="18" t="s">
        <v>30</v>
      </c>
      <c r="L7" s="18" t="s">
        <v>6</v>
      </c>
      <c r="M7" s="18" t="s">
        <v>7</v>
      </c>
      <c r="N7" s="18" t="s">
        <v>8</v>
      </c>
      <c r="O7" s="18" t="s">
        <v>6</v>
      </c>
      <c r="P7" s="18" t="s">
        <v>7</v>
      </c>
      <c r="Q7" s="18" t="s">
        <v>8</v>
      </c>
    </row>
    <row r="8" spans="1:20" x14ac:dyDescent="0.25">
      <c r="A8" s="1">
        <v>1</v>
      </c>
      <c r="B8" s="4" t="s">
        <v>12</v>
      </c>
      <c r="C8" s="2">
        <v>47965</v>
      </c>
      <c r="D8" s="2">
        <v>0</v>
      </c>
      <c r="E8" s="2">
        <f>(C8+D8)*1000</f>
        <v>47965000</v>
      </c>
      <c r="F8" s="2">
        <v>28883</v>
      </c>
      <c r="G8" s="2">
        <v>35</v>
      </c>
      <c r="H8" s="2">
        <f>(F8+G8)*1000/2</f>
        <v>14459000</v>
      </c>
      <c r="I8" s="2">
        <v>2232</v>
      </c>
      <c r="J8" s="2">
        <v>0</v>
      </c>
      <c r="K8" s="2">
        <f>I8*6000</f>
        <v>13392000</v>
      </c>
      <c r="L8" s="2">
        <v>3003</v>
      </c>
      <c r="M8" s="2">
        <v>0</v>
      </c>
      <c r="N8" s="2">
        <f>L8*2000</f>
        <v>6006000</v>
      </c>
      <c r="O8" s="2">
        <v>0</v>
      </c>
      <c r="P8" s="2">
        <v>0</v>
      </c>
      <c r="Q8" s="2">
        <v>0</v>
      </c>
      <c r="S8" s="13">
        <f>C8+D8+F8+G8+I8+J8+L8+M8</f>
        <v>82118</v>
      </c>
      <c r="T8" s="15">
        <f>E8+H8+K8+N8</f>
        <v>81822000</v>
      </c>
    </row>
    <row r="9" spans="1:20" x14ac:dyDescent="0.25">
      <c r="A9" s="1">
        <v>2</v>
      </c>
      <c r="B9" s="4" t="s">
        <v>13</v>
      </c>
      <c r="C9" s="2">
        <v>35505</v>
      </c>
      <c r="D9" s="2">
        <v>0</v>
      </c>
      <c r="E9" s="2">
        <f t="shared" ref="E9:E19" si="0">(C9+D9)*1000</f>
        <v>35505000</v>
      </c>
      <c r="F9" s="2">
        <v>21191</v>
      </c>
      <c r="G9" s="2">
        <v>44</v>
      </c>
      <c r="H9" s="2">
        <f t="shared" ref="H9:H19" si="1">(F9+G9)*1000/2</f>
        <v>10617500</v>
      </c>
      <c r="I9" s="2">
        <v>1956</v>
      </c>
      <c r="J9" s="2">
        <v>0</v>
      </c>
      <c r="K9" s="2">
        <f t="shared" ref="K9:K19" si="2">I9*6000</f>
        <v>11736000</v>
      </c>
      <c r="L9" s="2">
        <v>1621</v>
      </c>
      <c r="M9" s="2">
        <v>0</v>
      </c>
      <c r="N9" s="2">
        <f t="shared" ref="N9:N19" si="3">L9*2000</f>
        <v>3242000</v>
      </c>
      <c r="O9" s="2">
        <v>0</v>
      </c>
      <c r="P9" s="2">
        <v>0</v>
      </c>
      <c r="Q9" s="2">
        <v>0</v>
      </c>
      <c r="S9" s="13">
        <f t="shared" ref="S9:S20" si="4">C9+D9+F9+G9+I9+J9+L9+M9</f>
        <v>60317</v>
      </c>
      <c r="T9" s="15">
        <f t="shared" ref="T9:T20" si="5">E9+H9+K9+N9</f>
        <v>61100500</v>
      </c>
    </row>
    <row r="10" spans="1:20" x14ac:dyDescent="0.25">
      <c r="A10" s="1">
        <v>3</v>
      </c>
      <c r="B10" s="4" t="s">
        <v>14</v>
      </c>
      <c r="C10" s="2">
        <v>33785</v>
      </c>
      <c r="D10" s="2">
        <v>0</v>
      </c>
      <c r="E10" s="2">
        <f t="shared" si="0"/>
        <v>33785000</v>
      </c>
      <c r="F10" s="2">
        <v>23243</v>
      </c>
      <c r="G10" s="2">
        <v>69</v>
      </c>
      <c r="H10" s="2">
        <f t="shared" si="1"/>
        <v>11656000</v>
      </c>
      <c r="I10" s="2">
        <v>2380</v>
      </c>
      <c r="J10" s="2">
        <v>0</v>
      </c>
      <c r="K10" s="2">
        <f t="shared" si="2"/>
        <v>14280000</v>
      </c>
      <c r="L10" s="2">
        <v>2876</v>
      </c>
      <c r="M10" s="2">
        <v>0</v>
      </c>
      <c r="N10" s="2">
        <f t="shared" si="3"/>
        <v>5752000</v>
      </c>
      <c r="O10" s="2">
        <v>0</v>
      </c>
      <c r="P10" s="2">
        <v>0</v>
      </c>
      <c r="Q10" s="2">
        <v>0</v>
      </c>
      <c r="S10" s="13">
        <f t="shared" si="4"/>
        <v>62353</v>
      </c>
      <c r="T10" s="15">
        <f t="shared" si="5"/>
        <v>65473000</v>
      </c>
    </row>
    <row r="11" spans="1:20" x14ac:dyDescent="0.25">
      <c r="A11" s="1">
        <v>4</v>
      </c>
      <c r="B11" s="4" t="s">
        <v>15</v>
      </c>
      <c r="C11" s="2">
        <v>50411</v>
      </c>
      <c r="D11" s="2">
        <v>0</v>
      </c>
      <c r="E11" s="2">
        <f t="shared" si="0"/>
        <v>50411000</v>
      </c>
      <c r="F11" s="2">
        <v>35163</v>
      </c>
      <c r="G11" s="2">
        <v>4</v>
      </c>
      <c r="H11" s="2">
        <f t="shared" si="1"/>
        <v>17583500</v>
      </c>
      <c r="I11" s="2">
        <v>2294</v>
      </c>
      <c r="J11" s="2">
        <v>0</v>
      </c>
      <c r="K11" s="2">
        <f t="shared" si="2"/>
        <v>13764000</v>
      </c>
      <c r="L11" s="2">
        <v>2173</v>
      </c>
      <c r="M11" s="2">
        <v>0</v>
      </c>
      <c r="N11" s="2">
        <f t="shared" si="3"/>
        <v>4346000</v>
      </c>
      <c r="O11" s="2">
        <v>0</v>
      </c>
      <c r="P11" s="2">
        <v>0</v>
      </c>
      <c r="Q11" s="2">
        <v>0</v>
      </c>
      <c r="S11" s="13">
        <f t="shared" si="4"/>
        <v>90045</v>
      </c>
      <c r="T11" s="15">
        <f t="shared" si="5"/>
        <v>86104500</v>
      </c>
    </row>
    <row r="12" spans="1:20" x14ac:dyDescent="0.25">
      <c r="A12" s="1">
        <v>5</v>
      </c>
      <c r="B12" s="4" t="s">
        <v>16</v>
      </c>
      <c r="C12" s="2">
        <v>87075</v>
      </c>
      <c r="D12" s="2">
        <v>0</v>
      </c>
      <c r="E12" s="2">
        <f t="shared" si="0"/>
        <v>87075000</v>
      </c>
      <c r="F12" s="2">
        <v>61505</v>
      </c>
      <c r="G12" s="2">
        <v>57</v>
      </c>
      <c r="H12" s="2">
        <f t="shared" si="1"/>
        <v>30781000</v>
      </c>
      <c r="I12" s="2">
        <v>2492</v>
      </c>
      <c r="J12" s="2">
        <v>0</v>
      </c>
      <c r="K12" s="2">
        <f t="shared" si="2"/>
        <v>14952000</v>
      </c>
      <c r="L12" s="2">
        <v>2364</v>
      </c>
      <c r="M12" s="2">
        <v>0</v>
      </c>
      <c r="N12" s="2">
        <f t="shared" si="3"/>
        <v>4728000</v>
      </c>
      <c r="O12" s="2">
        <v>0</v>
      </c>
      <c r="P12" s="2">
        <v>0</v>
      </c>
      <c r="Q12" s="2">
        <v>0</v>
      </c>
      <c r="S12" s="13">
        <f t="shared" si="4"/>
        <v>153493</v>
      </c>
      <c r="T12" s="15">
        <f t="shared" si="5"/>
        <v>137536000</v>
      </c>
    </row>
    <row r="13" spans="1:20" x14ac:dyDescent="0.25">
      <c r="A13" s="1">
        <v>6</v>
      </c>
      <c r="B13" s="4" t="s">
        <v>17</v>
      </c>
      <c r="C13" s="2">
        <v>134610</v>
      </c>
      <c r="D13" s="2">
        <v>0</v>
      </c>
      <c r="E13" s="2">
        <f t="shared" si="0"/>
        <v>134610000</v>
      </c>
      <c r="F13" s="2">
        <v>102896</v>
      </c>
      <c r="G13" s="2">
        <v>96</v>
      </c>
      <c r="H13" s="2">
        <f t="shared" si="1"/>
        <v>51496000</v>
      </c>
      <c r="I13" s="2">
        <v>2474</v>
      </c>
      <c r="J13" s="2">
        <v>0</v>
      </c>
      <c r="K13" s="2">
        <f t="shared" si="2"/>
        <v>14844000</v>
      </c>
      <c r="L13" s="2">
        <v>2372</v>
      </c>
      <c r="M13" s="2">
        <v>0</v>
      </c>
      <c r="N13" s="2">
        <f t="shared" si="3"/>
        <v>4744000</v>
      </c>
      <c r="O13" s="2">
        <v>0</v>
      </c>
      <c r="P13" s="2">
        <v>0</v>
      </c>
      <c r="Q13" s="2">
        <v>0</v>
      </c>
      <c r="S13" s="13">
        <f t="shared" si="4"/>
        <v>242448</v>
      </c>
      <c r="T13" s="15">
        <f t="shared" si="5"/>
        <v>205694000</v>
      </c>
    </row>
    <row r="14" spans="1:20" x14ac:dyDescent="0.25">
      <c r="A14" s="1">
        <v>7</v>
      </c>
      <c r="B14" s="4" t="s">
        <v>18</v>
      </c>
      <c r="C14" s="2">
        <v>47959</v>
      </c>
      <c r="D14" s="2">
        <v>0</v>
      </c>
      <c r="E14" s="2">
        <f t="shared" si="0"/>
        <v>47959000</v>
      </c>
      <c r="F14" s="2">
        <v>35190</v>
      </c>
      <c r="G14" s="2">
        <v>0</v>
      </c>
      <c r="H14" s="2">
        <f t="shared" si="1"/>
        <v>17595000</v>
      </c>
      <c r="I14" s="2">
        <v>1634</v>
      </c>
      <c r="J14" s="2">
        <v>0</v>
      </c>
      <c r="K14" s="2">
        <f t="shared" si="2"/>
        <v>9804000</v>
      </c>
      <c r="L14" s="2">
        <v>1129</v>
      </c>
      <c r="M14" s="2">
        <v>0</v>
      </c>
      <c r="N14" s="2">
        <f t="shared" si="3"/>
        <v>2258000</v>
      </c>
      <c r="O14" s="2">
        <v>0</v>
      </c>
      <c r="P14" s="2">
        <v>0</v>
      </c>
      <c r="Q14" s="2">
        <f>O14*2000</f>
        <v>0</v>
      </c>
      <c r="S14" s="13">
        <f t="shared" si="4"/>
        <v>85912</v>
      </c>
      <c r="T14" s="15">
        <f t="shared" si="5"/>
        <v>77616000</v>
      </c>
    </row>
    <row r="15" spans="1:20" x14ac:dyDescent="0.25">
      <c r="A15" s="1">
        <v>8</v>
      </c>
      <c r="B15" s="4" t="s">
        <v>19</v>
      </c>
      <c r="C15" s="2">
        <v>37971</v>
      </c>
      <c r="D15" s="2">
        <v>0</v>
      </c>
      <c r="E15" s="2">
        <f t="shared" si="0"/>
        <v>37971000</v>
      </c>
      <c r="F15" s="2">
        <v>44505</v>
      </c>
      <c r="G15" s="2">
        <v>70</v>
      </c>
      <c r="H15" s="2">
        <f t="shared" si="1"/>
        <v>22287500</v>
      </c>
      <c r="I15" s="2">
        <v>2574</v>
      </c>
      <c r="J15" s="2">
        <v>0</v>
      </c>
      <c r="K15" s="2">
        <f t="shared" si="2"/>
        <v>15444000</v>
      </c>
      <c r="L15" s="2">
        <v>6182</v>
      </c>
      <c r="M15" s="2">
        <v>0</v>
      </c>
      <c r="N15" s="2">
        <f t="shared" si="3"/>
        <v>12364000</v>
      </c>
      <c r="O15" s="2">
        <v>0</v>
      </c>
      <c r="P15" s="2">
        <v>0</v>
      </c>
      <c r="Q15" s="2">
        <v>0</v>
      </c>
      <c r="S15" s="13">
        <f t="shared" si="4"/>
        <v>91302</v>
      </c>
      <c r="T15" s="15">
        <f t="shared" si="5"/>
        <v>88066500</v>
      </c>
    </row>
    <row r="16" spans="1:20" x14ac:dyDescent="0.25">
      <c r="A16" s="1">
        <v>9</v>
      </c>
      <c r="B16" s="4" t="s">
        <v>20</v>
      </c>
      <c r="C16" s="2">
        <v>42405</v>
      </c>
      <c r="D16" s="2">
        <v>0</v>
      </c>
      <c r="E16" s="2">
        <f t="shared" si="0"/>
        <v>42405000</v>
      </c>
      <c r="F16" s="2">
        <v>60331</v>
      </c>
      <c r="G16" s="2">
        <v>14</v>
      </c>
      <c r="H16" s="2">
        <f t="shared" si="1"/>
        <v>30172500</v>
      </c>
      <c r="I16" s="2">
        <v>2116</v>
      </c>
      <c r="J16" s="2">
        <v>0</v>
      </c>
      <c r="K16" s="2">
        <f t="shared" si="2"/>
        <v>12696000</v>
      </c>
      <c r="L16" s="2">
        <v>2177</v>
      </c>
      <c r="M16" s="2">
        <v>0</v>
      </c>
      <c r="N16" s="2">
        <f t="shared" si="3"/>
        <v>4354000</v>
      </c>
      <c r="O16" s="2">
        <v>0</v>
      </c>
      <c r="P16" s="2">
        <v>0</v>
      </c>
      <c r="Q16" s="2">
        <v>0</v>
      </c>
      <c r="S16" s="13">
        <f t="shared" si="4"/>
        <v>107043</v>
      </c>
      <c r="T16" s="15">
        <f t="shared" si="5"/>
        <v>89627500</v>
      </c>
    </row>
    <row r="17" spans="1:20" x14ac:dyDescent="0.25">
      <c r="A17" s="1">
        <v>10</v>
      </c>
      <c r="B17" s="4" t="s">
        <v>21</v>
      </c>
      <c r="C17" s="2">
        <v>25379</v>
      </c>
      <c r="D17" s="2">
        <v>10</v>
      </c>
      <c r="E17" s="2">
        <f t="shared" si="0"/>
        <v>25389000</v>
      </c>
      <c r="F17" s="2">
        <v>35985</v>
      </c>
      <c r="G17" s="2">
        <v>40</v>
      </c>
      <c r="H17" s="2">
        <f t="shared" si="1"/>
        <v>18012500</v>
      </c>
      <c r="I17" s="2">
        <v>2334</v>
      </c>
      <c r="J17" s="2">
        <v>0</v>
      </c>
      <c r="K17" s="2">
        <f t="shared" si="2"/>
        <v>14004000</v>
      </c>
      <c r="L17" s="2">
        <v>2276</v>
      </c>
      <c r="M17" s="2">
        <v>0</v>
      </c>
      <c r="N17" s="2">
        <f t="shared" si="3"/>
        <v>4552000</v>
      </c>
      <c r="O17" s="2">
        <v>0</v>
      </c>
      <c r="P17" s="2">
        <v>0</v>
      </c>
      <c r="Q17" s="2">
        <v>0</v>
      </c>
      <c r="S17" s="13">
        <f t="shared" si="4"/>
        <v>66024</v>
      </c>
      <c r="T17" s="15">
        <f t="shared" si="5"/>
        <v>61957500</v>
      </c>
    </row>
    <row r="18" spans="1:20" x14ac:dyDescent="0.25">
      <c r="A18" s="1">
        <v>11</v>
      </c>
      <c r="B18" s="4" t="s">
        <v>22</v>
      </c>
      <c r="C18" s="2">
        <v>37388</v>
      </c>
      <c r="D18" s="2">
        <v>16</v>
      </c>
      <c r="E18" s="2">
        <f t="shared" si="0"/>
        <v>37404000</v>
      </c>
      <c r="F18" s="2">
        <v>60765</v>
      </c>
      <c r="G18" s="2">
        <v>190</v>
      </c>
      <c r="H18" s="2">
        <f t="shared" si="1"/>
        <v>30477500</v>
      </c>
      <c r="I18" s="2">
        <v>2144</v>
      </c>
      <c r="J18" s="2">
        <v>0</v>
      </c>
      <c r="K18" s="2">
        <f t="shared" si="2"/>
        <v>12864000</v>
      </c>
      <c r="L18" s="2">
        <v>3282</v>
      </c>
      <c r="M18" s="2">
        <v>0</v>
      </c>
      <c r="N18" s="2">
        <f t="shared" si="3"/>
        <v>6564000</v>
      </c>
      <c r="O18" s="2">
        <v>0</v>
      </c>
      <c r="P18" s="2">
        <v>0</v>
      </c>
      <c r="Q18" s="2">
        <v>0</v>
      </c>
      <c r="S18" s="13">
        <f t="shared" si="4"/>
        <v>103785</v>
      </c>
      <c r="T18" s="15">
        <f t="shared" si="5"/>
        <v>87309500</v>
      </c>
    </row>
    <row r="19" spans="1:20" x14ac:dyDescent="0.25">
      <c r="A19" s="1">
        <v>12</v>
      </c>
      <c r="B19" s="4" t="s">
        <v>23</v>
      </c>
      <c r="C19" s="2">
        <v>31925</v>
      </c>
      <c r="D19" s="2">
        <v>0</v>
      </c>
      <c r="E19" s="2">
        <f t="shared" si="0"/>
        <v>31925000</v>
      </c>
      <c r="F19" s="2">
        <v>51092</v>
      </c>
      <c r="G19" s="2">
        <v>123</v>
      </c>
      <c r="H19" s="2">
        <f t="shared" si="1"/>
        <v>25607500</v>
      </c>
      <c r="I19" s="2">
        <v>2146</v>
      </c>
      <c r="J19" s="2">
        <v>0</v>
      </c>
      <c r="K19" s="2">
        <f t="shared" si="2"/>
        <v>12876000</v>
      </c>
      <c r="L19" s="2">
        <v>3441</v>
      </c>
      <c r="M19" s="2">
        <v>0</v>
      </c>
      <c r="N19" s="2">
        <f t="shared" si="3"/>
        <v>6882000</v>
      </c>
      <c r="O19" s="2">
        <v>0</v>
      </c>
      <c r="P19" s="2">
        <v>0</v>
      </c>
      <c r="Q19" s="2">
        <v>0</v>
      </c>
      <c r="S19" s="13">
        <f t="shared" si="4"/>
        <v>88727</v>
      </c>
      <c r="T19" s="15">
        <f t="shared" si="5"/>
        <v>77290500</v>
      </c>
    </row>
    <row r="20" spans="1:20" x14ac:dyDescent="0.25">
      <c r="A20" s="109" t="s">
        <v>24</v>
      </c>
      <c r="B20" s="111"/>
      <c r="C20" s="16">
        <f>SUM(C8:C19)</f>
        <v>612378</v>
      </c>
      <c r="D20" s="16">
        <f>SUM(D8:D19)</f>
        <v>26</v>
      </c>
      <c r="E20" s="16">
        <f>SUM(E8:E19)</f>
        <v>612404000</v>
      </c>
      <c r="F20" s="16">
        <f t="shared" ref="F20:Q20" si="6">SUM(F8:F19)</f>
        <v>560749</v>
      </c>
      <c r="G20" s="16">
        <f t="shared" si="6"/>
        <v>742</v>
      </c>
      <c r="H20" s="16">
        <f t="shared" si="6"/>
        <v>280745500</v>
      </c>
      <c r="I20" s="16">
        <f t="shared" si="6"/>
        <v>26776</v>
      </c>
      <c r="J20" s="16">
        <f t="shared" si="6"/>
        <v>0</v>
      </c>
      <c r="K20" s="16">
        <f t="shared" si="6"/>
        <v>160656000</v>
      </c>
      <c r="L20" s="16">
        <f t="shared" si="6"/>
        <v>32896</v>
      </c>
      <c r="M20" s="16">
        <f t="shared" si="6"/>
        <v>0</v>
      </c>
      <c r="N20" s="16">
        <f t="shared" si="6"/>
        <v>65792000</v>
      </c>
      <c r="O20" s="16">
        <f t="shared" si="6"/>
        <v>0</v>
      </c>
      <c r="P20" s="16">
        <f t="shared" si="6"/>
        <v>0</v>
      </c>
      <c r="Q20" s="16">
        <f t="shared" si="6"/>
        <v>0</v>
      </c>
      <c r="S20" s="25">
        <f t="shared" si="4"/>
        <v>1233567</v>
      </c>
      <c r="T20" s="26">
        <f t="shared" si="5"/>
        <v>1119597500</v>
      </c>
    </row>
    <row r="21" spans="1:20" x14ac:dyDescent="0.25">
      <c r="A21" s="46"/>
      <c r="B21" s="46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S21" s="49"/>
      <c r="T21" s="26"/>
    </row>
    <row r="22" spans="1:20" x14ac:dyDescent="0.25">
      <c r="A22" s="46"/>
      <c r="B22" s="124" t="s">
        <v>50</v>
      </c>
      <c r="C22" s="124"/>
      <c r="D22" t="s">
        <v>51</v>
      </c>
      <c r="E22" s="45">
        <f>E20+H20+K20+N20+Q20</f>
        <v>1119597500</v>
      </c>
      <c r="F22" s="48"/>
      <c r="G22" s="48"/>
      <c r="H22" s="48"/>
      <c r="I22" s="48"/>
      <c r="J22" s="48"/>
      <c r="K22" s="48"/>
      <c r="L22" s="48"/>
      <c r="M22" s="48"/>
      <c r="N22" s="103" t="s">
        <v>56</v>
      </c>
      <c r="O22" s="103"/>
      <c r="P22" s="103"/>
      <c r="Q22" s="103"/>
      <c r="S22" s="49"/>
      <c r="T22" s="26"/>
    </row>
    <row r="23" spans="1:20" x14ac:dyDescent="0.25">
      <c r="A23" s="46"/>
      <c r="B23" s="5"/>
      <c r="C23" s="6"/>
      <c r="D23" s="6"/>
      <c r="E23" s="6"/>
      <c r="F23" s="48"/>
      <c r="G23" s="48"/>
      <c r="H23" s="48"/>
      <c r="I23" s="48"/>
      <c r="J23" s="48"/>
      <c r="K23" s="48"/>
      <c r="L23" s="48"/>
      <c r="M23" s="48"/>
      <c r="N23" s="6"/>
      <c r="O23" s="47"/>
      <c r="P23" s="47"/>
      <c r="Q23" s="6"/>
      <c r="S23" s="49"/>
      <c r="T23" s="26"/>
    </row>
    <row r="24" spans="1:20" x14ac:dyDescent="0.25">
      <c r="A24" s="46"/>
      <c r="B24" s="5"/>
      <c r="C24" s="6"/>
      <c r="D24" s="6" t="s">
        <v>6</v>
      </c>
      <c r="E24" s="45">
        <f>C20+F20+I20+L20+O20</f>
        <v>1232799</v>
      </c>
      <c r="F24" s="48"/>
      <c r="G24" s="48"/>
      <c r="H24" s="48"/>
      <c r="I24" s="48"/>
      <c r="J24" s="48"/>
      <c r="K24" s="48"/>
      <c r="L24" s="48"/>
      <c r="M24" s="48"/>
      <c r="N24" s="103" t="s">
        <v>38</v>
      </c>
      <c r="O24" s="103"/>
      <c r="P24" s="103"/>
      <c r="Q24" s="103"/>
      <c r="S24" s="49"/>
      <c r="T24" s="26"/>
    </row>
    <row r="25" spans="1:20" x14ac:dyDescent="0.25">
      <c r="A25" s="46"/>
      <c r="B25" s="5"/>
      <c r="C25" s="6"/>
      <c r="D25" s="6" t="s">
        <v>7</v>
      </c>
      <c r="E25" s="6">
        <f>D20+G20</f>
        <v>768</v>
      </c>
      <c r="F25" s="48"/>
      <c r="G25" s="48"/>
      <c r="H25" s="48"/>
      <c r="I25" s="48"/>
      <c r="J25" s="48"/>
      <c r="K25" s="48"/>
      <c r="L25" s="48"/>
      <c r="M25" s="48"/>
      <c r="N25" s="103" t="s">
        <v>39</v>
      </c>
      <c r="O25" s="103"/>
      <c r="P25" s="103"/>
      <c r="Q25" s="103"/>
      <c r="S25" s="49"/>
      <c r="T25" s="26"/>
    </row>
    <row r="26" spans="1:20" x14ac:dyDescent="0.25">
      <c r="A26" s="46"/>
      <c r="B26" s="5"/>
      <c r="C26" s="6"/>
      <c r="D26" s="6" t="s">
        <v>53</v>
      </c>
      <c r="E26" s="6">
        <f>C20+D20+F20+G20+I20+L20+O20</f>
        <v>1233567</v>
      </c>
      <c r="F26" s="48"/>
      <c r="G26" s="48"/>
      <c r="H26" s="48"/>
      <c r="I26" s="48"/>
      <c r="J26" s="48"/>
      <c r="K26" s="48"/>
      <c r="L26" s="48"/>
      <c r="M26" s="48"/>
      <c r="N26" s="6"/>
      <c r="Q26" s="6"/>
      <c r="S26" s="49"/>
      <c r="T26" s="26"/>
    </row>
    <row r="27" spans="1:20" x14ac:dyDescent="0.25">
      <c r="A27" s="46"/>
      <c r="B27" s="46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  <c r="Q27" s="6"/>
      <c r="S27" s="49"/>
      <c r="T27" s="26"/>
    </row>
    <row r="28" spans="1:20" x14ac:dyDescent="0.25">
      <c r="A28" s="46"/>
      <c r="B28" s="46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22" t="s">
        <v>40</v>
      </c>
      <c r="O28" s="122"/>
      <c r="P28" s="122"/>
      <c r="Q28" s="122"/>
      <c r="S28" s="49"/>
      <c r="T28" s="26"/>
    </row>
    <row r="29" spans="1:20" x14ac:dyDescent="0.25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20" t="s">
        <v>41</v>
      </c>
      <c r="O29" s="120"/>
      <c r="P29" s="120"/>
      <c r="Q29" s="120"/>
    </row>
    <row r="30" spans="1:20" x14ac:dyDescent="0.25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20" t="s">
        <v>42</v>
      </c>
      <c r="O30" s="120"/>
      <c r="P30" s="120"/>
      <c r="Q30" s="120"/>
    </row>
    <row r="31" spans="1:20" x14ac:dyDescent="0.25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20" x14ac:dyDescent="0.25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8.75" x14ac:dyDescent="0.3">
      <c r="A33" s="105" t="s">
        <v>25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2"/>
      <c r="P33" s="12"/>
      <c r="Q33" s="12"/>
    </row>
    <row r="34" spans="1:17" ht="18.75" x14ac:dyDescent="0.3">
      <c r="A34" s="105" t="s">
        <v>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2"/>
      <c r="P34" s="12"/>
      <c r="Q34" s="12"/>
    </row>
    <row r="35" spans="1:17" ht="18.75" x14ac:dyDescent="0.3">
      <c r="A35" s="105" t="s">
        <v>33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2"/>
      <c r="P35" s="12"/>
      <c r="Q35" s="12"/>
    </row>
    <row r="37" spans="1:17" x14ac:dyDescent="0.25">
      <c r="A37" s="125" t="s">
        <v>2</v>
      </c>
      <c r="B37" s="125" t="s">
        <v>3</v>
      </c>
      <c r="C37" s="125" t="s">
        <v>4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7"/>
      <c r="P37" s="7"/>
      <c r="Q37" s="7"/>
    </row>
    <row r="38" spans="1:17" x14ac:dyDescent="0.25">
      <c r="A38" s="125"/>
      <c r="B38" s="125"/>
      <c r="C38" s="125" t="s">
        <v>26</v>
      </c>
      <c r="D38" s="125"/>
      <c r="E38" s="125"/>
      <c r="F38" s="125" t="s">
        <v>27</v>
      </c>
      <c r="G38" s="125"/>
      <c r="H38" s="125"/>
      <c r="I38" s="125" t="s">
        <v>28</v>
      </c>
      <c r="J38" s="125"/>
      <c r="K38" s="125"/>
      <c r="L38" s="125" t="s">
        <v>29</v>
      </c>
      <c r="M38" s="125"/>
      <c r="N38" s="125"/>
      <c r="O38" s="100"/>
      <c r="P38" s="100"/>
      <c r="Q38" s="100"/>
    </row>
    <row r="39" spans="1:17" x14ac:dyDescent="0.25">
      <c r="A39" s="125"/>
      <c r="B39" s="125"/>
      <c r="C39" s="19" t="s">
        <v>6</v>
      </c>
      <c r="D39" s="19" t="s">
        <v>7</v>
      </c>
      <c r="E39" s="19" t="s">
        <v>30</v>
      </c>
      <c r="F39" s="19" t="s">
        <v>6</v>
      </c>
      <c r="G39" s="19" t="s">
        <v>7</v>
      </c>
      <c r="H39" s="19" t="s">
        <v>30</v>
      </c>
      <c r="I39" s="19" t="s">
        <v>6</v>
      </c>
      <c r="J39" s="19" t="s">
        <v>7</v>
      </c>
      <c r="K39" s="19" t="s">
        <v>30</v>
      </c>
      <c r="L39" s="19" t="s">
        <v>6</v>
      </c>
      <c r="M39" s="19" t="s">
        <v>7</v>
      </c>
      <c r="N39" s="19" t="s">
        <v>30</v>
      </c>
      <c r="O39" s="17"/>
      <c r="P39" s="17"/>
      <c r="Q39" s="17"/>
    </row>
    <row r="40" spans="1:17" x14ac:dyDescent="0.25">
      <c r="A40" s="20">
        <v>1</v>
      </c>
      <c r="B40" s="21" t="s">
        <v>12</v>
      </c>
      <c r="C40" s="22">
        <v>303</v>
      </c>
      <c r="D40" s="22">
        <v>0</v>
      </c>
      <c r="E40" s="22">
        <f>C40+D40</f>
        <v>303</v>
      </c>
      <c r="F40" s="22">
        <v>118</v>
      </c>
      <c r="G40" s="22">
        <v>0</v>
      </c>
      <c r="H40" s="22">
        <f>F40+G40</f>
        <v>118</v>
      </c>
      <c r="I40" s="22">
        <v>1940</v>
      </c>
      <c r="J40" s="22">
        <v>0</v>
      </c>
      <c r="K40" s="22">
        <f>I40+J40</f>
        <v>1940</v>
      </c>
      <c r="L40" s="22">
        <v>0</v>
      </c>
      <c r="M40" s="22">
        <v>0</v>
      </c>
      <c r="N40" s="22">
        <f>L40+M40</f>
        <v>0</v>
      </c>
      <c r="O40" s="8"/>
      <c r="P40" s="8"/>
      <c r="Q40" s="8"/>
    </row>
    <row r="41" spans="1:17" x14ac:dyDescent="0.25">
      <c r="A41" s="20">
        <v>2</v>
      </c>
      <c r="B41" s="21" t="s">
        <v>13</v>
      </c>
      <c r="C41" s="22">
        <v>264</v>
      </c>
      <c r="D41" s="22">
        <v>0</v>
      </c>
      <c r="E41" s="22">
        <f t="shared" ref="E41:E51" si="7">C41+D41</f>
        <v>264</v>
      </c>
      <c r="F41" s="22">
        <v>108</v>
      </c>
      <c r="G41" s="22">
        <v>0</v>
      </c>
      <c r="H41" s="22">
        <f t="shared" ref="H41:H51" si="8">F41+G41</f>
        <v>108</v>
      </c>
      <c r="I41" s="22">
        <v>1686</v>
      </c>
      <c r="J41" s="22">
        <v>0</v>
      </c>
      <c r="K41" s="22">
        <f t="shared" ref="K41:K51" si="9">I41+J41</f>
        <v>1686</v>
      </c>
      <c r="L41" s="22">
        <v>0</v>
      </c>
      <c r="M41" s="22">
        <v>0</v>
      </c>
      <c r="N41" s="22">
        <f t="shared" ref="N41:N51" si="10">L41+M41</f>
        <v>0</v>
      </c>
      <c r="O41" s="8"/>
      <c r="P41" s="8"/>
      <c r="Q41" s="8"/>
    </row>
    <row r="42" spans="1:17" x14ac:dyDescent="0.25">
      <c r="A42" s="20">
        <v>3</v>
      </c>
      <c r="B42" s="21" t="s">
        <v>14</v>
      </c>
      <c r="C42" s="22">
        <v>184</v>
      </c>
      <c r="D42" s="22">
        <v>0</v>
      </c>
      <c r="E42" s="22">
        <f t="shared" si="7"/>
        <v>184</v>
      </c>
      <c r="F42" s="22">
        <v>128</v>
      </c>
      <c r="G42" s="22">
        <v>0</v>
      </c>
      <c r="H42" s="22">
        <f t="shared" si="8"/>
        <v>128</v>
      </c>
      <c r="I42" s="22">
        <v>1878</v>
      </c>
      <c r="J42" s="22">
        <v>0</v>
      </c>
      <c r="K42" s="22">
        <f t="shared" si="9"/>
        <v>1878</v>
      </c>
      <c r="L42" s="22">
        <v>0</v>
      </c>
      <c r="M42" s="22">
        <v>0</v>
      </c>
      <c r="N42" s="22">
        <f t="shared" si="10"/>
        <v>0</v>
      </c>
      <c r="O42" s="8"/>
      <c r="P42" s="8"/>
      <c r="Q42" s="8"/>
    </row>
    <row r="43" spans="1:17" x14ac:dyDescent="0.25">
      <c r="A43" s="20">
        <v>4</v>
      </c>
      <c r="B43" s="21" t="s">
        <v>15</v>
      </c>
      <c r="C43" s="22">
        <v>240</v>
      </c>
      <c r="D43" s="22">
        <v>0</v>
      </c>
      <c r="E43" s="22">
        <f t="shared" si="7"/>
        <v>240</v>
      </c>
      <c r="F43" s="22">
        <v>134</v>
      </c>
      <c r="G43" s="22">
        <v>0</v>
      </c>
      <c r="H43" s="22">
        <f t="shared" si="8"/>
        <v>134</v>
      </c>
      <c r="I43" s="22">
        <v>1800</v>
      </c>
      <c r="J43" s="22">
        <v>0</v>
      </c>
      <c r="K43" s="22">
        <f t="shared" si="9"/>
        <v>1800</v>
      </c>
      <c r="L43" s="22">
        <v>693</v>
      </c>
      <c r="M43" s="22">
        <v>1</v>
      </c>
      <c r="N43" s="22">
        <f t="shared" si="10"/>
        <v>694</v>
      </c>
      <c r="O43" s="8"/>
      <c r="P43" s="8"/>
      <c r="Q43" s="8"/>
    </row>
    <row r="44" spans="1:17" x14ac:dyDescent="0.25">
      <c r="A44" s="20">
        <v>5</v>
      </c>
      <c r="B44" s="21" t="s">
        <v>16</v>
      </c>
      <c r="C44" s="22">
        <v>338</v>
      </c>
      <c r="D44" s="22"/>
      <c r="E44" s="22">
        <f t="shared" si="7"/>
        <v>338</v>
      </c>
      <c r="F44" s="22">
        <v>136</v>
      </c>
      <c r="G44" s="22"/>
      <c r="H44" s="22">
        <f t="shared" si="8"/>
        <v>136</v>
      </c>
      <c r="I44" s="22">
        <v>1978</v>
      </c>
      <c r="J44" s="22"/>
      <c r="K44" s="22">
        <f t="shared" si="9"/>
        <v>1978</v>
      </c>
      <c r="L44" s="22">
        <v>562</v>
      </c>
      <c r="M44" s="22"/>
      <c r="N44" s="22">
        <f t="shared" si="10"/>
        <v>562</v>
      </c>
      <c r="O44" s="8"/>
      <c r="P44" s="8"/>
      <c r="Q44" s="8"/>
    </row>
    <row r="45" spans="1:17" x14ac:dyDescent="0.25">
      <c r="A45" s="20">
        <v>6</v>
      </c>
      <c r="B45" s="21" t="s">
        <v>17</v>
      </c>
      <c r="C45" s="22">
        <v>261</v>
      </c>
      <c r="D45" s="22"/>
      <c r="E45" s="22">
        <f t="shared" si="7"/>
        <v>261</v>
      </c>
      <c r="F45" s="22">
        <v>112</v>
      </c>
      <c r="G45" s="22"/>
      <c r="H45" s="22">
        <f t="shared" si="8"/>
        <v>112</v>
      </c>
      <c r="I45" s="22">
        <v>1902</v>
      </c>
      <c r="J45" s="22"/>
      <c r="K45" s="22">
        <f t="shared" si="9"/>
        <v>1902</v>
      </c>
      <c r="L45" s="22">
        <v>0</v>
      </c>
      <c r="M45" s="22"/>
      <c r="N45" s="22">
        <f t="shared" si="10"/>
        <v>0</v>
      </c>
      <c r="O45" s="8"/>
      <c r="P45" s="8"/>
      <c r="Q45" s="8"/>
    </row>
    <row r="46" spans="1:17" x14ac:dyDescent="0.25">
      <c r="A46" s="20">
        <v>7</v>
      </c>
      <c r="B46" s="21" t="s">
        <v>18</v>
      </c>
      <c r="C46" s="22">
        <v>285</v>
      </c>
      <c r="D46" s="22"/>
      <c r="E46" s="22">
        <f t="shared" si="7"/>
        <v>285</v>
      </c>
      <c r="F46" s="22">
        <v>102</v>
      </c>
      <c r="G46" s="22"/>
      <c r="H46" s="22">
        <f t="shared" si="8"/>
        <v>102</v>
      </c>
      <c r="I46" s="22">
        <v>1294</v>
      </c>
      <c r="J46" s="22"/>
      <c r="K46" s="22">
        <f t="shared" si="9"/>
        <v>1294</v>
      </c>
      <c r="L46" s="22">
        <v>771</v>
      </c>
      <c r="M46" s="22"/>
      <c r="N46" s="22">
        <f t="shared" si="10"/>
        <v>771</v>
      </c>
      <c r="O46" s="8"/>
      <c r="P46" s="8"/>
      <c r="Q46" s="8"/>
    </row>
    <row r="47" spans="1:17" x14ac:dyDescent="0.25">
      <c r="A47" s="20">
        <v>8</v>
      </c>
      <c r="B47" s="21" t="s">
        <v>19</v>
      </c>
      <c r="C47" s="22">
        <v>327</v>
      </c>
      <c r="D47" s="22"/>
      <c r="E47" s="22">
        <f t="shared" si="7"/>
        <v>327</v>
      </c>
      <c r="F47" s="22">
        <v>118</v>
      </c>
      <c r="G47" s="22"/>
      <c r="H47" s="22">
        <f t="shared" si="8"/>
        <v>118</v>
      </c>
      <c r="I47" s="22">
        <v>1802</v>
      </c>
      <c r="J47" s="22"/>
      <c r="K47" s="22">
        <f t="shared" si="9"/>
        <v>1802</v>
      </c>
      <c r="L47" s="22">
        <v>949</v>
      </c>
      <c r="M47" s="22"/>
      <c r="N47" s="22">
        <f t="shared" si="10"/>
        <v>949</v>
      </c>
      <c r="O47" s="8"/>
      <c r="P47" s="8"/>
      <c r="Q47" s="8"/>
    </row>
    <row r="48" spans="1:17" x14ac:dyDescent="0.25">
      <c r="A48" s="20">
        <v>9</v>
      </c>
      <c r="B48" s="21" t="s">
        <v>20</v>
      </c>
      <c r="C48" s="22">
        <v>294</v>
      </c>
      <c r="D48" s="22"/>
      <c r="E48" s="22">
        <f t="shared" si="7"/>
        <v>294</v>
      </c>
      <c r="F48" s="22">
        <v>108</v>
      </c>
      <c r="G48" s="22"/>
      <c r="H48" s="22">
        <f t="shared" si="8"/>
        <v>108</v>
      </c>
      <c r="I48" s="22">
        <v>1556</v>
      </c>
      <c r="J48" s="22"/>
      <c r="K48" s="22">
        <f t="shared" si="9"/>
        <v>1556</v>
      </c>
      <c r="L48" s="22">
        <v>596</v>
      </c>
      <c r="M48" s="22">
        <v>4</v>
      </c>
      <c r="N48" s="22">
        <f t="shared" si="10"/>
        <v>600</v>
      </c>
      <c r="O48" s="8"/>
      <c r="P48" s="8"/>
      <c r="Q48" s="8"/>
    </row>
    <row r="49" spans="1:17" x14ac:dyDescent="0.25">
      <c r="A49" s="20">
        <v>10</v>
      </c>
      <c r="B49" s="21" t="s">
        <v>21</v>
      </c>
      <c r="C49" s="22">
        <v>212</v>
      </c>
      <c r="D49" s="22"/>
      <c r="E49" s="22">
        <f t="shared" si="7"/>
        <v>212</v>
      </c>
      <c r="F49" s="22">
        <v>102</v>
      </c>
      <c r="G49" s="22"/>
      <c r="H49" s="22">
        <f t="shared" si="8"/>
        <v>102</v>
      </c>
      <c r="I49" s="22">
        <v>1786</v>
      </c>
      <c r="J49" s="22"/>
      <c r="K49" s="22">
        <f t="shared" si="9"/>
        <v>1786</v>
      </c>
      <c r="L49" s="22">
        <v>930</v>
      </c>
      <c r="M49" s="22">
        <v>52</v>
      </c>
      <c r="N49" s="22">
        <f t="shared" si="10"/>
        <v>982</v>
      </c>
      <c r="O49" s="8"/>
      <c r="P49" s="8"/>
      <c r="Q49" s="8"/>
    </row>
    <row r="50" spans="1:17" x14ac:dyDescent="0.25">
      <c r="A50" s="20">
        <v>11</v>
      </c>
      <c r="B50" s="21" t="s">
        <v>22</v>
      </c>
      <c r="C50" s="22">
        <v>317</v>
      </c>
      <c r="D50" s="22"/>
      <c r="E50" s="22">
        <f t="shared" si="7"/>
        <v>317</v>
      </c>
      <c r="F50" s="22">
        <v>108</v>
      </c>
      <c r="G50" s="22"/>
      <c r="H50" s="22">
        <f t="shared" si="8"/>
        <v>108</v>
      </c>
      <c r="I50" s="22">
        <v>1430</v>
      </c>
      <c r="J50" s="22"/>
      <c r="K50" s="22">
        <f t="shared" si="9"/>
        <v>1430</v>
      </c>
      <c r="L50" s="22">
        <v>0</v>
      </c>
      <c r="M50" s="22"/>
      <c r="N50" s="22">
        <f t="shared" si="10"/>
        <v>0</v>
      </c>
      <c r="O50" s="8"/>
      <c r="P50" s="8"/>
      <c r="Q50" s="8"/>
    </row>
    <row r="51" spans="1:17" x14ac:dyDescent="0.25">
      <c r="A51" s="20">
        <v>12</v>
      </c>
      <c r="B51" s="21" t="s">
        <v>23</v>
      </c>
      <c r="C51" s="22">
        <v>461</v>
      </c>
      <c r="D51" s="22"/>
      <c r="E51" s="22">
        <f t="shared" si="7"/>
        <v>461</v>
      </c>
      <c r="F51" s="22">
        <v>170</v>
      </c>
      <c r="G51" s="22"/>
      <c r="H51" s="22">
        <f t="shared" si="8"/>
        <v>170</v>
      </c>
      <c r="I51" s="22">
        <v>1646</v>
      </c>
      <c r="J51" s="22"/>
      <c r="K51" s="22">
        <f t="shared" si="9"/>
        <v>1646</v>
      </c>
      <c r="L51" s="22">
        <v>830</v>
      </c>
      <c r="M51" s="22">
        <v>36</v>
      </c>
      <c r="N51" s="22">
        <f t="shared" si="10"/>
        <v>866</v>
      </c>
      <c r="O51" s="8"/>
      <c r="P51" s="8"/>
      <c r="Q51" s="8"/>
    </row>
    <row r="52" spans="1:17" x14ac:dyDescent="0.25">
      <c r="A52" s="126" t="s">
        <v>24</v>
      </c>
      <c r="B52" s="127"/>
      <c r="C52" s="23">
        <f>SUM(C40:C51)</f>
        <v>3486</v>
      </c>
      <c r="D52" s="23">
        <f>SUM(D40:D51)</f>
        <v>0</v>
      </c>
      <c r="E52" s="23">
        <f>SUM(E40:E51)</f>
        <v>3486</v>
      </c>
      <c r="F52" s="23">
        <f t="shared" ref="F52:Q52" si="11">SUM(F40:F51)</f>
        <v>1444</v>
      </c>
      <c r="G52" s="23">
        <f t="shared" si="11"/>
        <v>0</v>
      </c>
      <c r="H52" s="23">
        <f t="shared" si="11"/>
        <v>1444</v>
      </c>
      <c r="I52" s="23">
        <f t="shared" si="11"/>
        <v>20698</v>
      </c>
      <c r="J52" s="23">
        <f t="shared" si="11"/>
        <v>0</v>
      </c>
      <c r="K52" s="23">
        <f t="shared" si="11"/>
        <v>20698</v>
      </c>
      <c r="L52" s="23">
        <f t="shared" si="11"/>
        <v>5331</v>
      </c>
      <c r="M52" s="23">
        <f t="shared" si="11"/>
        <v>93</v>
      </c>
      <c r="N52" s="23">
        <f t="shared" si="11"/>
        <v>5424</v>
      </c>
      <c r="O52" s="6">
        <f t="shared" si="11"/>
        <v>0</v>
      </c>
      <c r="P52" s="6">
        <f t="shared" si="11"/>
        <v>0</v>
      </c>
      <c r="Q52" s="6">
        <f t="shared" si="11"/>
        <v>0</v>
      </c>
    </row>
    <row r="53" spans="1:17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9"/>
      <c r="P53" s="9"/>
      <c r="Q53" s="9"/>
    </row>
  </sheetData>
  <mergeCells count="31">
    <mergeCell ref="A1:Q1"/>
    <mergeCell ref="A2:Q2"/>
    <mergeCell ref="A3:Q3"/>
    <mergeCell ref="A5:A7"/>
    <mergeCell ref="B5:B7"/>
    <mergeCell ref="C5:Q5"/>
    <mergeCell ref="C6:E6"/>
    <mergeCell ref="F6:H6"/>
    <mergeCell ref="I6:K6"/>
    <mergeCell ref="L6:N6"/>
    <mergeCell ref="I38:K38"/>
    <mergeCell ref="L38:N38"/>
    <mergeCell ref="O38:Q38"/>
    <mergeCell ref="A52:B52"/>
    <mergeCell ref="O6:Q6"/>
    <mergeCell ref="A20:B20"/>
    <mergeCell ref="A33:N33"/>
    <mergeCell ref="A34:N34"/>
    <mergeCell ref="A35:N35"/>
    <mergeCell ref="A37:A39"/>
    <mergeCell ref="B37:B39"/>
    <mergeCell ref="C37:N37"/>
    <mergeCell ref="C38:E38"/>
    <mergeCell ref="F38:H38"/>
    <mergeCell ref="N22:Q22"/>
    <mergeCell ref="N24:Q24"/>
    <mergeCell ref="N25:Q25"/>
    <mergeCell ref="N28:Q28"/>
    <mergeCell ref="N29:Q29"/>
    <mergeCell ref="N30:Q30"/>
    <mergeCell ref="B22:C22"/>
  </mergeCells>
  <pageMargins left="0.31496062992125984" right="0.31496062992125984" top="0.74803149606299213" bottom="0.74803149606299213" header="0.31496062992125984" footer="0.31496062992125984"/>
  <pageSetup paperSize="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6" workbookViewId="0">
      <selection activeCell="C23" sqref="C23"/>
    </sheetView>
  </sheetViews>
  <sheetFormatPr defaultRowHeight="15" x14ac:dyDescent="0.25"/>
  <cols>
    <col min="1" max="1" width="3.7109375" customWidth="1"/>
    <col min="2" max="2" width="11.7109375" customWidth="1"/>
    <col min="3" max="3" width="11.5703125" customWidth="1"/>
    <col min="4" max="4" width="7.85546875" customWidth="1"/>
    <col min="5" max="5" width="13.42578125" bestFit="1" customWidth="1"/>
    <col min="6" max="6" width="10.85546875" customWidth="1"/>
    <col min="7" max="7" width="7.7109375" customWidth="1"/>
    <col min="8" max="8" width="13.42578125" bestFit="1" customWidth="1"/>
    <col min="9" max="9" width="7.7109375" customWidth="1"/>
    <col min="10" max="10" width="7.5703125" customWidth="1"/>
    <col min="11" max="11" width="13.42578125" bestFit="1" customWidth="1"/>
    <col min="12" max="13" width="8.28515625" customWidth="1"/>
    <col min="14" max="14" width="13.42578125" bestFit="1" customWidth="1"/>
    <col min="15" max="16" width="8.28515625" customWidth="1"/>
    <col min="17" max="17" width="13.42578125" bestFit="1" customWidth="1"/>
    <col min="19" max="19" width="12.5703125" bestFit="1" customWidth="1"/>
    <col min="20" max="20" width="14.28515625" bestFit="1" customWidth="1"/>
  </cols>
  <sheetData>
    <row r="1" spans="1:20" ht="18.75" x14ac:dyDescent="0.3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20" ht="18.75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0" ht="18.75" x14ac:dyDescent="0.3">
      <c r="A3" s="105" t="s">
        <v>35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5" spans="1:20" ht="19.5" customHeight="1" x14ac:dyDescent="0.25">
      <c r="A5" s="123" t="s">
        <v>2</v>
      </c>
      <c r="B5" s="123" t="s">
        <v>3</v>
      </c>
      <c r="C5" s="123" t="s">
        <v>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20" ht="19.5" customHeight="1" x14ac:dyDescent="0.25">
      <c r="A6" s="123"/>
      <c r="B6" s="123"/>
      <c r="C6" s="123" t="s">
        <v>5</v>
      </c>
      <c r="D6" s="123"/>
      <c r="E6" s="123"/>
      <c r="F6" s="123" t="s">
        <v>9</v>
      </c>
      <c r="G6" s="123"/>
      <c r="H6" s="123"/>
      <c r="I6" s="123" t="s">
        <v>10</v>
      </c>
      <c r="J6" s="123"/>
      <c r="K6" s="123"/>
      <c r="L6" s="123" t="s">
        <v>11</v>
      </c>
      <c r="M6" s="123"/>
      <c r="N6" s="123"/>
      <c r="O6" s="123" t="s">
        <v>31</v>
      </c>
      <c r="P6" s="123"/>
      <c r="Q6" s="123"/>
    </row>
    <row r="7" spans="1:20" ht="18.75" customHeight="1" x14ac:dyDescent="0.25">
      <c r="A7" s="123"/>
      <c r="B7" s="123"/>
      <c r="C7" s="18" t="s">
        <v>6</v>
      </c>
      <c r="D7" s="18" t="s">
        <v>7</v>
      </c>
      <c r="E7" s="18" t="s">
        <v>8</v>
      </c>
      <c r="F7" s="18" t="s">
        <v>6</v>
      </c>
      <c r="G7" s="18" t="s">
        <v>7</v>
      </c>
      <c r="H7" s="18" t="s">
        <v>8</v>
      </c>
      <c r="I7" s="18" t="s">
        <v>6</v>
      </c>
      <c r="J7" s="18" t="s">
        <v>7</v>
      </c>
      <c r="K7" s="18" t="s">
        <v>30</v>
      </c>
      <c r="L7" s="18" t="s">
        <v>6</v>
      </c>
      <c r="M7" s="18" t="s">
        <v>7</v>
      </c>
      <c r="N7" s="18" t="s">
        <v>8</v>
      </c>
      <c r="O7" s="18" t="s">
        <v>6</v>
      </c>
      <c r="P7" s="18" t="s">
        <v>7</v>
      </c>
      <c r="Q7" s="18" t="s">
        <v>8</v>
      </c>
    </row>
    <row r="8" spans="1:20" x14ac:dyDescent="0.25">
      <c r="A8" s="1">
        <v>1</v>
      </c>
      <c r="B8" s="4" t="s">
        <v>12</v>
      </c>
      <c r="C8" s="2">
        <v>42879</v>
      </c>
      <c r="D8" s="2">
        <v>17</v>
      </c>
      <c r="E8" s="2">
        <f>(C8+D8)*1000</f>
        <v>42896000</v>
      </c>
      <c r="F8" s="2">
        <v>53054</v>
      </c>
      <c r="G8" s="2">
        <v>81</v>
      </c>
      <c r="H8" s="2">
        <f>(F8+G8)*1000/2</f>
        <v>26567500</v>
      </c>
      <c r="I8" s="2">
        <v>4238</v>
      </c>
      <c r="J8" s="2">
        <v>0</v>
      </c>
      <c r="K8" s="2">
        <f>I8*6000</f>
        <v>25428000</v>
      </c>
      <c r="L8" s="2">
        <v>2993</v>
      </c>
      <c r="M8" s="2">
        <v>0</v>
      </c>
      <c r="N8" s="2">
        <f>L8*2000</f>
        <v>5986000</v>
      </c>
      <c r="O8" s="2">
        <v>0</v>
      </c>
      <c r="P8" s="2">
        <v>0</v>
      </c>
      <c r="Q8" s="2">
        <v>0</v>
      </c>
      <c r="S8" s="13">
        <f>C8+D8+F8+G8+I8+J8+L8+M8</f>
        <v>103262</v>
      </c>
      <c r="T8" s="15">
        <f>E8+H8+K8+N8</f>
        <v>100877500</v>
      </c>
    </row>
    <row r="9" spans="1:20" x14ac:dyDescent="0.25">
      <c r="A9" s="1">
        <v>2</v>
      </c>
      <c r="B9" s="4" t="s">
        <v>13</v>
      </c>
      <c r="C9" s="2">
        <v>43681</v>
      </c>
      <c r="D9" s="2">
        <v>112</v>
      </c>
      <c r="E9" s="2">
        <f t="shared" ref="E9:E19" si="0">(C9+D9)*1000</f>
        <v>43793000</v>
      </c>
      <c r="F9" s="2">
        <v>52349</v>
      </c>
      <c r="G9" s="2">
        <v>51</v>
      </c>
      <c r="H9" s="2">
        <f t="shared" ref="H9:H19" si="1">(F9+G9)*1000/2</f>
        <v>26200000</v>
      </c>
      <c r="I9" s="2">
        <v>2763</v>
      </c>
      <c r="J9" s="2">
        <v>0</v>
      </c>
      <c r="K9" s="2">
        <f t="shared" ref="K9:K19" si="2">I9*6000</f>
        <v>16578000</v>
      </c>
      <c r="L9" s="2">
        <v>2000</v>
      </c>
      <c r="M9" s="2">
        <v>0</v>
      </c>
      <c r="N9" s="2">
        <f t="shared" ref="N9:N19" si="3">L9*2000</f>
        <v>4000000</v>
      </c>
      <c r="O9" s="2">
        <v>0</v>
      </c>
      <c r="P9" s="2">
        <v>0</v>
      </c>
      <c r="Q9" s="2">
        <v>0</v>
      </c>
      <c r="S9" s="13">
        <f t="shared" ref="S9:S20" si="4">C9+D9+F9+G9+I9+J9+L9+M9</f>
        <v>100956</v>
      </c>
      <c r="T9" s="15">
        <f t="shared" ref="T9:T20" si="5">E9+H9+K9+N9</f>
        <v>90571000</v>
      </c>
    </row>
    <row r="10" spans="1:20" x14ac:dyDescent="0.25">
      <c r="A10" s="1">
        <v>3</v>
      </c>
      <c r="B10" s="4" t="s">
        <v>14</v>
      </c>
      <c r="C10" s="2">
        <v>42043</v>
      </c>
      <c r="D10" s="2">
        <v>95</v>
      </c>
      <c r="E10" s="2">
        <f t="shared" si="0"/>
        <v>42138000</v>
      </c>
      <c r="F10" s="2">
        <v>57722</v>
      </c>
      <c r="G10" s="2">
        <v>68</v>
      </c>
      <c r="H10" s="2">
        <f t="shared" si="1"/>
        <v>28895000</v>
      </c>
      <c r="I10" s="2">
        <v>3124</v>
      </c>
      <c r="J10" s="2">
        <v>0</v>
      </c>
      <c r="K10" s="2">
        <f t="shared" si="2"/>
        <v>18744000</v>
      </c>
      <c r="L10" s="2">
        <v>2867</v>
      </c>
      <c r="M10" s="2">
        <v>0</v>
      </c>
      <c r="N10" s="2">
        <f t="shared" si="3"/>
        <v>5734000</v>
      </c>
      <c r="O10" s="2">
        <v>0</v>
      </c>
      <c r="P10" s="2">
        <v>0</v>
      </c>
      <c r="Q10" s="2">
        <v>0</v>
      </c>
      <c r="S10" s="13">
        <f t="shared" si="4"/>
        <v>105919</v>
      </c>
      <c r="T10" s="15">
        <f t="shared" si="5"/>
        <v>95511000</v>
      </c>
    </row>
    <row r="11" spans="1:20" x14ac:dyDescent="0.25">
      <c r="A11" s="1">
        <v>4</v>
      </c>
      <c r="B11" s="4" t="s">
        <v>15</v>
      </c>
      <c r="C11" s="2">
        <v>43940</v>
      </c>
      <c r="D11" s="2">
        <v>75</v>
      </c>
      <c r="E11" s="2">
        <f t="shared" si="0"/>
        <v>44015000</v>
      </c>
      <c r="F11" s="2">
        <v>61967</v>
      </c>
      <c r="G11" s="2">
        <v>18</v>
      </c>
      <c r="H11" s="2">
        <f t="shared" si="1"/>
        <v>30992500</v>
      </c>
      <c r="I11" s="2">
        <v>3375</v>
      </c>
      <c r="J11" s="2">
        <v>0</v>
      </c>
      <c r="K11" s="2">
        <f t="shared" si="2"/>
        <v>20250000</v>
      </c>
      <c r="L11" s="2">
        <v>3305</v>
      </c>
      <c r="M11" s="2"/>
      <c r="N11" s="2">
        <f t="shared" si="3"/>
        <v>6610000</v>
      </c>
      <c r="O11" s="2">
        <v>0</v>
      </c>
      <c r="P11" s="2">
        <v>0</v>
      </c>
      <c r="Q11" s="2">
        <v>0</v>
      </c>
      <c r="S11" s="13">
        <f t="shared" si="4"/>
        <v>112680</v>
      </c>
      <c r="T11" s="15">
        <f t="shared" si="5"/>
        <v>101867500</v>
      </c>
    </row>
    <row r="12" spans="1:20" x14ac:dyDescent="0.25">
      <c r="A12" s="1">
        <v>5</v>
      </c>
      <c r="B12" s="4" t="s">
        <v>16</v>
      </c>
      <c r="C12" s="2">
        <v>59289</v>
      </c>
      <c r="D12" s="2">
        <v>11</v>
      </c>
      <c r="E12" s="2">
        <f t="shared" si="0"/>
        <v>59300000</v>
      </c>
      <c r="F12" s="2">
        <v>83208</v>
      </c>
      <c r="G12" s="2">
        <v>32</v>
      </c>
      <c r="H12" s="2">
        <f t="shared" si="1"/>
        <v>41620000</v>
      </c>
      <c r="I12" s="2">
        <v>3469</v>
      </c>
      <c r="J12" s="2">
        <v>0</v>
      </c>
      <c r="K12" s="2">
        <f t="shared" si="2"/>
        <v>20814000</v>
      </c>
      <c r="L12" s="2">
        <v>2954</v>
      </c>
      <c r="M12" s="2"/>
      <c r="N12" s="2">
        <f t="shared" si="3"/>
        <v>5908000</v>
      </c>
      <c r="O12" s="2">
        <v>0</v>
      </c>
      <c r="P12" s="2">
        <v>0</v>
      </c>
      <c r="Q12" s="2">
        <v>0</v>
      </c>
      <c r="S12" s="13">
        <f t="shared" si="4"/>
        <v>148963</v>
      </c>
      <c r="T12" s="15">
        <f t="shared" si="5"/>
        <v>127642000</v>
      </c>
    </row>
    <row r="13" spans="1:20" x14ac:dyDescent="0.25">
      <c r="A13" s="1">
        <v>6</v>
      </c>
      <c r="B13" s="4" t="s">
        <v>17</v>
      </c>
      <c r="C13" s="2">
        <v>105075</v>
      </c>
      <c r="D13" s="2">
        <v>44</v>
      </c>
      <c r="E13" s="2">
        <f t="shared" si="0"/>
        <v>105119000</v>
      </c>
      <c r="F13" s="2">
        <v>140873</v>
      </c>
      <c r="G13" s="2">
        <v>32</v>
      </c>
      <c r="H13" s="2">
        <f t="shared" si="1"/>
        <v>70452500</v>
      </c>
      <c r="I13" s="2">
        <v>3392</v>
      </c>
      <c r="J13" s="2">
        <v>0</v>
      </c>
      <c r="K13" s="2">
        <f t="shared" si="2"/>
        <v>20352000</v>
      </c>
      <c r="L13" s="2">
        <v>2825</v>
      </c>
      <c r="M13" s="2"/>
      <c r="N13" s="2">
        <f t="shared" si="3"/>
        <v>5650000</v>
      </c>
      <c r="O13" s="2">
        <v>0</v>
      </c>
      <c r="P13" s="2">
        <v>0</v>
      </c>
      <c r="Q13" s="2">
        <v>0</v>
      </c>
      <c r="S13" s="13">
        <f t="shared" si="4"/>
        <v>252241</v>
      </c>
      <c r="T13" s="15">
        <f t="shared" si="5"/>
        <v>201573500</v>
      </c>
    </row>
    <row r="14" spans="1:20" x14ac:dyDescent="0.25">
      <c r="A14" s="1">
        <v>7</v>
      </c>
      <c r="B14" s="4" t="s">
        <v>18</v>
      </c>
      <c r="C14" s="2">
        <v>100041</v>
      </c>
      <c r="D14" s="2">
        <v>14</v>
      </c>
      <c r="E14" s="2">
        <f t="shared" si="0"/>
        <v>100055000</v>
      </c>
      <c r="F14" s="2">
        <v>137700</v>
      </c>
      <c r="G14" s="2">
        <v>0</v>
      </c>
      <c r="H14" s="2">
        <f t="shared" si="1"/>
        <v>68850000</v>
      </c>
      <c r="I14" s="2">
        <v>2575</v>
      </c>
      <c r="J14" s="2">
        <v>5</v>
      </c>
      <c r="K14" s="2">
        <f t="shared" si="2"/>
        <v>15450000</v>
      </c>
      <c r="L14" s="2">
        <v>2328</v>
      </c>
      <c r="M14" s="2"/>
      <c r="N14" s="2">
        <f t="shared" si="3"/>
        <v>4656000</v>
      </c>
      <c r="O14" s="2">
        <v>0</v>
      </c>
      <c r="P14" s="2">
        <v>0</v>
      </c>
      <c r="Q14" s="2">
        <f>O14*2000</f>
        <v>0</v>
      </c>
      <c r="S14" s="13">
        <f t="shared" si="4"/>
        <v>242663</v>
      </c>
      <c r="T14" s="15">
        <f t="shared" si="5"/>
        <v>189011000</v>
      </c>
    </row>
    <row r="15" spans="1:20" x14ac:dyDescent="0.25">
      <c r="A15" s="1">
        <v>8</v>
      </c>
      <c r="B15" s="4" t="s">
        <v>19</v>
      </c>
      <c r="C15" s="2">
        <v>16311</v>
      </c>
      <c r="D15" s="2">
        <v>0</v>
      </c>
      <c r="E15" s="2">
        <f t="shared" si="0"/>
        <v>16311000</v>
      </c>
      <c r="F15" s="2">
        <v>19555</v>
      </c>
      <c r="G15" s="2">
        <v>0</v>
      </c>
      <c r="H15" s="2">
        <f t="shared" si="1"/>
        <v>9777500</v>
      </c>
      <c r="I15" s="2">
        <v>6334</v>
      </c>
      <c r="J15" s="2">
        <v>0</v>
      </c>
      <c r="K15" s="2">
        <f t="shared" si="2"/>
        <v>38004000</v>
      </c>
      <c r="L15" s="2">
        <v>7042</v>
      </c>
      <c r="M15" s="2"/>
      <c r="N15" s="2">
        <f t="shared" si="3"/>
        <v>14084000</v>
      </c>
      <c r="O15" s="2">
        <v>0</v>
      </c>
      <c r="P15" s="2">
        <v>0</v>
      </c>
      <c r="Q15" s="2">
        <v>0</v>
      </c>
      <c r="S15" s="13">
        <f t="shared" si="4"/>
        <v>49242</v>
      </c>
      <c r="T15" s="15">
        <f t="shared" si="5"/>
        <v>78176500</v>
      </c>
    </row>
    <row r="16" spans="1:20" x14ac:dyDescent="0.25">
      <c r="A16" s="1">
        <v>9</v>
      </c>
      <c r="B16" s="4" t="s">
        <v>20</v>
      </c>
      <c r="C16" s="2">
        <v>38576</v>
      </c>
      <c r="D16" s="2">
        <v>23</v>
      </c>
      <c r="E16" s="2">
        <f t="shared" si="0"/>
        <v>38599000</v>
      </c>
      <c r="F16" s="2">
        <v>50899</v>
      </c>
      <c r="G16" s="2">
        <v>81</v>
      </c>
      <c r="H16" s="2">
        <f t="shared" si="1"/>
        <v>25490000</v>
      </c>
      <c r="I16" s="2">
        <v>2930</v>
      </c>
      <c r="J16" s="2">
        <v>0</v>
      </c>
      <c r="K16" s="2">
        <f t="shared" si="2"/>
        <v>17580000</v>
      </c>
      <c r="L16" s="2">
        <v>2153</v>
      </c>
      <c r="M16" s="2"/>
      <c r="N16" s="2">
        <f t="shared" si="3"/>
        <v>4306000</v>
      </c>
      <c r="O16" s="2">
        <v>0</v>
      </c>
      <c r="P16" s="2">
        <v>0</v>
      </c>
      <c r="Q16" s="2">
        <v>0</v>
      </c>
      <c r="S16" s="13">
        <f t="shared" si="4"/>
        <v>94662</v>
      </c>
      <c r="T16" s="15">
        <f t="shared" si="5"/>
        <v>85975000</v>
      </c>
    </row>
    <row r="17" spans="1:20" x14ac:dyDescent="0.25">
      <c r="A17" s="1">
        <v>10</v>
      </c>
      <c r="B17" s="4" t="s">
        <v>21</v>
      </c>
      <c r="C17" s="2">
        <v>26235</v>
      </c>
      <c r="D17" s="2">
        <v>0</v>
      </c>
      <c r="E17" s="2">
        <f t="shared" si="0"/>
        <v>26235000</v>
      </c>
      <c r="F17" s="2">
        <v>34744</v>
      </c>
      <c r="G17" s="2">
        <v>56</v>
      </c>
      <c r="H17" s="2">
        <f t="shared" si="1"/>
        <v>17400000</v>
      </c>
      <c r="I17" s="2">
        <v>2781</v>
      </c>
      <c r="J17" s="2">
        <v>0</v>
      </c>
      <c r="K17" s="2">
        <f t="shared" si="2"/>
        <v>16686000</v>
      </c>
      <c r="L17" s="2">
        <v>2085</v>
      </c>
      <c r="M17" s="2"/>
      <c r="N17" s="2">
        <f t="shared" si="3"/>
        <v>4170000</v>
      </c>
      <c r="O17" s="2">
        <v>0</v>
      </c>
      <c r="P17" s="2">
        <v>0</v>
      </c>
      <c r="Q17" s="2">
        <v>0</v>
      </c>
      <c r="S17" s="13">
        <f t="shared" si="4"/>
        <v>65901</v>
      </c>
      <c r="T17" s="15">
        <f t="shared" si="5"/>
        <v>64491000</v>
      </c>
    </row>
    <row r="18" spans="1:20" x14ac:dyDescent="0.25">
      <c r="A18" s="1">
        <v>11</v>
      </c>
      <c r="B18" s="4" t="s">
        <v>22</v>
      </c>
      <c r="C18" s="2">
        <v>36136</v>
      </c>
      <c r="D18" s="2">
        <v>84</v>
      </c>
      <c r="E18" s="2">
        <f t="shared" si="0"/>
        <v>36220000</v>
      </c>
      <c r="F18" s="2">
        <v>42906</v>
      </c>
      <c r="G18" s="2">
        <v>64</v>
      </c>
      <c r="H18" s="2">
        <f t="shared" si="1"/>
        <v>21485000</v>
      </c>
      <c r="I18" s="2">
        <v>2649</v>
      </c>
      <c r="J18" s="2">
        <v>0</v>
      </c>
      <c r="K18" s="2">
        <f t="shared" si="2"/>
        <v>15894000</v>
      </c>
      <c r="L18" s="2">
        <v>1923</v>
      </c>
      <c r="M18" s="2"/>
      <c r="N18" s="2">
        <f t="shared" si="3"/>
        <v>3846000</v>
      </c>
      <c r="O18" s="2">
        <v>0</v>
      </c>
      <c r="P18" s="2">
        <v>0</v>
      </c>
      <c r="Q18" s="2">
        <v>0</v>
      </c>
      <c r="S18" s="13">
        <f t="shared" si="4"/>
        <v>83762</v>
      </c>
      <c r="T18" s="15">
        <f t="shared" si="5"/>
        <v>77445000</v>
      </c>
    </row>
    <row r="19" spans="1:20" x14ac:dyDescent="0.25">
      <c r="A19" s="1">
        <v>12</v>
      </c>
      <c r="B19" s="4" t="s">
        <v>23</v>
      </c>
      <c r="C19" s="2">
        <v>48343</v>
      </c>
      <c r="D19" s="2">
        <v>82</v>
      </c>
      <c r="E19" s="2">
        <f t="shared" si="0"/>
        <v>48425000</v>
      </c>
      <c r="F19" s="2">
        <v>65515</v>
      </c>
      <c r="G19" s="2">
        <v>145</v>
      </c>
      <c r="H19" s="2">
        <f t="shared" si="1"/>
        <v>32830000</v>
      </c>
      <c r="I19" s="2">
        <v>3349</v>
      </c>
      <c r="J19" s="2">
        <v>0</v>
      </c>
      <c r="K19" s="2">
        <f t="shared" si="2"/>
        <v>20094000</v>
      </c>
      <c r="L19" s="2">
        <v>3354</v>
      </c>
      <c r="M19" s="2"/>
      <c r="N19" s="2">
        <f t="shared" si="3"/>
        <v>6708000</v>
      </c>
      <c r="O19" s="2">
        <v>0</v>
      </c>
      <c r="P19" s="2">
        <v>0</v>
      </c>
      <c r="Q19" s="2">
        <v>0</v>
      </c>
      <c r="S19" s="13">
        <f t="shared" si="4"/>
        <v>120788</v>
      </c>
      <c r="T19" s="15">
        <f t="shared" si="5"/>
        <v>108057000</v>
      </c>
    </row>
    <row r="20" spans="1:20" x14ac:dyDescent="0.25">
      <c r="A20" s="109" t="s">
        <v>24</v>
      </c>
      <c r="B20" s="111"/>
      <c r="C20" s="16">
        <f>SUM(C8:C19)</f>
        <v>602549</v>
      </c>
      <c r="D20" s="16">
        <f>SUM(D8:D19)</f>
        <v>557</v>
      </c>
      <c r="E20" s="16">
        <f>SUM(E8:E19)</f>
        <v>603106000</v>
      </c>
      <c r="F20" s="16">
        <f t="shared" ref="F20:Q20" si="6">SUM(F8:F19)</f>
        <v>800492</v>
      </c>
      <c r="G20" s="16">
        <f t="shared" si="6"/>
        <v>628</v>
      </c>
      <c r="H20" s="16">
        <f t="shared" si="6"/>
        <v>400560000</v>
      </c>
      <c r="I20" s="16">
        <f t="shared" si="6"/>
        <v>40979</v>
      </c>
      <c r="J20" s="16">
        <f t="shared" si="6"/>
        <v>5</v>
      </c>
      <c r="K20" s="16">
        <f t="shared" si="6"/>
        <v>245874000</v>
      </c>
      <c r="L20" s="16">
        <f t="shared" si="6"/>
        <v>35829</v>
      </c>
      <c r="M20" s="16">
        <f t="shared" si="6"/>
        <v>0</v>
      </c>
      <c r="N20" s="16">
        <f t="shared" si="6"/>
        <v>71658000</v>
      </c>
      <c r="O20" s="16">
        <f t="shared" si="6"/>
        <v>0</v>
      </c>
      <c r="P20" s="16">
        <f t="shared" si="6"/>
        <v>0</v>
      </c>
      <c r="Q20" s="16">
        <f t="shared" si="6"/>
        <v>0</v>
      </c>
      <c r="S20" s="25">
        <f t="shared" si="4"/>
        <v>1481039</v>
      </c>
      <c r="T20" s="15">
        <f t="shared" si="5"/>
        <v>1321198000</v>
      </c>
    </row>
    <row r="21" spans="1:20" x14ac:dyDescent="0.25">
      <c r="A21" s="5"/>
      <c r="B21" s="5"/>
      <c r="C21" s="6">
        <f>C20+D20</f>
        <v>603106</v>
      </c>
      <c r="D21" s="6"/>
      <c r="E21" s="6"/>
      <c r="F21" s="6">
        <f>F20+G20</f>
        <v>801120</v>
      </c>
      <c r="G21" s="6"/>
      <c r="H21" s="6"/>
      <c r="I21" s="6">
        <f>I20+J20</f>
        <v>40984</v>
      </c>
      <c r="J21" s="6"/>
      <c r="K21" s="6"/>
      <c r="L21" s="6"/>
      <c r="M21" s="6"/>
      <c r="N21" s="6"/>
      <c r="O21" s="6"/>
      <c r="P21" s="6"/>
      <c r="Q21" s="6"/>
    </row>
    <row r="22" spans="1:20" x14ac:dyDescent="0.25">
      <c r="A22" s="5"/>
      <c r="B22" s="5" t="s">
        <v>65</v>
      </c>
      <c r="C22" s="6">
        <f>C20+F20+I20+L20</f>
        <v>1479849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20" x14ac:dyDescent="0.25">
      <c r="A23" s="5"/>
      <c r="B23" s="5" t="s">
        <v>66</v>
      </c>
      <c r="C23" s="6">
        <f>D20+G20+J20</f>
        <v>1190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20" x14ac:dyDescent="0.25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20" ht="18.75" x14ac:dyDescent="0.3">
      <c r="A25" s="105" t="s">
        <v>25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2"/>
      <c r="P25" s="12"/>
      <c r="Q25" s="12"/>
    </row>
    <row r="26" spans="1:20" ht="18.75" x14ac:dyDescent="0.3">
      <c r="A26" s="105" t="s">
        <v>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2"/>
      <c r="P26" s="12"/>
      <c r="Q26" s="12"/>
    </row>
    <row r="27" spans="1:20" ht="18.75" x14ac:dyDescent="0.3">
      <c r="A27" s="105" t="s">
        <v>33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2"/>
      <c r="P27" s="12"/>
      <c r="Q27" s="12"/>
    </row>
    <row r="29" spans="1:20" x14ac:dyDescent="0.25">
      <c r="A29" s="125" t="s">
        <v>2</v>
      </c>
      <c r="B29" s="125" t="s">
        <v>3</v>
      </c>
      <c r="C29" s="125" t="s">
        <v>4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7"/>
      <c r="P29" s="7"/>
      <c r="Q29" s="7"/>
    </row>
    <row r="30" spans="1:20" x14ac:dyDescent="0.25">
      <c r="A30" s="125"/>
      <c r="B30" s="125"/>
      <c r="C30" s="125" t="s">
        <v>26</v>
      </c>
      <c r="D30" s="125"/>
      <c r="E30" s="125"/>
      <c r="F30" s="125" t="s">
        <v>27</v>
      </c>
      <c r="G30" s="125"/>
      <c r="H30" s="125"/>
      <c r="I30" s="125" t="s">
        <v>28</v>
      </c>
      <c r="J30" s="125"/>
      <c r="K30" s="125"/>
      <c r="L30" s="125" t="s">
        <v>29</v>
      </c>
      <c r="M30" s="125"/>
      <c r="N30" s="125"/>
      <c r="O30" s="100"/>
      <c r="P30" s="100"/>
      <c r="Q30" s="100"/>
    </row>
    <row r="31" spans="1:20" x14ac:dyDescent="0.25">
      <c r="A31" s="125"/>
      <c r="B31" s="125"/>
      <c r="C31" s="19" t="s">
        <v>6</v>
      </c>
      <c r="D31" s="19" t="s">
        <v>7</v>
      </c>
      <c r="E31" s="19" t="s">
        <v>30</v>
      </c>
      <c r="F31" s="19" t="s">
        <v>6</v>
      </c>
      <c r="G31" s="19" t="s">
        <v>7</v>
      </c>
      <c r="H31" s="19" t="s">
        <v>30</v>
      </c>
      <c r="I31" s="19" t="s">
        <v>6</v>
      </c>
      <c r="J31" s="19" t="s">
        <v>7</v>
      </c>
      <c r="K31" s="19" t="s">
        <v>30</v>
      </c>
      <c r="L31" s="19" t="s">
        <v>6</v>
      </c>
      <c r="M31" s="19" t="s">
        <v>7</v>
      </c>
      <c r="N31" s="19" t="s">
        <v>30</v>
      </c>
      <c r="O31" s="17"/>
      <c r="P31" s="17"/>
      <c r="Q31" s="17"/>
    </row>
    <row r="32" spans="1:20" x14ac:dyDescent="0.25">
      <c r="A32" s="20">
        <v>1</v>
      </c>
      <c r="B32" s="21" t="s">
        <v>12</v>
      </c>
      <c r="C32" s="22">
        <v>303</v>
      </c>
      <c r="D32" s="22">
        <v>0</v>
      </c>
      <c r="E32" s="22">
        <f>C32+D32</f>
        <v>303</v>
      </c>
      <c r="F32" s="22">
        <v>118</v>
      </c>
      <c r="G32" s="22">
        <v>0</v>
      </c>
      <c r="H32" s="22">
        <f>F32+G32</f>
        <v>118</v>
      </c>
      <c r="I32" s="22">
        <v>1940</v>
      </c>
      <c r="J32" s="22">
        <v>0</v>
      </c>
      <c r="K32" s="22">
        <f>I32+J32</f>
        <v>1940</v>
      </c>
      <c r="L32" s="22">
        <v>0</v>
      </c>
      <c r="M32" s="22">
        <v>0</v>
      </c>
      <c r="N32" s="22">
        <f>L32+M32</f>
        <v>0</v>
      </c>
      <c r="O32" s="8"/>
      <c r="P32" s="8"/>
      <c r="Q32" s="8"/>
    </row>
    <row r="33" spans="1:17" x14ac:dyDescent="0.25">
      <c r="A33" s="20">
        <v>2</v>
      </c>
      <c r="B33" s="21" t="s">
        <v>13</v>
      </c>
      <c r="C33" s="22">
        <v>264</v>
      </c>
      <c r="D33" s="22">
        <v>0</v>
      </c>
      <c r="E33" s="22">
        <f t="shared" ref="E33:E43" si="7">C33+D33</f>
        <v>264</v>
      </c>
      <c r="F33" s="22">
        <v>108</v>
      </c>
      <c r="G33" s="22">
        <v>0</v>
      </c>
      <c r="H33" s="22">
        <f t="shared" ref="H33:H43" si="8">F33+G33</f>
        <v>108</v>
      </c>
      <c r="I33" s="22">
        <v>1686</v>
      </c>
      <c r="J33" s="22">
        <v>0</v>
      </c>
      <c r="K33" s="22">
        <f t="shared" ref="K33:K43" si="9">I33+J33</f>
        <v>1686</v>
      </c>
      <c r="L33" s="22">
        <v>0</v>
      </c>
      <c r="M33" s="22">
        <v>0</v>
      </c>
      <c r="N33" s="22">
        <f t="shared" ref="N33:N43" si="10">L33+M33</f>
        <v>0</v>
      </c>
      <c r="O33" s="8"/>
      <c r="P33" s="8"/>
      <c r="Q33" s="8"/>
    </row>
    <row r="34" spans="1:17" x14ac:dyDescent="0.25">
      <c r="A34" s="20">
        <v>3</v>
      </c>
      <c r="B34" s="21" t="s">
        <v>14</v>
      </c>
      <c r="C34" s="22">
        <v>184</v>
      </c>
      <c r="D34" s="22">
        <v>0</v>
      </c>
      <c r="E34" s="22">
        <f t="shared" si="7"/>
        <v>184</v>
      </c>
      <c r="F34" s="22">
        <v>128</v>
      </c>
      <c r="G34" s="22">
        <v>0</v>
      </c>
      <c r="H34" s="22">
        <f t="shared" si="8"/>
        <v>128</v>
      </c>
      <c r="I34" s="22">
        <v>1878</v>
      </c>
      <c r="J34" s="22">
        <v>0</v>
      </c>
      <c r="K34" s="22">
        <f t="shared" si="9"/>
        <v>1878</v>
      </c>
      <c r="L34" s="22">
        <v>0</v>
      </c>
      <c r="M34" s="22">
        <v>0</v>
      </c>
      <c r="N34" s="22">
        <f t="shared" si="10"/>
        <v>0</v>
      </c>
      <c r="O34" s="8"/>
      <c r="P34" s="8"/>
      <c r="Q34" s="8"/>
    </row>
    <row r="35" spans="1:17" x14ac:dyDescent="0.25">
      <c r="A35" s="20">
        <v>4</v>
      </c>
      <c r="B35" s="21" t="s">
        <v>15</v>
      </c>
      <c r="C35" s="22">
        <v>240</v>
      </c>
      <c r="D35" s="22">
        <v>0</v>
      </c>
      <c r="E35" s="22">
        <f t="shared" si="7"/>
        <v>240</v>
      </c>
      <c r="F35" s="22">
        <v>134</v>
      </c>
      <c r="G35" s="22">
        <v>0</v>
      </c>
      <c r="H35" s="22">
        <f t="shared" si="8"/>
        <v>134</v>
      </c>
      <c r="I35" s="22">
        <v>1800</v>
      </c>
      <c r="J35" s="22">
        <v>0</v>
      </c>
      <c r="K35" s="22">
        <f t="shared" si="9"/>
        <v>1800</v>
      </c>
      <c r="L35" s="22">
        <v>693</v>
      </c>
      <c r="M35" s="22">
        <v>1</v>
      </c>
      <c r="N35" s="22">
        <f t="shared" si="10"/>
        <v>694</v>
      </c>
      <c r="O35" s="8"/>
      <c r="P35" s="8"/>
      <c r="Q35" s="8"/>
    </row>
    <row r="36" spans="1:17" x14ac:dyDescent="0.25">
      <c r="A36" s="20">
        <v>5</v>
      </c>
      <c r="B36" s="21" t="s">
        <v>16</v>
      </c>
      <c r="C36" s="22">
        <v>338</v>
      </c>
      <c r="D36" s="22"/>
      <c r="E36" s="22">
        <f t="shared" si="7"/>
        <v>338</v>
      </c>
      <c r="F36" s="22">
        <v>136</v>
      </c>
      <c r="G36" s="22"/>
      <c r="H36" s="22">
        <f t="shared" si="8"/>
        <v>136</v>
      </c>
      <c r="I36" s="22">
        <v>1978</v>
      </c>
      <c r="J36" s="22"/>
      <c r="K36" s="22">
        <f t="shared" si="9"/>
        <v>1978</v>
      </c>
      <c r="L36" s="22">
        <v>562</v>
      </c>
      <c r="M36" s="22"/>
      <c r="N36" s="22">
        <f t="shared" si="10"/>
        <v>562</v>
      </c>
      <c r="O36" s="8"/>
      <c r="P36" s="8"/>
      <c r="Q36" s="8"/>
    </row>
    <row r="37" spans="1:17" x14ac:dyDescent="0.25">
      <c r="A37" s="20">
        <v>6</v>
      </c>
      <c r="B37" s="21" t="s">
        <v>17</v>
      </c>
      <c r="C37" s="22">
        <v>261</v>
      </c>
      <c r="D37" s="22"/>
      <c r="E37" s="22">
        <f t="shared" si="7"/>
        <v>261</v>
      </c>
      <c r="F37" s="22">
        <v>112</v>
      </c>
      <c r="G37" s="22"/>
      <c r="H37" s="22">
        <f t="shared" si="8"/>
        <v>112</v>
      </c>
      <c r="I37" s="22">
        <v>1902</v>
      </c>
      <c r="J37" s="22"/>
      <c r="K37" s="22">
        <f t="shared" si="9"/>
        <v>1902</v>
      </c>
      <c r="L37" s="22">
        <v>0</v>
      </c>
      <c r="M37" s="22"/>
      <c r="N37" s="22">
        <f t="shared" si="10"/>
        <v>0</v>
      </c>
      <c r="O37" s="8"/>
      <c r="P37" s="8"/>
      <c r="Q37" s="8"/>
    </row>
    <row r="38" spans="1:17" x14ac:dyDescent="0.25">
      <c r="A38" s="20">
        <v>7</v>
      </c>
      <c r="B38" s="21" t="s">
        <v>18</v>
      </c>
      <c r="C38" s="22">
        <v>285</v>
      </c>
      <c r="D38" s="22"/>
      <c r="E38" s="22">
        <f t="shared" si="7"/>
        <v>285</v>
      </c>
      <c r="F38" s="22">
        <v>102</v>
      </c>
      <c r="G38" s="22"/>
      <c r="H38" s="22">
        <f t="shared" si="8"/>
        <v>102</v>
      </c>
      <c r="I38" s="22">
        <v>1294</v>
      </c>
      <c r="J38" s="22"/>
      <c r="K38" s="22">
        <f t="shared" si="9"/>
        <v>1294</v>
      </c>
      <c r="L38" s="22">
        <v>771</v>
      </c>
      <c r="M38" s="22"/>
      <c r="N38" s="22">
        <f t="shared" si="10"/>
        <v>771</v>
      </c>
      <c r="O38" s="8"/>
      <c r="P38" s="8"/>
      <c r="Q38" s="8"/>
    </row>
    <row r="39" spans="1:17" x14ac:dyDescent="0.25">
      <c r="A39" s="20">
        <v>8</v>
      </c>
      <c r="B39" s="21" t="s">
        <v>19</v>
      </c>
      <c r="C39" s="22">
        <v>327</v>
      </c>
      <c r="D39" s="22"/>
      <c r="E39" s="22">
        <f t="shared" si="7"/>
        <v>327</v>
      </c>
      <c r="F39" s="22">
        <v>118</v>
      </c>
      <c r="G39" s="22"/>
      <c r="H39" s="22">
        <f t="shared" si="8"/>
        <v>118</v>
      </c>
      <c r="I39" s="22">
        <v>1802</v>
      </c>
      <c r="J39" s="22"/>
      <c r="K39" s="22">
        <f t="shared" si="9"/>
        <v>1802</v>
      </c>
      <c r="L39" s="22">
        <v>949</v>
      </c>
      <c r="M39" s="22"/>
      <c r="N39" s="22">
        <f t="shared" si="10"/>
        <v>949</v>
      </c>
      <c r="O39" s="8"/>
      <c r="P39" s="8"/>
      <c r="Q39" s="8"/>
    </row>
    <row r="40" spans="1:17" x14ac:dyDescent="0.25">
      <c r="A40" s="20">
        <v>9</v>
      </c>
      <c r="B40" s="21" t="s">
        <v>20</v>
      </c>
      <c r="C40" s="22">
        <v>294</v>
      </c>
      <c r="D40" s="22"/>
      <c r="E40" s="22">
        <f t="shared" si="7"/>
        <v>294</v>
      </c>
      <c r="F40" s="22">
        <v>108</v>
      </c>
      <c r="G40" s="22"/>
      <c r="H40" s="22">
        <f t="shared" si="8"/>
        <v>108</v>
      </c>
      <c r="I40" s="22">
        <v>1556</v>
      </c>
      <c r="J40" s="22"/>
      <c r="K40" s="22">
        <f t="shared" si="9"/>
        <v>1556</v>
      </c>
      <c r="L40" s="22">
        <v>596</v>
      </c>
      <c r="M40" s="22">
        <v>4</v>
      </c>
      <c r="N40" s="22">
        <f t="shared" si="10"/>
        <v>600</v>
      </c>
      <c r="O40" s="8"/>
      <c r="P40" s="8"/>
      <c r="Q40" s="8"/>
    </row>
    <row r="41" spans="1:17" x14ac:dyDescent="0.25">
      <c r="A41" s="20">
        <v>10</v>
      </c>
      <c r="B41" s="21" t="s">
        <v>21</v>
      </c>
      <c r="C41" s="22">
        <v>212</v>
      </c>
      <c r="D41" s="22"/>
      <c r="E41" s="22">
        <f t="shared" si="7"/>
        <v>212</v>
      </c>
      <c r="F41" s="22">
        <v>102</v>
      </c>
      <c r="G41" s="22"/>
      <c r="H41" s="22">
        <f t="shared" si="8"/>
        <v>102</v>
      </c>
      <c r="I41" s="22">
        <v>1786</v>
      </c>
      <c r="J41" s="22"/>
      <c r="K41" s="22">
        <f t="shared" si="9"/>
        <v>1786</v>
      </c>
      <c r="L41" s="22">
        <v>930</v>
      </c>
      <c r="M41" s="22">
        <v>52</v>
      </c>
      <c r="N41" s="22">
        <f t="shared" si="10"/>
        <v>982</v>
      </c>
      <c r="O41" s="8"/>
      <c r="P41" s="8"/>
      <c r="Q41" s="8"/>
    </row>
    <row r="42" spans="1:17" x14ac:dyDescent="0.25">
      <c r="A42" s="20">
        <v>11</v>
      </c>
      <c r="B42" s="21" t="s">
        <v>22</v>
      </c>
      <c r="C42" s="22">
        <v>317</v>
      </c>
      <c r="D42" s="22"/>
      <c r="E42" s="22">
        <f t="shared" si="7"/>
        <v>317</v>
      </c>
      <c r="F42" s="22">
        <v>108</v>
      </c>
      <c r="G42" s="22"/>
      <c r="H42" s="22">
        <f t="shared" si="8"/>
        <v>108</v>
      </c>
      <c r="I42" s="22">
        <v>1430</v>
      </c>
      <c r="J42" s="22"/>
      <c r="K42" s="22">
        <f t="shared" si="9"/>
        <v>1430</v>
      </c>
      <c r="L42" s="22">
        <v>0</v>
      </c>
      <c r="M42" s="22"/>
      <c r="N42" s="22">
        <f t="shared" si="10"/>
        <v>0</v>
      </c>
      <c r="O42" s="8"/>
      <c r="P42" s="8"/>
      <c r="Q42" s="8"/>
    </row>
    <row r="43" spans="1:17" x14ac:dyDescent="0.25">
      <c r="A43" s="20">
        <v>12</v>
      </c>
      <c r="B43" s="21" t="s">
        <v>23</v>
      </c>
      <c r="C43" s="22">
        <v>461</v>
      </c>
      <c r="D43" s="22"/>
      <c r="E43" s="22">
        <f t="shared" si="7"/>
        <v>461</v>
      </c>
      <c r="F43" s="22">
        <v>170</v>
      </c>
      <c r="G43" s="22"/>
      <c r="H43" s="22">
        <f t="shared" si="8"/>
        <v>170</v>
      </c>
      <c r="I43" s="22">
        <v>1646</v>
      </c>
      <c r="J43" s="22"/>
      <c r="K43" s="22">
        <f t="shared" si="9"/>
        <v>1646</v>
      </c>
      <c r="L43" s="22">
        <v>830</v>
      </c>
      <c r="M43" s="22">
        <v>36</v>
      </c>
      <c r="N43" s="22">
        <f t="shared" si="10"/>
        <v>866</v>
      </c>
      <c r="O43" s="8"/>
      <c r="P43" s="8"/>
      <c r="Q43" s="8"/>
    </row>
    <row r="44" spans="1:17" x14ac:dyDescent="0.25">
      <c r="A44" s="126" t="s">
        <v>24</v>
      </c>
      <c r="B44" s="127"/>
      <c r="C44" s="23">
        <f>SUM(C32:C43)</f>
        <v>3486</v>
      </c>
      <c r="D44" s="23">
        <f>SUM(D32:D43)</f>
        <v>0</v>
      </c>
      <c r="E44" s="23">
        <f>SUM(E32:E43)</f>
        <v>3486</v>
      </c>
      <c r="F44" s="23">
        <f t="shared" ref="F44:Q44" si="11">SUM(F32:F43)</f>
        <v>1444</v>
      </c>
      <c r="G44" s="23">
        <f t="shared" si="11"/>
        <v>0</v>
      </c>
      <c r="H44" s="23">
        <f t="shared" si="11"/>
        <v>1444</v>
      </c>
      <c r="I44" s="23">
        <f t="shared" si="11"/>
        <v>20698</v>
      </c>
      <c r="J44" s="23">
        <f t="shared" si="11"/>
        <v>0</v>
      </c>
      <c r="K44" s="23">
        <f t="shared" si="11"/>
        <v>20698</v>
      </c>
      <c r="L44" s="23">
        <f t="shared" si="11"/>
        <v>5331</v>
      </c>
      <c r="M44" s="23">
        <f t="shared" si="11"/>
        <v>93</v>
      </c>
      <c r="N44" s="23">
        <f t="shared" si="11"/>
        <v>5424</v>
      </c>
      <c r="O44" s="6">
        <f t="shared" si="11"/>
        <v>0</v>
      </c>
      <c r="P44" s="6">
        <f t="shared" si="11"/>
        <v>0</v>
      </c>
      <c r="Q44" s="6">
        <f t="shared" si="11"/>
        <v>0</v>
      </c>
    </row>
    <row r="45" spans="1:17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9"/>
      <c r="P45" s="9"/>
      <c r="Q45" s="9"/>
    </row>
  </sheetData>
  <mergeCells count="24">
    <mergeCell ref="A1:Q1"/>
    <mergeCell ref="A2:Q2"/>
    <mergeCell ref="A3:Q3"/>
    <mergeCell ref="A5:A7"/>
    <mergeCell ref="B5:B7"/>
    <mergeCell ref="C5:Q5"/>
    <mergeCell ref="C6:E6"/>
    <mergeCell ref="F6:H6"/>
    <mergeCell ref="I6:K6"/>
    <mergeCell ref="L6:N6"/>
    <mergeCell ref="I30:K30"/>
    <mergeCell ref="L30:N30"/>
    <mergeCell ref="O30:Q30"/>
    <mergeCell ref="A44:B44"/>
    <mergeCell ref="O6:Q6"/>
    <mergeCell ref="A20:B20"/>
    <mergeCell ref="A25:N25"/>
    <mergeCell ref="A26:N26"/>
    <mergeCell ref="A27:N27"/>
    <mergeCell ref="A29:A31"/>
    <mergeCell ref="B29:B31"/>
    <mergeCell ref="C29:N29"/>
    <mergeCell ref="C30:E30"/>
    <mergeCell ref="F30:H30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2019</vt:lpstr>
      <vt:lpstr>2018</vt:lpstr>
      <vt:lpstr>2017</vt:lpstr>
      <vt:lpstr>2016</vt:lpstr>
      <vt:lpstr>2015</vt:lpstr>
      <vt:lpstr>20151</vt:lpstr>
      <vt:lpstr>2014</vt:lpstr>
      <vt:lpstr>2013</vt:lpstr>
      <vt:lpstr>2012</vt:lpstr>
      <vt:lpstr>2011</vt:lpstr>
      <vt:lpstr>2010</vt:lpstr>
      <vt:lpstr>'2012'!Print_Area</vt:lpstr>
      <vt:lpstr>'2013'!Print_Area</vt:lpstr>
      <vt:lpstr>'2014'!Print_Area</vt:lpstr>
      <vt:lpstr>'2015'!Print_Area</vt:lpstr>
      <vt:lpstr>'20151'!Print_Area</vt:lpstr>
      <vt:lpstr>'2016'!Print_Area</vt:lpstr>
      <vt:lpstr>'2017'!Print_Area</vt:lpstr>
      <vt:lpstr>'2018'!Print_Area</vt:lpstr>
      <vt:lpstr>'2019'!Print_Area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2019-08-07T01:36:30Z</cp:lastPrinted>
  <dcterms:created xsi:type="dcterms:W3CDTF">2016-04-26T06:19:25Z</dcterms:created>
  <dcterms:modified xsi:type="dcterms:W3CDTF">2019-09-19T03:10:38Z</dcterms:modified>
</cp:coreProperties>
</file>