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D4BE8BFA-79F4-436D-8F00-09F02B09DA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SIL TANGKAPAN 5 TH" sheetId="9" r:id="rId1"/>
  </sheets>
  <definedNames>
    <definedName name="_xlnm.Print_Area" localSheetId="0">'HASIL TANGKAPAN 5 TH'!$A$1:$X$26</definedName>
  </definedNames>
  <calcPr calcId="191029"/>
</workbook>
</file>

<file path=xl/calcChain.xml><?xml version="1.0" encoding="utf-8"?>
<calcChain xmlns="http://schemas.openxmlformats.org/spreadsheetml/2006/main">
  <c r="C8" i="9" l="1"/>
  <c r="C7" i="9"/>
  <c r="K17" i="9"/>
  <c r="K16" i="9"/>
  <c r="K15" i="9"/>
  <c r="K14" i="9"/>
  <c r="K13" i="9"/>
  <c r="K12" i="9"/>
  <c r="K11" i="9"/>
  <c r="K10" i="9"/>
  <c r="K9" i="9"/>
  <c r="K8" i="9"/>
  <c r="K7" i="9"/>
  <c r="K6" i="9"/>
  <c r="I17" i="9"/>
  <c r="I16" i="9"/>
  <c r="I15" i="9"/>
  <c r="I14" i="9"/>
  <c r="I13" i="9"/>
  <c r="I12" i="9"/>
  <c r="I11" i="9"/>
  <c r="I10" i="9"/>
  <c r="I9" i="9"/>
  <c r="I8" i="9"/>
  <c r="I7" i="9"/>
  <c r="I6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C17" i="9"/>
  <c r="C16" i="9"/>
  <c r="C15" i="9"/>
  <c r="C14" i="9"/>
  <c r="C13" i="9"/>
  <c r="C12" i="9"/>
  <c r="C11" i="9"/>
  <c r="C10" i="9"/>
  <c r="C9" i="9"/>
  <c r="C6" i="9"/>
  <c r="L18" i="9"/>
  <c r="J18" i="9"/>
  <c r="H18" i="9"/>
  <c r="F18" i="9"/>
  <c r="D18" i="9"/>
  <c r="K18" i="9" l="1"/>
  <c r="C18" i="9"/>
  <c r="C19" i="9" s="1"/>
  <c r="I18" i="9"/>
</calcChain>
</file>

<file path=xl/sharedStrings.xml><?xml version="1.0" encoding="utf-8"?>
<sst xmlns="http://schemas.openxmlformats.org/spreadsheetml/2006/main" count="29" uniqueCount="21">
  <si>
    <t>No</t>
  </si>
  <si>
    <t>Mei</t>
  </si>
  <si>
    <t>Juni</t>
  </si>
  <si>
    <t>Juli</t>
  </si>
  <si>
    <t>Agustus</t>
  </si>
  <si>
    <t>September</t>
  </si>
  <si>
    <t>Oktober</t>
  </si>
  <si>
    <t>November</t>
  </si>
  <si>
    <t>Total</t>
  </si>
  <si>
    <t>Desember</t>
  </si>
  <si>
    <t>Januari</t>
  </si>
  <si>
    <t>Februari</t>
  </si>
  <si>
    <t>Maret</t>
  </si>
  <si>
    <t>April</t>
  </si>
  <si>
    <t>Produksi (Ton)</t>
  </si>
  <si>
    <t>Sumber: Dinas Kelautan dan Perikanan Kab. Demak</t>
  </si>
  <si>
    <t>Bulan</t>
  </si>
  <si>
    <t>Nilai (Rp.)</t>
  </si>
  <si>
    <t>RATA-RATA HASIL TANGKAPAN YANG DILAPORKAN DALAM 5 (LIMA) TAHUN TERAKHIR (TON)</t>
  </si>
  <si>
    <t>TAHUN 2021-2025</t>
  </si>
  <si>
    <t>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</si>
</sst>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5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name val="Arial"/>
      <family val="2"/>
    </font>
    <font>
      <sz val="12"/>
      <color theme="0"/>
      <name val="Calibri"/>
      <family val="2"/>
      <scheme val="minor"/>
    </font>
    <font>
      <sz val="12"/>
      <color theme="0"/>
      <name val="Arial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color theme="1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5" fontId="12" fillId="0" borderId="0" applyFont="0" applyFill="0" applyBorder="0" applyAlignment="0" applyProtection="0"/>
    <xf numFmtId="0" fontId="2" fillId="0" borderId="0"/>
    <xf numFmtId="0" fontId="13" fillId="0" borderId="0">
      <alignment vertical="center"/>
    </xf>
    <xf numFmtId="0" fontId="2" fillId="0" borderId="0"/>
    <xf numFmtId="0" fontId="1" fillId="0" borderId="0"/>
    <xf numFmtId="0" fontId="12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9" fillId="2" borderId="0" xfId="1" applyFont="1" applyFill="1"/>
    <xf numFmtId="0" fontId="10" fillId="0" borderId="0" xfId="0" applyFont="1" applyAlignment="1">
      <alignment horizontal="center"/>
    </xf>
    <xf numFmtId="0" fontId="11" fillId="2" borderId="0" xfId="0" applyFont="1" applyFill="1"/>
    <xf numFmtId="0" fontId="9" fillId="2" borderId="0" xfId="0" applyFont="1" applyFill="1"/>
    <xf numFmtId="0" fontId="9" fillId="2" borderId="0" xfId="1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2" borderId="0" xfId="0" applyFill="1"/>
    <xf numFmtId="41" fontId="15" fillId="0" borderId="0" xfId="0" applyNumberFormat="1" applyFont="1"/>
    <xf numFmtId="0" fontId="16" fillId="0" borderId="0" xfId="0" applyFont="1"/>
    <xf numFmtId="0" fontId="9" fillId="0" borderId="0" xfId="1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1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16" fillId="2" borderId="1" xfId="0" applyFont="1" applyFill="1" applyBorder="1"/>
    <xf numFmtId="0" fontId="5" fillId="2" borderId="1" xfId="0" applyFont="1" applyFill="1" applyBorder="1" applyAlignment="1">
      <alignment horizontal="center"/>
    </xf>
    <xf numFmtId="4" fontId="20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/>
    <xf numFmtId="3" fontId="20" fillId="2" borderId="1" xfId="0" applyNumberFormat="1" applyFont="1" applyFill="1" applyBorder="1"/>
    <xf numFmtId="4" fontId="4" fillId="2" borderId="1" xfId="0" applyNumberFormat="1" applyFont="1" applyFill="1" applyBorder="1" applyAlignment="1">
      <alignment horizontal="right"/>
    </xf>
    <xf numFmtId="4" fontId="16" fillId="2" borderId="1" xfId="0" applyNumberFormat="1" applyFont="1" applyFill="1" applyBorder="1"/>
    <xf numFmtId="0" fontId="21" fillId="2" borderId="1" xfId="0" applyFont="1" applyFill="1" applyBorder="1"/>
    <xf numFmtId="4" fontId="22" fillId="2" borderId="1" xfId="0" applyNumberFormat="1" applyFont="1" applyFill="1" applyBorder="1" applyAlignment="1">
      <alignment horizontal="right"/>
    </xf>
    <xf numFmtId="3" fontId="21" fillId="2" borderId="1" xfId="0" applyNumberFormat="1" applyFont="1" applyFill="1" applyBorder="1"/>
    <xf numFmtId="3" fontId="23" fillId="2" borderId="1" xfId="0" applyNumberFormat="1" applyFont="1" applyFill="1" applyBorder="1" applyAlignment="1">
      <alignment horizontal="right"/>
    </xf>
    <xf numFmtId="4" fontId="21" fillId="2" borderId="1" xfId="0" applyNumberFormat="1" applyFont="1" applyFill="1" applyBorder="1"/>
    <xf numFmtId="0" fontId="3" fillId="0" borderId="0" xfId="0" applyFont="1" applyAlignment="1"/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3" fontId="17" fillId="0" borderId="1" xfId="0" applyNumberFormat="1" applyFont="1" applyBorder="1"/>
  </cellXfs>
  <cellStyles count="8">
    <cellStyle name="Comma 2" xfId="2" xr:uid="{00000000-0005-0000-0000-000002000000}"/>
    <cellStyle name="Normal" xfId="0" builtinId="0"/>
    <cellStyle name="Normal 2" xfId="1" xr:uid="{00000000-0005-0000-0000-000004000000}"/>
    <cellStyle name="Normal 3" xfId="3" xr:uid="{00000000-0005-0000-0000-000005000000}"/>
    <cellStyle name="Normal 4" xfId="4" xr:uid="{00000000-0005-0000-0000-000006000000}"/>
    <cellStyle name="Normal 5" xfId="5" xr:uid="{00000000-0005-0000-0000-000007000000}"/>
    <cellStyle name="Normal 6" xfId="6" xr:uid="{00000000-0005-0000-0000-000008000000}"/>
    <cellStyle name="Normal 7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view="pageBreakPreview" zoomScale="90" zoomScaleSheetLayoutView="90" workbookViewId="0">
      <pane xSplit="2" ySplit="5" topLeftCell="C12" activePane="bottomRight" state="frozen"/>
      <selection pane="topRight" activeCell="D1" sqref="D1"/>
      <selection pane="bottomLeft" activeCell="A6" sqref="A6"/>
      <selection pane="bottomRight" activeCell="F16" sqref="F16"/>
    </sheetView>
  </sheetViews>
  <sheetFormatPr defaultRowHeight="14.4" x14ac:dyDescent="0.3"/>
  <cols>
    <col min="1" max="1" width="5.44140625" style="2" customWidth="1"/>
    <col min="2" max="2" width="11.88671875" customWidth="1"/>
    <col min="3" max="3" width="18.33203125" customWidth="1"/>
    <col min="4" max="4" width="19.33203125" customWidth="1"/>
    <col min="5" max="5" width="19.44140625" customWidth="1"/>
    <col min="6" max="6" width="18.21875" customWidth="1"/>
    <col min="7" max="7" width="19.5546875" customWidth="1"/>
    <col min="8" max="8" width="19.109375" customWidth="1"/>
    <col min="9" max="9" width="18.21875" customWidth="1"/>
    <col min="10" max="10" width="20.21875" customWidth="1"/>
    <col min="11" max="11" width="21.33203125" customWidth="1"/>
    <col min="12" max="12" width="21.5546875" customWidth="1"/>
    <col min="13" max="18" width="15.6640625" customWidth="1"/>
    <col min="19" max="19" width="30.33203125" customWidth="1"/>
    <col min="22" max="22" width="9.109375" customWidth="1"/>
  </cols>
  <sheetData>
    <row r="1" spans="1:19" ht="21" x14ac:dyDescent="0.4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38"/>
      <c r="N1" s="38"/>
      <c r="O1" s="38"/>
      <c r="P1" s="38"/>
      <c r="Q1" s="38"/>
      <c r="R1" s="38"/>
      <c r="S1" s="38"/>
    </row>
    <row r="2" spans="1:19" ht="21" x14ac:dyDescent="0.4">
      <c r="A2" s="22" t="s">
        <v>19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38"/>
      <c r="N2" s="38"/>
      <c r="O2" s="38"/>
      <c r="P2" s="38"/>
      <c r="Q2" s="38"/>
      <c r="R2" s="38"/>
      <c r="S2" s="38"/>
    </row>
    <row r="3" spans="1:19" x14ac:dyDescent="0.3">
      <c r="B3" s="1"/>
      <c r="S3" s="16"/>
    </row>
    <row r="4" spans="1:19" s="2" customFormat="1" ht="34.5" customHeight="1" x14ac:dyDescent="0.3">
      <c r="A4" s="39" t="s">
        <v>0</v>
      </c>
      <c r="B4" s="39" t="s">
        <v>16</v>
      </c>
      <c r="C4" s="40">
        <v>2021</v>
      </c>
      <c r="D4" s="40"/>
      <c r="E4" s="40">
        <v>2022</v>
      </c>
      <c r="F4" s="40"/>
      <c r="G4" s="40">
        <v>2023</v>
      </c>
      <c r="H4" s="40"/>
      <c r="I4" s="40">
        <v>2024</v>
      </c>
      <c r="J4" s="40"/>
      <c r="K4" s="40">
        <v>2025</v>
      </c>
      <c r="L4" s="40"/>
    </row>
    <row r="5" spans="1:19" s="2" customFormat="1" ht="33.75" customHeight="1" x14ac:dyDescent="0.3">
      <c r="A5" s="39"/>
      <c r="B5" s="39"/>
      <c r="C5" s="41" t="s">
        <v>14</v>
      </c>
      <c r="D5" s="41" t="s">
        <v>17</v>
      </c>
      <c r="E5" s="41" t="s">
        <v>14</v>
      </c>
      <c r="F5" s="41" t="s">
        <v>17</v>
      </c>
      <c r="G5" s="41" t="s">
        <v>14</v>
      </c>
      <c r="H5" s="41" t="s">
        <v>17</v>
      </c>
      <c r="I5" s="41" t="s">
        <v>14</v>
      </c>
      <c r="J5" s="41" t="s">
        <v>17</v>
      </c>
      <c r="K5" s="41" t="s">
        <v>14</v>
      </c>
      <c r="L5" s="41" t="s">
        <v>17</v>
      </c>
    </row>
    <row r="6" spans="1:19" s="18" customFormat="1" ht="30" customHeight="1" x14ac:dyDescent="0.3">
      <c r="A6" s="26">
        <v>1</v>
      </c>
      <c r="B6" s="26" t="s">
        <v>10</v>
      </c>
      <c r="C6" s="28">
        <f>306642.03/1000</f>
        <v>306.64203000000003</v>
      </c>
      <c r="D6" s="29">
        <v>7184086156.2409096</v>
      </c>
      <c r="E6" s="28">
        <f>330468.36/1000</f>
        <v>330.46835999999996</v>
      </c>
      <c r="F6" s="30">
        <v>8357897603.2018805</v>
      </c>
      <c r="G6" s="28">
        <f>288752.89618/1000</f>
        <v>288.75289617999999</v>
      </c>
      <c r="H6" s="30">
        <v>8946604540.8258495</v>
      </c>
      <c r="I6" s="31">
        <f>370437.1808/1000</f>
        <v>370.43718079999996</v>
      </c>
      <c r="J6" s="30">
        <v>11307360601.393101</v>
      </c>
      <c r="K6" s="32">
        <f>282747.92054/1000</f>
        <v>282.74792054</v>
      </c>
      <c r="L6" s="32">
        <v>9661034503.6190777</v>
      </c>
    </row>
    <row r="7" spans="1:19" s="18" customFormat="1" ht="30" customHeight="1" x14ac:dyDescent="0.3">
      <c r="A7" s="26">
        <v>2</v>
      </c>
      <c r="B7" s="26" t="s">
        <v>11</v>
      </c>
      <c r="C7" s="28">
        <f>159025.15/1000</f>
        <v>159.02515</v>
      </c>
      <c r="D7" s="29">
        <v>5170073839.0371599</v>
      </c>
      <c r="E7" s="28">
        <f>254070.57/1000</f>
        <v>254.07057</v>
      </c>
      <c r="F7" s="30">
        <v>8323031644.1313496</v>
      </c>
      <c r="G7" s="28">
        <f>194706.42845/1000</f>
        <v>194.70642845</v>
      </c>
      <c r="H7" s="30">
        <v>7054369211.0992699</v>
      </c>
      <c r="I7" s="31">
        <f>469788.03848/1000</f>
        <v>469.78803848000001</v>
      </c>
      <c r="J7" s="30">
        <v>12737610901.493401</v>
      </c>
      <c r="K7" s="32">
        <f>260077.09917/1000</f>
        <v>260.07709917</v>
      </c>
      <c r="L7" s="32">
        <v>9317066643.8737431</v>
      </c>
    </row>
    <row r="8" spans="1:19" s="18" customFormat="1" ht="30" customHeight="1" x14ac:dyDescent="0.3">
      <c r="A8" s="26">
        <v>3</v>
      </c>
      <c r="B8" s="26" t="s">
        <v>12</v>
      </c>
      <c r="C8" s="28">
        <f>562598.19/1000</f>
        <v>562.59818999999993</v>
      </c>
      <c r="D8" s="29">
        <v>12976336017.5042</v>
      </c>
      <c r="E8" s="28">
        <f>652613.17/1000</f>
        <v>652.61317000000008</v>
      </c>
      <c r="F8" s="30">
        <v>20132864816.7085</v>
      </c>
      <c r="G8" s="28">
        <f>643589.92551/1000</f>
        <v>643.58992550999994</v>
      </c>
      <c r="H8" s="30">
        <v>21589652875.158501</v>
      </c>
      <c r="I8" s="31">
        <f>636250.16976/1000</f>
        <v>636.25016975999995</v>
      </c>
      <c r="J8" s="30">
        <v>21460866071.354301</v>
      </c>
      <c r="K8" s="32">
        <f>615319.77155/1000</f>
        <v>615.31977154999993</v>
      </c>
      <c r="L8" s="32">
        <v>21514902381.424408</v>
      </c>
    </row>
    <row r="9" spans="1:19" s="18" customFormat="1" ht="30" customHeight="1" x14ac:dyDescent="0.3">
      <c r="A9" s="26">
        <v>4</v>
      </c>
      <c r="B9" s="26" t="s">
        <v>13</v>
      </c>
      <c r="C9" s="28">
        <f>570639.03/1000</f>
        <v>570.63903000000005</v>
      </c>
      <c r="D9" s="29">
        <v>13843911164.3298</v>
      </c>
      <c r="E9" s="28">
        <f>593400.14/1000</f>
        <v>593.40013999999996</v>
      </c>
      <c r="F9" s="30">
        <v>16770434218.9133</v>
      </c>
      <c r="G9" s="28">
        <f>541106.39742/1000</f>
        <v>541.10639742000001</v>
      </c>
      <c r="H9" s="30">
        <v>17633971912.572399</v>
      </c>
      <c r="I9" s="31">
        <f>660688.9704/1000</f>
        <v>660.68897040000002</v>
      </c>
      <c r="J9" s="30">
        <v>21399490381.111198</v>
      </c>
      <c r="K9" s="32">
        <f>496928.46535/1000</f>
        <v>496.92846535000001</v>
      </c>
      <c r="L9" s="32">
        <v>18359484583.810513</v>
      </c>
    </row>
    <row r="10" spans="1:19" s="18" customFormat="1" ht="30" customHeight="1" x14ac:dyDescent="0.3">
      <c r="A10" s="26">
        <v>5</v>
      </c>
      <c r="B10" s="26" t="s">
        <v>1</v>
      </c>
      <c r="C10" s="28">
        <f>619468.04/1000</f>
        <v>619.46804000000009</v>
      </c>
      <c r="D10" s="29">
        <v>15401110786.1682</v>
      </c>
      <c r="E10" s="28">
        <f>723489.8/1000</f>
        <v>723.48980000000006</v>
      </c>
      <c r="F10" s="30">
        <v>19075687893.2854</v>
      </c>
      <c r="G10" s="28">
        <f>748795.4844/1000</f>
        <v>748.79548439999996</v>
      </c>
      <c r="H10" s="30">
        <v>24171376341.395302</v>
      </c>
      <c r="I10" s="31">
        <f>848803.03936/1000</f>
        <v>848.80303936000007</v>
      </c>
      <c r="J10" s="30">
        <v>27251394581.476501</v>
      </c>
      <c r="K10" s="32">
        <f>709389.44844/1000</f>
        <v>709.38944843999991</v>
      </c>
      <c r="L10" s="32">
        <v>23139279466.900108</v>
      </c>
    </row>
    <row r="11" spans="1:19" s="18" customFormat="1" ht="30" customHeight="1" x14ac:dyDescent="0.3">
      <c r="A11" s="26">
        <v>6</v>
      </c>
      <c r="B11" s="26" t="s">
        <v>2</v>
      </c>
      <c r="C11" s="28">
        <f>1108353.17/1000</f>
        <v>1108.3531699999999</v>
      </c>
      <c r="D11" s="29">
        <v>22078410990.633202</v>
      </c>
      <c r="E11" s="28">
        <f>1179867.6/1000</f>
        <v>1179.8676</v>
      </c>
      <c r="F11" s="30">
        <v>32263709036.1646</v>
      </c>
      <c r="G11" s="28">
        <f>1090382.6068/1000</f>
        <v>1090.3826067999998</v>
      </c>
      <c r="H11" s="30">
        <v>33698172175.579899</v>
      </c>
      <c r="I11" s="31">
        <f>1079569.01088/1000</f>
        <v>1079.56901088</v>
      </c>
      <c r="J11" s="30">
        <v>38093669130.126503</v>
      </c>
      <c r="K11" s="32">
        <f>1227329.7022784/1000</f>
        <v>1227.3297022784</v>
      </c>
      <c r="L11" s="32">
        <v>44315954537.029327</v>
      </c>
    </row>
    <row r="12" spans="1:19" s="18" customFormat="1" ht="30" customHeight="1" x14ac:dyDescent="0.3">
      <c r="A12" s="26">
        <v>7</v>
      </c>
      <c r="B12" s="26" t="s">
        <v>3</v>
      </c>
      <c r="C12" s="28">
        <f>861092.2/1000</f>
        <v>861.09219999999993</v>
      </c>
      <c r="D12" s="29">
        <v>18484684885.557098</v>
      </c>
      <c r="E12" s="28">
        <f>862889.74/1000</f>
        <v>862.88973999999996</v>
      </c>
      <c r="F12" s="30">
        <v>22844568473.700199</v>
      </c>
      <c r="G12" s="28">
        <f>814486.46822/1000</f>
        <v>814.48646822000001</v>
      </c>
      <c r="H12" s="30">
        <v>21034304773.1213</v>
      </c>
      <c r="I12" s="31">
        <f>900517.56672/1000</f>
        <v>900.51756671999999</v>
      </c>
      <c r="J12" s="30">
        <v>24294623292.631199</v>
      </c>
      <c r="K12" s="32">
        <f>722529.73642016/1000</f>
        <v>722.52973642016002</v>
      </c>
      <c r="L12" s="32">
        <v>21508778444.509125</v>
      </c>
    </row>
    <row r="13" spans="1:19" s="18" customFormat="1" ht="30" customHeight="1" x14ac:dyDescent="0.3">
      <c r="A13" s="26">
        <v>8</v>
      </c>
      <c r="B13" s="26" t="s">
        <v>4</v>
      </c>
      <c r="C13" s="28">
        <f>900833.31/1000</f>
        <v>900.8333100000001</v>
      </c>
      <c r="D13" s="29">
        <v>19466266666.0494</v>
      </c>
      <c r="E13" s="28">
        <f>825319.45/1000</f>
        <v>825.31944999999996</v>
      </c>
      <c r="F13" s="30">
        <v>22441335299.4417</v>
      </c>
      <c r="G13" s="28">
        <f>527215.00535/1000</f>
        <v>527.21500534999996</v>
      </c>
      <c r="H13" s="30">
        <v>16500992671.34</v>
      </c>
      <c r="I13" s="31">
        <f>849259.18832/1000</f>
        <v>849.25918831999991</v>
      </c>
      <c r="J13" s="30">
        <v>23988374674.492001</v>
      </c>
      <c r="K13" s="32">
        <f>855665.26899712/1000</f>
        <v>855.66526899711994</v>
      </c>
      <c r="L13" s="32">
        <v>25681124468.182236</v>
      </c>
    </row>
    <row r="14" spans="1:19" s="18" customFormat="1" ht="30" customHeight="1" x14ac:dyDescent="0.3">
      <c r="A14" s="26">
        <v>9</v>
      </c>
      <c r="B14" s="26" t="s">
        <v>5</v>
      </c>
      <c r="C14" s="28">
        <f>884571.75/1000</f>
        <v>884.57174999999995</v>
      </c>
      <c r="D14" s="29">
        <v>18638133058.042702</v>
      </c>
      <c r="E14" s="28">
        <f>661062.72/1000</f>
        <v>661.06272000000001</v>
      </c>
      <c r="F14" s="30">
        <v>19186465674.490601</v>
      </c>
      <c r="G14" s="28">
        <f>672692.20616/1000</f>
        <v>672.69220615999996</v>
      </c>
      <c r="H14" s="30">
        <v>19137218201.514099</v>
      </c>
      <c r="I14" s="31">
        <f>992703.71744/1000</f>
        <v>992.70371743999999</v>
      </c>
      <c r="J14" s="30">
        <v>25871348512.894299</v>
      </c>
      <c r="K14" s="32">
        <f>937163.98420704/1000</f>
        <v>937.16398420704002</v>
      </c>
      <c r="L14" s="32">
        <v>28396250621.633732</v>
      </c>
    </row>
    <row r="15" spans="1:19" s="18" customFormat="1" ht="30" customHeight="1" x14ac:dyDescent="0.3">
      <c r="A15" s="26">
        <v>10</v>
      </c>
      <c r="B15" s="26" t="s">
        <v>6</v>
      </c>
      <c r="C15" s="28">
        <f>736720.08/1000</f>
        <v>736.72007999999994</v>
      </c>
      <c r="D15" s="29">
        <v>16385402676.327999</v>
      </c>
      <c r="E15" s="28">
        <f>654444.52/1000</f>
        <v>654.44452000000001</v>
      </c>
      <c r="F15" s="30">
        <v>19093704788.1782</v>
      </c>
      <c r="G15" s="28">
        <f>646943.23756/1000</f>
        <v>646.94323756000006</v>
      </c>
      <c r="H15" s="30">
        <v>18429570030.542702</v>
      </c>
      <c r="I15" s="31">
        <f>900221.34368/1000</f>
        <v>900.22134368000002</v>
      </c>
      <c r="J15" s="30">
        <v>24878441629.4967</v>
      </c>
      <c r="K15" s="32">
        <f>1013709.0536032/1000</f>
        <v>1013.7090536032</v>
      </c>
      <c r="L15" s="32">
        <v>32906066590.766251</v>
      </c>
    </row>
    <row r="16" spans="1:19" s="18" customFormat="1" ht="30" customHeight="1" x14ac:dyDescent="0.3">
      <c r="A16" s="26">
        <v>11</v>
      </c>
      <c r="B16" s="26" t="s">
        <v>7</v>
      </c>
      <c r="C16" s="28">
        <f>727656.32/1000</f>
        <v>727.65631999999994</v>
      </c>
      <c r="D16" s="29">
        <v>15933419747.4533</v>
      </c>
      <c r="E16" s="28">
        <f>732076.41/1000</f>
        <v>732.07641000000001</v>
      </c>
      <c r="F16" s="30">
        <v>21457493204.836201</v>
      </c>
      <c r="G16" s="28">
        <f>814381.43423/1000</f>
        <v>814.38143422999997</v>
      </c>
      <c r="H16" s="30">
        <v>22615554479.450699</v>
      </c>
      <c r="I16" s="31">
        <f>749569.85776/1000</f>
        <v>749.56985775999999</v>
      </c>
      <c r="J16" s="30">
        <v>23851540843.844898</v>
      </c>
      <c r="K16" s="32">
        <f>1042080.16334976/1000</f>
        <v>1042.0801633497599</v>
      </c>
      <c r="L16" s="32">
        <v>32029590440.451542</v>
      </c>
    </row>
    <row r="17" spans="1:21" ht="30" customHeight="1" x14ac:dyDescent="0.3">
      <c r="A17" s="26">
        <v>12</v>
      </c>
      <c r="B17" s="26" t="s">
        <v>9</v>
      </c>
      <c r="C17" s="28">
        <f>491560.79/1000</f>
        <v>491.56079</v>
      </c>
      <c r="D17" s="29">
        <v>12704056597.865</v>
      </c>
      <c r="E17" s="28">
        <f>497683.17/1000</f>
        <v>497.68316999999996</v>
      </c>
      <c r="F17" s="30">
        <v>15607768302.091999</v>
      </c>
      <c r="G17" s="28">
        <f>636780.44351/1000</f>
        <v>636.78044351000005</v>
      </c>
      <c r="H17" s="30">
        <v>18141897535.998299</v>
      </c>
      <c r="I17" s="31">
        <f>649840.38576/1000</f>
        <v>649.84038576</v>
      </c>
      <c r="J17" s="30">
        <v>19481002919.702</v>
      </c>
      <c r="K17" s="32">
        <f>981015.6664192/1000</f>
        <v>981.01566641919999</v>
      </c>
      <c r="L17" s="32">
        <v>28255022121.114079</v>
      </c>
    </row>
    <row r="18" spans="1:21" s="4" customFormat="1" ht="30" customHeight="1" x14ac:dyDescent="0.3">
      <c r="A18" s="27"/>
      <c r="B18" s="33" t="s">
        <v>8</v>
      </c>
      <c r="C18" s="35">
        <f>SUM(C6:C17)</f>
        <v>7929.1600600000002</v>
      </c>
      <c r="D18" s="35">
        <f>SUM(D6:D17)</f>
        <v>178265892585.20895</v>
      </c>
      <c r="E18" s="34">
        <f>7967385.65/1000</f>
        <v>7967.3856500000002</v>
      </c>
      <c r="F18" s="35">
        <f>SUM(F6:F17)</f>
        <v>225554960955.14395</v>
      </c>
      <c r="G18" s="34">
        <f>7619832.53379/1000</f>
        <v>7619.8325337899996</v>
      </c>
      <c r="H18" s="35">
        <f>SUM(H6:H17)</f>
        <v>228953684748.59833</v>
      </c>
      <c r="I18" s="36">
        <f>SUM(I6:I17)</f>
        <v>9107.6484693600014</v>
      </c>
      <c r="J18" s="35">
        <f>SUM(J6:J17)</f>
        <v>274615723540.01608</v>
      </c>
      <c r="K18" s="37">
        <f>SUM(K6:K17)</f>
        <v>9143.9562803248791</v>
      </c>
      <c r="L18" s="37">
        <f>SUM(L6:L17)</f>
        <v>295084554803.31409</v>
      </c>
      <c r="O18" s="19"/>
      <c r="U18" s="4">
        <v>11</v>
      </c>
    </row>
    <row r="19" spans="1:21" ht="15.6" x14ac:dyDescent="0.3">
      <c r="A19" s="24"/>
      <c r="B19" s="33" t="s">
        <v>20</v>
      </c>
      <c r="C19" s="42">
        <f>AVERAGE(C18,E18,G18,I18,K18)</f>
        <v>8353.5965986949759</v>
      </c>
      <c r="D19" s="25"/>
      <c r="E19" s="25"/>
      <c r="F19" s="25"/>
      <c r="G19" s="25"/>
      <c r="H19" s="25"/>
      <c r="I19" s="25"/>
      <c r="J19" s="25"/>
      <c r="K19" s="25"/>
      <c r="L19" s="25"/>
    </row>
    <row r="21" spans="1:21" s="4" customFormat="1" ht="15" customHeight="1" x14ac:dyDescent="0.3">
      <c r="A21" s="23" t="s">
        <v>15</v>
      </c>
      <c r="B21" s="23"/>
      <c r="C21" s="23"/>
      <c r="D21" s="23"/>
      <c r="E21" s="23"/>
      <c r="F21" s="23"/>
      <c r="G21" s="23"/>
      <c r="O21" s="19"/>
    </row>
    <row r="22" spans="1:21" s="4" customFormat="1" ht="18.75" customHeight="1" x14ac:dyDescent="0.3">
      <c r="A22" s="20"/>
      <c r="B22" s="5"/>
      <c r="C22" s="6"/>
      <c r="D22" s="6"/>
      <c r="O22" s="12"/>
    </row>
    <row r="23" spans="1:21" s="4" customFormat="1" ht="3" hidden="1" customHeight="1" x14ac:dyDescent="0.3">
      <c r="A23" s="20"/>
      <c r="B23" s="5"/>
      <c r="C23" s="6"/>
      <c r="D23" s="6"/>
      <c r="O23" s="13"/>
    </row>
    <row r="24" spans="1:21" s="4" customFormat="1" ht="15.6" x14ac:dyDescent="0.3">
      <c r="A24" s="20"/>
      <c r="B24" s="5"/>
      <c r="C24" s="6"/>
      <c r="D24" s="6"/>
      <c r="O24" s="14"/>
    </row>
    <row r="25" spans="1:21" s="3" customFormat="1" ht="15.75" customHeight="1" x14ac:dyDescent="0.3">
      <c r="A25" s="20"/>
      <c r="B25" s="5"/>
      <c r="C25" s="6"/>
      <c r="D25" s="6"/>
      <c r="O25" s="15"/>
    </row>
    <row r="27" spans="1:21" x14ac:dyDescent="0.3">
      <c r="E27" s="17"/>
      <c r="F27" s="17"/>
    </row>
    <row r="29" spans="1:21" ht="15.6" x14ac:dyDescent="0.3">
      <c r="C29" s="21"/>
      <c r="D29" s="21"/>
      <c r="E29" s="21"/>
      <c r="F29" s="21"/>
      <c r="G29" s="21"/>
      <c r="H29" s="21"/>
      <c r="I29" s="21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21" ht="15.6" x14ac:dyDescent="0.3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21" ht="15.6" x14ac:dyDescent="0.3"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21" x14ac:dyDescent="0.3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3:19" x14ac:dyDescent="0.3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3:19" x14ac:dyDescent="0.3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3:19" ht="15.6" x14ac:dyDescent="0.3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3:19" ht="15.6" x14ac:dyDescent="0.3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 spans="3:19" ht="15.6" x14ac:dyDescent="0.3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</sheetData>
  <mergeCells count="11">
    <mergeCell ref="C29:I29"/>
    <mergeCell ref="A1:L1"/>
    <mergeCell ref="A2:L2"/>
    <mergeCell ref="A4:A5"/>
    <mergeCell ref="B4:B5"/>
    <mergeCell ref="A21:G21"/>
    <mergeCell ref="C4:D4"/>
    <mergeCell ref="E4:F4"/>
    <mergeCell ref="G4:H4"/>
    <mergeCell ref="I4:J4"/>
    <mergeCell ref="K4:L4"/>
  </mergeCells>
  <phoneticPr fontId="18" type="noConversion"/>
  <printOptions horizontalCentered="1"/>
  <pageMargins left="0.11811023622047245" right="0.70866141732283472" top="0.74803149606299213" bottom="0.74803149606299213" header="0.31496062992125984" footer="0.31496062992125984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HASIL TANGKAPAN 5 TH</vt:lpstr>
      <vt:lpstr>'HASIL TANGKAPAN 5 TH'!Print_Area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 ip5</cp:lastModifiedBy>
  <cp:lastPrinted>2024-06-11T07:12:09Z</cp:lastPrinted>
  <dcterms:created xsi:type="dcterms:W3CDTF">2024-01-08T04:15:00Z</dcterms:created>
  <dcterms:modified xsi:type="dcterms:W3CDTF">2026-01-15T04:18:59Z</dcterms:modified>
</cp:coreProperties>
</file>