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340" firstSheet="2" activeTab="3"/>
  </bookViews>
  <sheets>
    <sheet name="Sheet1" sheetId="1" r:id="rId1"/>
    <sheet name="Sheet2" sheetId="2" r:id="rId2"/>
    <sheet name="Rekap 2019 2020" sheetId="3" r:id="rId3"/>
    <sheet name="Sheet6" sheetId="7" r:id="rId4"/>
    <sheet name="Sheet3" sheetId="4" r:id="rId5"/>
    <sheet name="Sheet4" sheetId="5" r:id="rId6"/>
    <sheet name="Sheet5" sheetId="6" r:id="rId7"/>
  </sheets>
  <definedNames>
    <definedName name="_xlnm.Print_Area" localSheetId="2">'Rekap 2019 2020'!$A$2:$H$52</definedName>
    <definedName name="_xlnm.Print_Area" localSheetId="0">Sheet1!$A$1:$Y$37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7"/>
  <c r="H54" l="1"/>
  <c r="H6"/>
  <c r="V61" l="1"/>
  <c r="V55"/>
  <c r="W13"/>
  <c r="W14"/>
  <c r="W15"/>
  <c r="W16"/>
  <c r="W17"/>
  <c r="W18"/>
  <c r="W19"/>
  <c r="W20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11"/>
  <c r="R54"/>
  <c r="I54"/>
  <c r="J54"/>
  <c r="K54"/>
  <c r="L54"/>
  <c r="M54"/>
  <c r="N54"/>
  <c r="O54"/>
  <c r="P54"/>
  <c r="Q54"/>
  <c r="S54"/>
  <c r="T54"/>
  <c r="U54"/>
  <c r="V51" l="1"/>
  <c r="V24" l="1"/>
  <c r="I55" l="1"/>
  <c r="V12" l="1"/>
  <c r="W12" s="1"/>
  <c r="V7" l="1"/>
  <c r="V8"/>
  <c r="V9"/>
  <c r="V10"/>
  <c r="V11"/>
  <c r="V13"/>
  <c r="V14"/>
  <c r="V15"/>
  <c r="V16"/>
  <c r="V17"/>
  <c r="V18"/>
  <c r="V19"/>
  <c r="V20"/>
  <c r="V21"/>
  <c r="W21" s="1"/>
  <c r="V22"/>
  <c r="V23"/>
  <c r="V25"/>
  <c r="V26"/>
  <c r="V27"/>
  <c r="V28"/>
  <c r="V29"/>
  <c r="V30"/>
  <c r="V31"/>
  <c r="V32"/>
  <c r="V33"/>
  <c r="V34"/>
  <c r="V35"/>
  <c r="V36"/>
  <c r="V37"/>
  <c r="V38"/>
  <c r="V54" s="1"/>
  <c r="V39"/>
  <c r="V40"/>
  <c r="V41"/>
  <c r="V42"/>
  <c r="V43"/>
  <c r="V44"/>
  <c r="V45"/>
  <c r="V46"/>
  <c r="V47"/>
  <c r="V48"/>
  <c r="V49"/>
  <c r="V50"/>
  <c r="V52"/>
  <c r="V53"/>
  <c r="V6"/>
  <c r="G54"/>
  <c r="E54"/>
  <c r="D54"/>
  <c r="D57" s="1"/>
  <c r="C54"/>
  <c r="C57" s="1"/>
  <c r="F44"/>
  <c r="F40"/>
  <c r="F39"/>
  <c r="F24"/>
  <c r="F22"/>
  <c r="F19"/>
  <c r="F18"/>
  <c r="F17"/>
  <c r="F16"/>
  <c r="F11"/>
  <c r="F10"/>
  <c r="F8"/>
  <c r="F7"/>
  <c r="F6"/>
  <c r="F54" l="1"/>
  <c r="J69" i="3"/>
  <c r="H52" l="1"/>
  <c r="J7" i="6" l="1"/>
  <c r="J8"/>
  <c r="J6"/>
  <c r="E7"/>
  <c r="E8"/>
  <c r="E6"/>
  <c r="G8"/>
  <c r="H8"/>
  <c r="I8"/>
  <c r="F8"/>
  <c r="G7"/>
  <c r="H7"/>
  <c r="I7"/>
  <c r="F7"/>
  <c r="G6"/>
  <c r="H6"/>
  <c r="I6"/>
  <c r="F6"/>
  <c r="F4"/>
  <c r="G4"/>
  <c r="H4"/>
  <c r="I4"/>
  <c r="E4"/>
  <c r="M65" i="3" l="1"/>
  <c r="M64"/>
  <c r="M61"/>
  <c r="N61"/>
  <c r="M63"/>
  <c r="N63"/>
  <c r="L63"/>
  <c r="L61"/>
  <c r="M43"/>
  <c r="M37"/>
  <c r="N37"/>
  <c r="M38"/>
  <c r="N38"/>
  <c r="M39"/>
  <c r="N39"/>
  <c r="M40"/>
  <c r="N40"/>
  <c r="M41"/>
  <c r="N41"/>
  <c r="M55"/>
  <c r="M46"/>
  <c r="N46"/>
  <c r="M47"/>
  <c r="N47"/>
  <c r="M48"/>
  <c r="N48"/>
  <c r="M49"/>
  <c r="N49"/>
  <c r="M50"/>
  <c r="N50"/>
  <c r="M51"/>
  <c r="N51"/>
  <c r="M52"/>
  <c r="N52"/>
  <c r="L55"/>
  <c r="L52"/>
  <c r="L51"/>
  <c r="L50"/>
  <c r="L49"/>
  <c r="L48"/>
  <c r="L47"/>
  <c r="L46"/>
  <c r="E19" i="4"/>
  <c r="L43" i="3"/>
  <c r="L41"/>
  <c r="L40"/>
  <c r="L39"/>
  <c r="L38"/>
  <c r="L37"/>
  <c r="E6" i="4"/>
  <c r="L3" i="3"/>
  <c r="L33"/>
  <c r="M32"/>
  <c r="O32"/>
  <c r="L32"/>
  <c r="D20" i="4"/>
  <c r="C20"/>
  <c r="F21" s="1"/>
  <c r="I16" s="1"/>
  <c r="N43" i="3" l="1"/>
  <c r="N64" s="1"/>
  <c r="N65" s="1"/>
  <c r="N55"/>
  <c r="M25"/>
  <c r="N25"/>
  <c r="M26"/>
  <c r="N26"/>
  <c r="M27"/>
  <c r="N27"/>
  <c r="M28"/>
  <c r="N28"/>
  <c r="M29"/>
  <c r="N29"/>
  <c r="L29"/>
  <c r="L28"/>
  <c r="L27"/>
  <c r="L26"/>
  <c r="L25"/>
  <c r="M14"/>
  <c r="N14"/>
  <c r="M13"/>
  <c r="N13"/>
  <c r="M12"/>
  <c r="N12"/>
  <c r="M10"/>
  <c r="N10"/>
  <c r="M5"/>
  <c r="N5"/>
  <c r="M4"/>
  <c r="M3" s="1"/>
  <c r="M2" s="1"/>
  <c r="N4"/>
  <c r="M8"/>
  <c r="N8"/>
  <c r="M7"/>
  <c r="N7"/>
  <c r="M24"/>
  <c r="N24"/>
  <c r="M23"/>
  <c r="N23"/>
  <c r="L24"/>
  <c r="L23"/>
  <c r="N3" l="1"/>
  <c r="N32"/>
  <c r="L21"/>
  <c r="L5"/>
  <c r="L4"/>
  <c r="L20"/>
  <c r="L14"/>
  <c r="L13"/>
  <c r="L12"/>
  <c r="L10"/>
  <c r="L8"/>
  <c r="L6"/>
  <c r="L7"/>
  <c r="H59" l="1"/>
  <c r="H55" l="1"/>
  <c r="H54" l="1"/>
  <c r="D55" l="1"/>
  <c r="C55"/>
  <c r="F42"/>
  <c r="F38"/>
  <c r="F37"/>
  <c r="F22"/>
  <c r="F20"/>
  <c r="F17"/>
  <c r="F16"/>
  <c r="F14"/>
  <c r="F8"/>
  <c r="F9"/>
  <c r="F6"/>
  <c r="F15"/>
  <c r="F5"/>
  <c r="F4"/>
  <c r="G52" l="1"/>
  <c r="J58" s="1"/>
  <c r="F52"/>
  <c r="E52"/>
  <c r="D52"/>
  <c r="C52"/>
  <c r="I52" l="1"/>
  <c r="J59"/>
  <c r="E21" i="1"/>
  <c r="E12" i="2" l="1"/>
  <c r="E8"/>
  <c r="D27" l="1"/>
  <c r="C27"/>
  <c r="Y36" i="1"/>
  <c r="R37"/>
  <c r="S37"/>
  <c r="T37"/>
  <c r="U37"/>
  <c r="W37"/>
  <c r="X37"/>
  <c r="V37"/>
  <c r="Y35"/>
  <c r="Y34"/>
  <c r="Y33"/>
  <c r="Y32"/>
  <c r="Y31"/>
  <c r="Y30"/>
  <c r="Y29"/>
  <c r="Y28"/>
  <c r="Y27"/>
  <c r="Y26"/>
  <c r="Y25"/>
  <c r="Y37" s="1"/>
  <c r="E48" l="1"/>
  <c r="F48" s="1"/>
  <c r="Q37"/>
  <c r="P37"/>
  <c r="O37"/>
  <c r="N37"/>
  <c r="M37"/>
  <c r="L37"/>
  <c r="K37"/>
  <c r="J37"/>
  <c r="I37"/>
  <c r="H37"/>
  <c r="G37"/>
  <c r="F37"/>
  <c r="E37"/>
  <c r="D37"/>
  <c r="C37"/>
  <c r="Z28"/>
  <c r="I20"/>
  <c r="H20"/>
  <c r="G20"/>
  <c r="F20"/>
  <c r="E20"/>
  <c r="D20"/>
  <c r="C20"/>
  <c r="J19"/>
  <c r="J18"/>
  <c r="J17"/>
  <c r="K17" s="1"/>
  <c r="J16"/>
  <c r="J15"/>
  <c r="J14"/>
  <c r="K14" s="1"/>
  <c r="J13"/>
  <c r="J12"/>
  <c r="J11"/>
  <c r="K11" s="1"/>
  <c r="J10"/>
  <c r="J9"/>
  <c r="J8"/>
  <c r="K8" s="1"/>
  <c r="C40" l="1"/>
  <c r="J20"/>
  <c r="Z25"/>
  <c r="C39" s="1"/>
  <c r="D39" s="1"/>
  <c r="D40" s="1"/>
  <c r="Z31"/>
  <c r="C41" s="1"/>
  <c r="Z34"/>
  <c r="C42" s="1"/>
  <c r="G39" l="1"/>
  <c r="Y39"/>
  <c r="Y41" s="1"/>
  <c r="C43"/>
  <c r="D47"/>
  <c r="E47" s="1"/>
  <c r="F47" s="1"/>
  <c r="D41"/>
  <c r="D42" l="1"/>
  <c r="D45" s="1"/>
  <c r="E45" s="1"/>
  <c r="F45" s="1"/>
  <c r="D46"/>
  <c r="E46" s="1"/>
  <c r="F46" s="1"/>
</calcChain>
</file>

<file path=xl/sharedStrings.xml><?xml version="1.0" encoding="utf-8"?>
<sst xmlns="http://schemas.openxmlformats.org/spreadsheetml/2006/main" count="513" uniqueCount="214">
  <si>
    <t>DATA STATISTIK DINAS PARIWISATA</t>
  </si>
  <si>
    <t>KABUPATEN DEMAK</t>
  </si>
  <si>
    <t>TAHUN 2020</t>
  </si>
  <si>
    <t>NO</t>
  </si>
  <si>
    <t>BULAN</t>
  </si>
  <si>
    <t>TIKETING</t>
  </si>
  <si>
    <t>TOTAL</t>
  </si>
  <si>
    <t>MAKAM SULTAN PATAH</t>
  </si>
  <si>
    <t>KADILANGU</t>
  </si>
  <si>
    <t>MOROSARI</t>
  </si>
  <si>
    <t>TAMAN RIA</t>
  </si>
  <si>
    <t>(ISTAMBUL)</t>
  </si>
  <si>
    <t>NUS</t>
  </si>
  <si>
    <t>MAN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</si>
  <si>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</si>
  <si>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</si>
  <si>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</si>
  <si>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</si>
  <si>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</si>
  <si>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</si>
  <si>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</si>
  <si>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</si>
  <si>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</si>
  <si>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</si>
  <si>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</si>
  <si>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</si>
  <si>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NON TIKETING</t>
  </si>
  <si>
    <t>SENDANG WULUH</t>
  </si>
  <si>
    <t>MAKAM SYECH MUDZAKIR</t>
  </si>
  <si>
    <t>BUNGO</t>
  </si>
  <si>
    <t>ONGGOJOYO</t>
  </si>
  <si>
    <t>REDUKSI KEDUNG MUTIH</t>
  </si>
  <si>
    <t>ROWO TANJUNG</t>
  </si>
  <si>
    <t>TLOGOWERU</t>
  </si>
  <si>
    <t>EDU</t>
  </si>
  <si>
    <t>KALITUNTANG</t>
  </si>
  <si>
    <t>POLARIS</t>
  </si>
  <si>
    <t>NIAGARA</t>
  </si>
  <si>
    <t>WONOSARI</t>
  </si>
  <si>
    <t>JRAGUNG</t>
  </si>
  <si>
    <t>BEDONO</t>
  </si>
  <si>
    <t>GLAGAH WANGI</t>
  </si>
  <si>
    <t>-</t>
  </si>
  <si>
    <t>TRI I</t>
  </si>
  <si>
    <t>TRI II</t>
  </si>
  <si>
    <t>TRI III</t>
  </si>
  <si>
    <t>TRI IV</t>
  </si>
  <si>
    <t>Capaian</t>
  </si>
  <si>
    <t>Realisasi</t>
  </si>
  <si>
    <t>SUMUR GANDENG</t>
  </si>
  <si>
    <t>MORO DEMAK</t>
  </si>
  <si>
    <t>BOYOLALI</t>
  </si>
  <si>
    <t>BROWN CANYON</t>
  </si>
  <si>
    <t>CANDISARI</t>
  </si>
  <si>
    <t>GIRI KUSUMO</t>
  </si>
  <si>
    <t>PULAU TIRANG</t>
  </si>
  <si>
    <t>DAFTAR AKOMODASI</t>
  </si>
  <si>
    <t xml:space="preserve">HOTEL, PENGINAPAN, HOMESTAY </t>
  </si>
  <si>
    <t>DI KABUPATEN DEMAK</t>
  </si>
  <si>
    <t>No</t>
  </si>
  <si>
    <t>Uraian Akomodasi</t>
  </si>
  <si>
    <t>Jumlah Akomodasi</t>
  </si>
  <si>
    <t>Jumlah Kamar</t>
  </si>
  <si>
    <t>Amantis</t>
  </si>
  <si>
    <t>Wijaya Kusuma</t>
  </si>
  <si>
    <t>Citra Alam</t>
  </si>
  <si>
    <t>Sederhana</t>
  </si>
  <si>
    <t>Penginapan Wisma Mustika 9</t>
  </si>
  <si>
    <t>Penginapan Lumintu</t>
  </si>
  <si>
    <t>Penginapan Segaran</t>
  </si>
  <si>
    <t>Homestay Kadilangu</t>
  </si>
  <si>
    <t>Homestay Karangmlati</t>
  </si>
  <si>
    <t>Homestay Tambakbulusan</t>
  </si>
  <si>
    <t>Homestay Melatiharjo</t>
  </si>
  <si>
    <t>Homestay Tlogoweru</t>
  </si>
  <si>
    <t>Penginapan H. Salim</t>
  </si>
  <si>
    <t>Penginapan Kauman</t>
  </si>
  <si>
    <t>Penginapan TIC</t>
  </si>
  <si>
    <t>KEPALA DINAS PARIWISATA</t>
  </si>
  <si>
    <t>AGUS KRIYANTO, SE, MM</t>
  </si>
  <si>
    <t>Pembina Tk. I</t>
  </si>
  <si>
    <t>NIP. 19690810 199703 1 006</t>
  </si>
  <si>
    <t>Homestay Bremi</t>
  </si>
  <si>
    <t>Homestay Bungo</t>
  </si>
  <si>
    <t>Homestay Boyolali</t>
  </si>
  <si>
    <t>Homestay Bedono</t>
  </si>
  <si>
    <t>Homestay Sibat</t>
  </si>
  <si>
    <t>Demak,       Desember 2020</t>
  </si>
  <si>
    <t>Obyek Wisata</t>
  </si>
  <si>
    <t>Pengunjung (Orang)</t>
  </si>
  <si>
    <t>Masjid Agung Demak</t>
  </si>
  <si>
    <t>Makam Sunan Kalijaga</t>
  </si>
  <si>
    <t>Morosari</t>
  </si>
  <si>
    <t>Taman Ria</t>
  </si>
  <si>
    <t>Wisata Tambakbulusan</t>
  </si>
  <si>
    <t>Morodemak</t>
  </si>
  <si>
    <t>Makam Syech Mudzakir</t>
  </si>
  <si>
    <t>Bungo</t>
  </si>
  <si>
    <t>Onggojoyo</t>
  </si>
  <si>
    <t>Kedungmutih</t>
  </si>
  <si>
    <t>Wisata reduksi kedungmutih</t>
  </si>
  <si>
    <t>Grebeg Besar</t>
  </si>
  <si>
    <t>Haul Raden Fatah</t>
  </si>
  <si>
    <t>Haul Akbar Demak</t>
  </si>
  <si>
    <t>Malam Jumat Kliwon</t>
  </si>
  <si>
    <t>Rowo Tanjung</t>
  </si>
  <si>
    <t>Prajurit 40an</t>
  </si>
  <si>
    <t>Iring-iringan Tumpeng 9</t>
  </si>
  <si>
    <t>Wisata Edukasi Tlogoweru</t>
  </si>
  <si>
    <t>Wisata Edukasi Pendopo</t>
  </si>
  <si>
    <t>Karnaval Panjang Jimat</t>
  </si>
  <si>
    <t>Haul Kanjeng Sunan Kalijaga</t>
  </si>
  <si>
    <t>Haul Girikusumo</t>
  </si>
  <si>
    <t>Haflah Khotmil Qur'an BUQ</t>
  </si>
  <si>
    <t>Haul Eyang Panji Kusumo</t>
  </si>
  <si>
    <t>Agro Wisata Jambu Belimbing Betokan</t>
  </si>
  <si>
    <t>Taman Kali Tuntang</t>
  </si>
  <si>
    <t>Kolam Renang Polaris</t>
  </si>
  <si>
    <t>Kolam Renang Niagara</t>
  </si>
  <si>
    <t>Ukir Gebyok Karanganyar</t>
  </si>
  <si>
    <t>Ruwatan Masal Demak</t>
  </si>
  <si>
    <t>Pengasapan Ikan Wonosari</t>
  </si>
  <si>
    <t xml:space="preserve">Jati Park Jragung </t>
  </si>
  <si>
    <t>Bedono Bangkit</t>
  </si>
  <si>
    <t>Kraton Glagah Wangi</t>
  </si>
  <si>
    <t>Sendang Wuluh</t>
  </si>
  <si>
    <t>Pulau Tirang</t>
  </si>
  <si>
    <t>Girikusumo</t>
  </si>
  <si>
    <t>Candisari</t>
  </si>
  <si>
    <t>Brown Canyon</t>
  </si>
  <si>
    <t>Boyolali Kec. Gajah</t>
  </si>
  <si>
    <t>Sumur Gandeng, Bremi</t>
  </si>
  <si>
    <t>Demak,       Desember 2019</t>
  </si>
  <si>
    <t>Degega</t>
  </si>
  <si>
    <t>Budaya</t>
  </si>
  <si>
    <t>Haul Akbar</t>
  </si>
  <si>
    <t>Penjamasan</t>
  </si>
  <si>
    <t>Ruwatan</t>
  </si>
  <si>
    <t>Tari Tunggal Jiwo</t>
  </si>
  <si>
    <t>Tumpeng 9</t>
  </si>
  <si>
    <t>Kirab Panjang</t>
  </si>
  <si>
    <t>Kirab Budaya</t>
  </si>
  <si>
    <t>Karnaval</t>
  </si>
  <si>
    <t>Apitan</t>
  </si>
  <si>
    <t>Megengan</t>
  </si>
  <si>
    <t>Syawalan</t>
  </si>
  <si>
    <t>MAD</t>
  </si>
  <si>
    <t>KDL</t>
  </si>
  <si>
    <t>Bahari</t>
  </si>
  <si>
    <t>Istambul</t>
  </si>
  <si>
    <t>Bedono</t>
  </si>
  <si>
    <t xml:space="preserve">DATA KUNJUNGAN WISATAWAN MANCANEGARA </t>
  </si>
  <si>
    <t>TAHUN 2019</t>
  </si>
  <si>
    <t>Lokasi</t>
  </si>
  <si>
    <t>Jumlah Kunjungan</t>
  </si>
  <si>
    <t>Keterangan</t>
  </si>
  <si>
    <t>Tiketing</t>
  </si>
  <si>
    <t>Non Tiketing</t>
  </si>
  <si>
    <t>NAMA ODTW</t>
  </si>
  <si>
    <t>KET</t>
  </si>
  <si>
    <t>Sejarah</t>
  </si>
  <si>
    <t>Museum Masjid Agung</t>
  </si>
  <si>
    <t>Museum Glagah Wangi</t>
  </si>
  <si>
    <t>MAKAM SUNAN KALIJAGA</t>
  </si>
  <si>
    <t>Religi</t>
  </si>
  <si>
    <t>Syeh Mudzakir</t>
  </si>
  <si>
    <t>Kraton Dimak</t>
  </si>
  <si>
    <t>Giri Kusumo</t>
  </si>
  <si>
    <t>Makam Sultan Fatah</t>
  </si>
  <si>
    <t>Panji Kusumo</t>
  </si>
  <si>
    <t>Tlogoweru</t>
  </si>
  <si>
    <t>Pertanian</t>
  </si>
  <si>
    <t>Mlatiharjo</t>
  </si>
  <si>
    <t>Sibat</t>
  </si>
  <si>
    <t>Pendidikan</t>
  </si>
  <si>
    <t>Eduwisata</t>
  </si>
  <si>
    <t>Karang Mlati Batik</t>
  </si>
  <si>
    <t>Buatan</t>
  </si>
  <si>
    <t>Kalituntang</t>
  </si>
  <si>
    <t>Polaris</t>
  </si>
  <si>
    <t>Niagara</t>
  </si>
  <si>
    <t>Boyolali</t>
  </si>
  <si>
    <t>Sumur Gandeng</t>
  </si>
  <si>
    <t>Kolam Renang Guntur</t>
  </si>
  <si>
    <t>DeGeGa</t>
  </si>
  <si>
    <t>Wonosari</t>
  </si>
  <si>
    <t>Belanja</t>
  </si>
  <si>
    <t>Alam</t>
  </si>
  <si>
    <t>Jragung</t>
  </si>
  <si>
    <t>Indikator</t>
  </si>
  <si>
    <t>Satuan</t>
  </si>
  <si>
    <t>Pertumbuhan rata-rata (%/Tahun)</t>
  </si>
  <si>
    <t>1.</t>
  </si>
  <si>
    <t>Kunjungan Wisman</t>
  </si>
  <si>
    <t>Kunjungan</t>
  </si>
  <si>
    <t>Kunjungan Wisnus</t>
  </si>
  <si>
    <t>3.</t>
  </si>
  <si>
    <t>Jumlah</t>
  </si>
  <si>
    <t>Watu Lempit</t>
  </si>
  <si>
    <t>Taman Mahesa Jenar</t>
  </si>
  <si>
    <t>Taman Bogorame</t>
  </si>
  <si>
    <t>Feb</t>
  </si>
  <si>
    <t>Mar</t>
  </si>
  <si>
    <t xml:space="preserve">Juni </t>
  </si>
  <si>
    <t xml:space="preserve">Juli </t>
  </si>
  <si>
    <t>Agust</t>
  </si>
  <si>
    <t xml:space="preserve">Sept </t>
  </si>
  <si>
    <t>Okto</t>
  </si>
  <si>
    <t>Nov</t>
  </si>
  <si>
    <t>Des</t>
  </si>
  <si>
    <t>Jan</t>
  </si>
  <si>
    <t>TOT</t>
  </si>
  <si>
    <t>DATA KUNJUNGAN WISATAWAN</t>
  </si>
  <si>
    <r>
      <t xml:space="preserve"> </t>
    </r>
    <r>
      <rPr>
        <b/>
        <sz val="14"/>
        <color theme="1"/>
        <rFont val="Times New Roman"/>
        <family val="1"/>
      </rPr>
      <t>OBYEK WISATA KABUPATEN DEMAK TAHUN 2022</t>
    </r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</si>
</sst>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_(* #,##0.00_);_(* \(#,##0.00\);_(* &quot;-&quot;_);_(@_)"/>
    <numFmt numFmtId="165" formatCode="_(* #,##0.0_);_(* \(#,##0.0\);_(* &quot;-&quot;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u/>
      <sz val="12"/>
      <color theme="1"/>
      <name val="Bookman Old Style"/>
      <family val="1"/>
    </font>
    <font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Calibri"/>
      <family val="2"/>
      <charset val="1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Bookman Old Style"/>
      <family val="1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9"/>
      <color theme="1"/>
      <name val="Bookman Old Style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41" fontId="0" fillId="0" borderId="0" xfId="1" applyFont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1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1" fontId="0" fillId="0" borderId="1" xfId="1" applyFont="1" applyBorder="1" applyAlignment="1">
      <alignment horizontal="center" vertical="center"/>
    </xf>
    <xf numFmtId="41" fontId="0" fillId="0" borderId="1" xfId="1" applyFont="1" applyFill="1" applyBorder="1" applyAlignment="1">
      <alignment horizontal="center" vertical="center"/>
    </xf>
    <xf numFmtId="41" fontId="0" fillId="0" borderId="0" xfId="1" applyFont="1" applyFill="1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41" fontId="0" fillId="0" borderId="0" xfId="0" applyNumberFormat="1" applyBorder="1"/>
    <xf numFmtId="0" fontId="0" fillId="2" borderId="1" xfId="0" applyFill="1" applyBorder="1" applyAlignment="1">
      <alignment horizontal="center" vertical="center"/>
    </xf>
    <xf numFmtId="41" fontId="0" fillId="0" borderId="1" xfId="1" applyFont="1" applyBorder="1"/>
    <xf numFmtId="41" fontId="0" fillId="0" borderId="0" xfId="1" applyFont="1" applyBorder="1"/>
    <xf numFmtId="41" fontId="0" fillId="0" borderId="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1" xfId="1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1" fontId="0" fillId="0" borderId="1" xfId="0" applyNumberFormat="1" applyBorder="1"/>
    <xf numFmtId="41" fontId="2" fillId="0" borderId="1" xfId="0" applyNumberFormat="1" applyFont="1" applyBorder="1"/>
    <xf numFmtId="41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  <xf numFmtId="2" fontId="0" fillId="0" borderId="0" xfId="0" applyNumberFormat="1"/>
    <xf numFmtId="164" fontId="0" fillId="0" borderId="0" xfId="1" applyNumberFormat="1" applyFont="1"/>
    <xf numFmtId="165" fontId="0" fillId="0" borderId="0" xfId="1" applyNumberFormat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1" fontId="6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1" fontId="6" fillId="0" borderId="1" xfId="1" applyFont="1" applyBorder="1"/>
    <xf numFmtId="0" fontId="6" fillId="0" borderId="1" xfId="1" applyNumberFormat="1" applyFont="1" applyBorder="1" applyAlignment="1">
      <alignment horizontal="center" vertical="center"/>
    </xf>
    <xf numFmtId="41" fontId="6" fillId="0" borderId="3" xfId="1" applyFont="1" applyBorder="1"/>
    <xf numFmtId="0" fontId="6" fillId="0" borderId="0" xfId="0" applyFont="1" applyAlignment="1">
      <alignment horizontal="center"/>
    </xf>
    <xf numFmtId="4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41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1" fontId="0" fillId="3" borderId="1" xfId="1" applyFont="1" applyFill="1" applyBorder="1"/>
    <xf numFmtId="41" fontId="0" fillId="3" borderId="1" xfId="1" applyFont="1" applyFill="1" applyBorder="1" applyAlignment="1">
      <alignment horizontal="center" vertical="center"/>
    </xf>
    <xf numFmtId="4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41" fontId="8" fillId="0" borderId="0" xfId="1" applyFont="1"/>
    <xf numFmtId="41" fontId="8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1" fontId="9" fillId="0" borderId="1" xfId="1" applyFont="1" applyBorder="1" applyAlignment="1">
      <alignment horizontal="center" vertical="center" wrapText="1"/>
    </xf>
    <xf numFmtId="41" fontId="9" fillId="0" borderId="1" xfId="1" applyFont="1" applyBorder="1" applyAlignment="1">
      <alignment horizontal="center" vertical="center"/>
    </xf>
    <xf numFmtId="0" fontId="6" fillId="0" borderId="1" xfId="0" applyFont="1" applyBorder="1"/>
    <xf numFmtId="41" fontId="6" fillId="0" borderId="1" xfId="1" applyFont="1" applyBorder="1" applyAlignment="1">
      <alignment horizontal="center" vertical="center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41" fontId="6" fillId="0" borderId="1" xfId="1" applyFont="1" applyBorder="1" applyAlignment="1">
      <alignment vertical="center"/>
    </xf>
    <xf numFmtId="1" fontId="11" fillId="2" borderId="0" xfId="2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horizontal="left" vertical="top"/>
    </xf>
    <xf numFmtId="41" fontId="9" fillId="0" borderId="1" xfId="1" applyFont="1" applyBorder="1"/>
    <xf numFmtId="41" fontId="6" fillId="0" borderId="0" xfId="1" applyFont="1" applyAlignment="1">
      <alignment horizontal="left"/>
    </xf>
    <xf numFmtId="41" fontId="6" fillId="0" borderId="0" xfId="1" applyFont="1" applyAlignment="1"/>
    <xf numFmtId="41" fontId="6" fillId="0" borderId="0" xfId="1" applyFont="1" applyFill="1" applyBorder="1"/>
    <xf numFmtId="164" fontId="0" fillId="0" borderId="0" xfId="1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4" borderId="1" xfId="0" applyFill="1" applyBorder="1"/>
    <xf numFmtId="0" fontId="0" fillId="0" borderId="1" xfId="0" applyBorder="1"/>
    <xf numFmtId="0" fontId="0" fillId="5" borderId="1" xfId="0" applyFill="1" applyBorder="1"/>
    <xf numFmtId="0" fontId="6" fillId="0" borderId="1" xfId="0" applyFont="1" applyBorder="1" applyAlignment="1">
      <alignment horizontal="center"/>
    </xf>
    <xf numFmtId="41" fontId="8" fillId="0" borderId="0" xfId="1" applyFont="1" applyAlignment="1">
      <alignment horizontal="center"/>
    </xf>
    <xf numFmtId="1" fontId="11" fillId="2" borderId="5" xfId="1" applyNumberFormat="1" applyFont="1" applyFill="1" applyBorder="1" applyAlignment="1">
      <alignment horizontal="left" vertical="top"/>
    </xf>
    <xf numFmtId="0" fontId="12" fillId="2" borderId="2" xfId="0" applyFont="1" applyFill="1" applyBorder="1"/>
    <xf numFmtId="0" fontId="12" fillId="2" borderId="9" xfId="0" applyFont="1" applyFill="1" applyBorder="1"/>
    <xf numFmtId="0" fontId="12" fillId="2" borderId="2" xfId="0" applyFont="1" applyFill="1" applyBorder="1" applyAlignment="1">
      <alignment vertical="top"/>
    </xf>
    <xf numFmtId="0" fontId="12" fillId="2" borderId="9" xfId="0" applyFont="1" applyFill="1" applyBorder="1" applyAlignment="1">
      <alignment vertical="top"/>
    </xf>
    <xf numFmtId="41" fontId="9" fillId="0" borderId="1" xfId="1" applyFont="1" applyBorder="1" applyAlignment="1">
      <alignment horizontal="center"/>
    </xf>
    <xf numFmtId="41" fontId="0" fillId="0" borderId="0" xfId="1" applyFont="1" applyAlignment="1">
      <alignment horizontal="center"/>
    </xf>
    <xf numFmtId="41" fontId="10" fillId="0" borderId="0" xfId="0" applyNumberFormat="1" applyFont="1" applyAlignment="1">
      <alignment horizontal="center" vertical="center"/>
    </xf>
    <xf numFmtId="0" fontId="0" fillId="3" borderId="1" xfId="0" applyFill="1" applyBorder="1"/>
    <xf numFmtId="0" fontId="0" fillId="6" borderId="1" xfId="0" applyFill="1" applyBorder="1"/>
    <xf numFmtId="41" fontId="12" fillId="2" borderId="6" xfId="0" applyNumberFormat="1" applyFont="1" applyFill="1" applyBorder="1"/>
    <xf numFmtId="41" fontId="12" fillId="2" borderId="8" xfId="0" applyNumberFormat="1" applyFont="1" applyFill="1" applyBorder="1" applyAlignment="1">
      <alignment vertical="top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0" fillId="5" borderId="0" xfId="0" applyFill="1" applyBorder="1"/>
    <xf numFmtId="41" fontId="6" fillId="0" borderId="10" xfId="1" applyFont="1" applyFill="1" applyBorder="1"/>
    <xf numFmtId="41" fontId="6" fillId="0" borderId="2" xfId="1" applyFont="1" applyFill="1" applyBorder="1"/>
    <xf numFmtId="41" fontId="9" fillId="0" borderId="1" xfId="1" applyFont="1" applyBorder="1" applyAlignment="1">
      <alignment horizontal="center" vertical="center" wrapText="1"/>
    </xf>
    <xf numFmtId="41" fontId="10" fillId="0" borderId="0" xfId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5" fillId="0" borderId="2" xfId="1" applyFont="1" applyBorder="1" applyAlignment="1">
      <alignment horizontal="center" wrapText="1"/>
    </xf>
    <xf numFmtId="41" fontId="5" fillId="0" borderId="0" xfId="1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1" fontId="9" fillId="0" borderId="1" xfId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topLeftCell="Q18" workbookViewId="0">
      <selection activeCell="E23" sqref="E23"/>
    </sheetView>
  </sheetViews>
  <sheetFormatPr defaultRowHeight="15"/>
  <cols>
    <col min="1" max="1" width="3.7109375" customWidth="1"/>
    <col min="2" max="2" width="11.28515625" customWidth="1"/>
    <col min="3" max="3" width="11.5703125" customWidth="1"/>
    <col min="4" max="4" width="13.28515625" customWidth="1"/>
    <col min="5" max="5" width="10.7109375" customWidth="1"/>
    <col min="6" max="6" width="12" customWidth="1"/>
    <col min="7" max="7" width="13" customWidth="1"/>
    <col min="8" max="8" width="12.85546875" customWidth="1"/>
    <col min="9" max="9" width="15.140625" customWidth="1"/>
    <col min="10" max="10" width="9" customWidth="1"/>
    <col min="11" max="11" width="11.5703125" style="1" customWidth="1"/>
    <col min="13" max="13" width="9.85546875" customWidth="1"/>
    <col min="14" max="14" width="11.42578125" customWidth="1"/>
    <col min="15" max="15" width="11.7109375" customWidth="1"/>
    <col min="25" max="25" width="11.28515625" bestFit="1" customWidth="1"/>
    <col min="30" max="30" width="10.42578125" customWidth="1"/>
    <col min="32" max="32" width="10" customWidth="1"/>
  </cols>
  <sheetData>
    <row r="1" spans="1:34" ht="18.75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34" ht="18.75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34" ht="18.75">
      <c r="A3" s="116" t="s">
        <v>2</v>
      </c>
      <c r="B3" s="116"/>
      <c r="C3" s="116"/>
      <c r="D3" s="116"/>
      <c r="E3" s="116"/>
      <c r="F3" s="116"/>
      <c r="G3" s="116"/>
      <c r="H3" s="116"/>
      <c r="I3" s="116"/>
    </row>
    <row r="5" spans="1:34">
      <c r="A5" s="117" t="s">
        <v>3</v>
      </c>
      <c r="B5" s="117" t="s">
        <v>4</v>
      </c>
      <c r="C5" s="117" t="s">
        <v>5</v>
      </c>
      <c r="D5" s="117"/>
      <c r="E5" s="117"/>
      <c r="F5" s="117"/>
      <c r="G5" s="117"/>
      <c r="H5" s="117"/>
      <c r="I5" s="117"/>
      <c r="J5" s="117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8"/>
      <c r="AG5" s="119"/>
      <c r="AH5" s="119"/>
    </row>
    <row r="6" spans="1:34">
      <c r="A6" s="117"/>
      <c r="B6" s="117"/>
      <c r="C6" s="120" t="s">
        <v>7</v>
      </c>
      <c r="D6" s="120"/>
      <c r="E6" s="117" t="s">
        <v>8</v>
      </c>
      <c r="F6" s="117"/>
      <c r="G6" s="3" t="s">
        <v>9</v>
      </c>
      <c r="H6" s="4" t="s">
        <v>10</v>
      </c>
      <c r="I6" s="4" t="s">
        <v>11</v>
      </c>
      <c r="J6" s="117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  <c r="AA6" s="7"/>
      <c r="AB6" s="8"/>
      <c r="AC6" s="8"/>
      <c r="AD6" s="8"/>
      <c r="AE6" s="8"/>
      <c r="AF6" s="118"/>
      <c r="AG6" s="119"/>
      <c r="AH6" s="119"/>
    </row>
    <row r="7" spans="1:34">
      <c r="A7" s="117"/>
      <c r="B7" s="117"/>
      <c r="C7" s="3" t="s">
        <v>12</v>
      </c>
      <c r="D7" s="3" t="s">
        <v>13</v>
      </c>
      <c r="E7" s="3" t="s">
        <v>12</v>
      </c>
      <c r="F7" s="3" t="s">
        <v>13</v>
      </c>
      <c r="G7" s="3" t="s">
        <v>12</v>
      </c>
      <c r="H7" s="3" t="s">
        <v>12</v>
      </c>
      <c r="I7" s="3" t="s">
        <v>12</v>
      </c>
      <c r="J7" s="117"/>
      <c r="K7" s="9"/>
      <c r="L7" s="9"/>
      <c r="M7" s="9"/>
      <c r="N7" s="9"/>
      <c r="O7" s="9"/>
      <c r="P7" s="9"/>
      <c r="Q7" s="9"/>
      <c r="R7" s="41"/>
      <c r="S7" s="41"/>
      <c r="T7" s="41"/>
      <c r="U7" s="41"/>
      <c r="V7" s="41"/>
      <c r="W7" s="41"/>
      <c r="X7" s="41"/>
      <c r="Y7" s="9"/>
      <c r="Z7" s="9"/>
      <c r="AA7" s="9"/>
      <c r="AB7" s="9"/>
      <c r="AC7" s="9"/>
      <c r="AD7" s="9"/>
      <c r="AE7" s="9"/>
      <c r="AF7" s="118"/>
      <c r="AG7" s="119"/>
      <c r="AH7" s="119"/>
    </row>
    <row r="8" spans="1:34">
      <c r="A8" s="10">
        <v>1</v>
      </c>
      <c r="B8" s="11" t="s">
        <v>14</v>
      </c>
      <c r="C8" s="12">
        <v>53695</v>
      </c>
      <c r="D8" s="12">
        <v>0</v>
      </c>
      <c r="E8" s="12">
        <v>73828</v>
      </c>
      <c r="F8" s="12">
        <v>17</v>
      </c>
      <c r="G8" s="12">
        <v>2047</v>
      </c>
      <c r="H8" s="12">
        <v>6348</v>
      </c>
      <c r="I8" s="12">
        <v>12095</v>
      </c>
      <c r="J8" s="13">
        <f>SUM(C8:I8)</f>
        <v>148030</v>
      </c>
      <c r="K8" s="121">
        <f>SUM(J8:J10)</f>
        <v>380454</v>
      </c>
      <c r="L8" s="14"/>
      <c r="M8" s="14"/>
      <c r="N8" s="14"/>
      <c r="O8" s="15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/>
      <c r="AG8" s="122"/>
      <c r="AH8" s="122"/>
    </row>
    <row r="9" spans="1:34">
      <c r="A9" s="10">
        <v>2</v>
      </c>
      <c r="B9" s="11" t="s">
        <v>15</v>
      </c>
      <c r="C9" s="12">
        <v>51850</v>
      </c>
      <c r="D9" s="12">
        <v>0</v>
      </c>
      <c r="E9" s="12">
        <v>69315</v>
      </c>
      <c r="F9" s="12">
        <v>25</v>
      </c>
      <c r="G9" s="12">
        <v>920</v>
      </c>
      <c r="H9" s="12">
        <v>3463</v>
      </c>
      <c r="I9" s="12">
        <v>10756</v>
      </c>
      <c r="J9" s="13">
        <f t="shared" ref="J9:J19" si="0">SUM(C9:I9)</f>
        <v>136329</v>
      </c>
      <c r="K9" s="121"/>
      <c r="L9" s="14"/>
      <c r="M9" s="14"/>
      <c r="N9" s="14"/>
      <c r="O9" s="15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6"/>
      <c r="AG9" s="123"/>
      <c r="AH9" s="123"/>
    </row>
    <row r="10" spans="1:34">
      <c r="A10" s="17">
        <v>3</v>
      </c>
      <c r="B10" s="11" t="s">
        <v>16</v>
      </c>
      <c r="C10" s="12">
        <v>36860</v>
      </c>
      <c r="D10" s="12">
        <v>0</v>
      </c>
      <c r="E10" s="12">
        <v>51660</v>
      </c>
      <c r="F10" s="12">
        <v>0</v>
      </c>
      <c r="G10" s="12">
        <v>812</v>
      </c>
      <c r="H10" s="12">
        <v>1793</v>
      </c>
      <c r="I10" s="12">
        <v>4970</v>
      </c>
      <c r="J10" s="13">
        <f t="shared" si="0"/>
        <v>96095</v>
      </c>
      <c r="K10" s="121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6"/>
      <c r="AG10" s="123"/>
      <c r="AH10" s="123"/>
    </row>
    <row r="11" spans="1:34">
      <c r="A11" s="10">
        <v>4</v>
      </c>
      <c r="B11" s="11" t="s">
        <v>17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8">
        <v>0</v>
      </c>
      <c r="I11" s="12">
        <v>0</v>
      </c>
      <c r="J11" s="13">
        <f t="shared" si="0"/>
        <v>0</v>
      </c>
      <c r="K11" s="121">
        <f t="shared" ref="K11" si="1">SUM(J11:J13)</f>
        <v>187</v>
      </c>
      <c r="L11" s="14"/>
      <c r="M11" s="14"/>
      <c r="N11" s="14"/>
      <c r="O11" s="19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  <c r="AG11" s="122"/>
      <c r="AH11" s="122"/>
    </row>
    <row r="12" spans="1:34">
      <c r="A12" s="10">
        <v>5</v>
      </c>
      <c r="B12" s="11" t="s">
        <v>18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8">
        <v>0</v>
      </c>
      <c r="I12" s="12">
        <v>0</v>
      </c>
      <c r="J12" s="13">
        <f t="shared" si="0"/>
        <v>0</v>
      </c>
      <c r="K12" s="121"/>
      <c r="L12" s="14"/>
      <c r="M12" s="14"/>
      <c r="N12" s="14"/>
      <c r="O12" s="19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23"/>
      <c r="AH12" s="123"/>
    </row>
    <row r="13" spans="1:34">
      <c r="A13" s="10">
        <v>6</v>
      </c>
      <c r="B13" s="11" t="s">
        <v>19</v>
      </c>
      <c r="C13" s="12">
        <v>0</v>
      </c>
      <c r="D13" s="12">
        <v>0</v>
      </c>
      <c r="E13" s="12">
        <v>0</v>
      </c>
      <c r="F13" s="12">
        <v>0</v>
      </c>
      <c r="G13" s="12">
        <v>187</v>
      </c>
      <c r="H13" s="12">
        <v>0</v>
      </c>
      <c r="I13" s="12">
        <v>0</v>
      </c>
      <c r="J13" s="13">
        <f t="shared" si="0"/>
        <v>187</v>
      </c>
      <c r="K13" s="121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/>
      <c r="AG13" s="123"/>
      <c r="AH13" s="123"/>
    </row>
    <row r="14" spans="1:34">
      <c r="A14" s="10">
        <v>7</v>
      </c>
      <c r="B14" s="11" t="s">
        <v>20</v>
      </c>
      <c r="C14" s="12">
        <v>0</v>
      </c>
      <c r="D14" s="12">
        <v>0</v>
      </c>
      <c r="E14" s="12">
        <v>0</v>
      </c>
      <c r="F14" s="12">
        <v>0</v>
      </c>
      <c r="G14" s="20">
        <v>1140</v>
      </c>
      <c r="H14" s="20">
        <v>0</v>
      </c>
      <c r="I14" s="21">
        <v>0</v>
      </c>
      <c r="J14" s="13">
        <f t="shared" si="0"/>
        <v>1140</v>
      </c>
      <c r="K14" s="121">
        <f t="shared" ref="K14" si="2">SUM(J14:J16)</f>
        <v>41136</v>
      </c>
      <c r="L14" s="14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6"/>
      <c r="AG14" s="122"/>
      <c r="AH14" s="122"/>
    </row>
    <row r="15" spans="1:34">
      <c r="A15" s="10">
        <v>8</v>
      </c>
      <c r="B15" s="11" t="s">
        <v>21</v>
      </c>
      <c r="C15" s="12">
        <v>0</v>
      </c>
      <c r="D15" s="12">
        <v>0</v>
      </c>
      <c r="E15" s="12">
        <v>0</v>
      </c>
      <c r="F15" s="12">
        <v>0</v>
      </c>
      <c r="G15" s="20">
        <v>1882</v>
      </c>
      <c r="H15" s="20">
        <v>1319</v>
      </c>
      <c r="I15" s="12">
        <v>13074</v>
      </c>
      <c r="J15" s="13">
        <f t="shared" si="0"/>
        <v>16275</v>
      </c>
      <c r="K15" s="121"/>
      <c r="L15" s="14"/>
      <c r="M15" s="14"/>
      <c r="N15" s="14"/>
      <c r="O15" s="15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6"/>
      <c r="AG15" s="123"/>
      <c r="AH15" s="123"/>
    </row>
    <row r="16" spans="1:34">
      <c r="A16" s="10">
        <v>9</v>
      </c>
      <c r="B16" s="11" t="s">
        <v>22</v>
      </c>
      <c r="C16" s="12">
        <v>0</v>
      </c>
      <c r="D16" s="12">
        <v>0</v>
      </c>
      <c r="E16" s="12">
        <v>0</v>
      </c>
      <c r="F16" s="12">
        <v>0</v>
      </c>
      <c r="G16" s="12">
        <v>2278</v>
      </c>
      <c r="H16" s="12">
        <v>1396</v>
      </c>
      <c r="I16" s="12">
        <v>20047</v>
      </c>
      <c r="J16" s="13">
        <f t="shared" si="0"/>
        <v>23721</v>
      </c>
      <c r="K16" s="121"/>
      <c r="L16" s="14"/>
      <c r="M16" s="14"/>
      <c r="N16" s="14"/>
      <c r="O16" s="15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  <c r="AG16" s="123"/>
      <c r="AH16" s="123"/>
    </row>
    <row r="17" spans="1:34">
      <c r="A17" s="10">
        <v>10</v>
      </c>
      <c r="B17" s="11" t="s">
        <v>23</v>
      </c>
      <c r="C17" s="12">
        <v>4851</v>
      </c>
      <c r="D17" s="12"/>
      <c r="E17" s="12">
        <v>14578</v>
      </c>
      <c r="F17" s="12"/>
      <c r="G17" s="12">
        <v>2513</v>
      </c>
      <c r="H17" s="12">
        <v>1529</v>
      </c>
      <c r="I17" s="12">
        <v>19716</v>
      </c>
      <c r="J17" s="13">
        <f t="shared" si="0"/>
        <v>43187</v>
      </c>
      <c r="K17" s="121">
        <f t="shared" ref="K17" si="3">SUM(J17:J19)</f>
        <v>124081</v>
      </c>
      <c r="L17" s="14"/>
      <c r="M17" s="14"/>
      <c r="N17" s="14"/>
      <c r="O17" s="15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6"/>
      <c r="AG17" s="122"/>
      <c r="AH17" s="122"/>
    </row>
    <row r="18" spans="1:34">
      <c r="A18" s="10">
        <v>11</v>
      </c>
      <c r="B18" s="11" t="s">
        <v>24</v>
      </c>
      <c r="C18" s="12">
        <v>10037</v>
      </c>
      <c r="D18" s="12"/>
      <c r="E18" s="12">
        <v>24750</v>
      </c>
      <c r="F18" s="12"/>
      <c r="G18" s="12">
        <v>2248</v>
      </c>
      <c r="H18" s="12">
        <v>1723</v>
      </c>
      <c r="I18" s="12">
        <v>11927</v>
      </c>
      <c r="J18" s="13">
        <f t="shared" si="0"/>
        <v>50685</v>
      </c>
      <c r="K18" s="121"/>
      <c r="L18" s="14"/>
      <c r="M18" s="14"/>
      <c r="N18" s="14"/>
      <c r="O18" s="15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6"/>
      <c r="AG18" s="123"/>
      <c r="AH18" s="123"/>
    </row>
    <row r="19" spans="1:34">
      <c r="A19" s="10">
        <v>12</v>
      </c>
      <c r="B19" s="11" t="s">
        <v>25</v>
      </c>
      <c r="C19" s="22">
        <v>9185</v>
      </c>
      <c r="D19" s="12">
        <v>0</v>
      </c>
      <c r="E19" s="12">
        <v>18362</v>
      </c>
      <c r="F19" s="12">
        <v>0</v>
      </c>
      <c r="G19" s="12">
        <v>1605</v>
      </c>
      <c r="H19" s="12">
        <v>1057</v>
      </c>
      <c r="I19" s="12">
        <v>0</v>
      </c>
      <c r="J19" s="13">
        <f t="shared" si="0"/>
        <v>30209</v>
      </c>
      <c r="K19" s="121"/>
      <c r="L19" s="14"/>
      <c r="M19" s="14"/>
      <c r="N19" s="14"/>
      <c r="O19" s="15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6"/>
      <c r="AG19" s="123"/>
      <c r="AH19" s="123"/>
    </row>
    <row r="20" spans="1:34" s="27" customFormat="1">
      <c r="A20" s="117" t="s">
        <v>6</v>
      </c>
      <c r="B20" s="117"/>
      <c r="C20" s="23">
        <f>SUM(C8:C19)</f>
        <v>166478</v>
      </c>
      <c r="D20" s="23">
        <f>SUM(D8:D19)</f>
        <v>0</v>
      </c>
      <c r="E20" s="23">
        <f>SUM(E8:E19)</f>
        <v>252493</v>
      </c>
      <c r="F20" s="23">
        <f t="shared" ref="F20:H20" si="4">SUM(F8:F19)</f>
        <v>42</v>
      </c>
      <c r="G20" s="23">
        <f>SUM(G8:G19)</f>
        <v>15632</v>
      </c>
      <c r="H20" s="23">
        <f t="shared" si="4"/>
        <v>18628</v>
      </c>
      <c r="I20" s="23">
        <f>SUM(I8:I19)</f>
        <v>92585</v>
      </c>
      <c r="J20" s="24">
        <f>SUM(C20:I20)</f>
        <v>545858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6"/>
    </row>
    <row r="21" spans="1:34">
      <c r="A21" s="28"/>
      <c r="B21" s="28"/>
      <c r="C21" s="21"/>
      <c r="D21" s="21"/>
      <c r="E21" s="21">
        <f>E20+F20</f>
        <v>252535</v>
      </c>
      <c r="F21" s="21"/>
      <c r="G21" s="21"/>
      <c r="H21" s="21"/>
      <c r="I21" s="21"/>
      <c r="J21" s="29"/>
      <c r="K21" s="1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16"/>
      <c r="AG21" s="29"/>
      <c r="AH21" s="29"/>
    </row>
    <row r="22" spans="1:34">
      <c r="A22" s="117" t="s">
        <v>3</v>
      </c>
      <c r="B22" s="117" t="s">
        <v>4</v>
      </c>
      <c r="C22" s="117" t="s">
        <v>26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3"/>
      <c r="R22" s="40"/>
      <c r="S22" s="40"/>
      <c r="T22" s="40"/>
      <c r="U22" s="40"/>
      <c r="V22" s="40"/>
      <c r="W22" s="40"/>
      <c r="X22" s="40"/>
      <c r="Y22" s="117" t="s">
        <v>6</v>
      </c>
    </row>
    <row r="23" spans="1:34" ht="45">
      <c r="A23" s="117"/>
      <c r="B23" s="117"/>
      <c r="C23" s="57" t="s">
        <v>27</v>
      </c>
      <c r="D23" s="56" t="s">
        <v>28</v>
      </c>
      <c r="E23" s="57" t="s">
        <v>29</v>
      </c>
      <c r="F23" s="57" t="s">
        <v>30</v>
      </c>
      <c r="G23" s="57" t="s">
        <v>31</v>
      </c>
      <c r="H23" s="57" t="s">
        <v>32</v>
      </c>
      <c r="I23" s="57" t="s">
        <v>33</v>
      </c>
      <c r="J23" s="57" t="s">
        <v>34</v>
      </c>
      <c r="K23" s="62" t="s">
        <v>35</v>
      </c>
      <c r="L23" s="62" t="s">
        <v>36</v>
      </c>
      <c r="M23" s="57" t="s">
        <v>37</v>
      </c>
      <c r="N23" s="57" t="s">
        <v>38</v>
      </c>
      <c r="O23" s="57" t="s">
        <v>39</v>
      </c>
      <c r="P23" s="57" t="s">
        <v>40</v>
      </c>
      <c r="Q23" s="57" t="s">
        <v>41</v>
      </c>
      <c r="R23" s="30" t="s">
        <v>55</v>
      </c>
      <c r="S23" s="30" t="s">
        <v>54</v>
      </c>
      <c r="T23" s="30" t="s">
        <v>53</v>
      </c>
      <c r="U23" s="30" t="s">
        <v>52</v>
      </c>
      <c r="V23" s="30" t="s">
        <v>51</v>
      </c>
      <c r="W23" s="30" t="s">
        <v>50</v>
      </c>
      <c r="X23" s="30" t="s">
        <v>49</v>
      </c>
      <c r="Y23" s="117"/>
    </row>
    <row r="24" spans="1:34">
      <c r="A24" s="117"/>
      <c r="B24" s="117"/>
      <c r="C24" s="58" t="s">
        <v>12</v>
      </c>
      <c r="D24" s="58" t="s">
        <v>12</v>
      </c>
      <c r="E24" s="58" t="s">
        <v>12</v>
      </c>
      <c r="F24" s="58" t="s">
        <v>12</v>
      </c>
      <c r="G24" s="58" t="s">
        <v>12</v>
      </c>
      <c r="H24" s="58" t="s">
        <v>12</v>
      </c>
      <c r="I24" s="58" t="s">
        <v>12</v>
      </c>
      <c r="J24" s="58" t="s">
        <v>12</v>
      </c>
      <c r="K24" s="58" t="s">
        <v>12</v>
      </c>
      <c r="L24" s="58" t="s">
        <v>12</v>
      </c>
      <c r="M24" s="58" t="s">
        <v>12</v>
      </c>
      <c r="N24" s="58" t="s">
        <v>12</v>
      </c>
      <c r="O24" s="58" t="s">
        <v>12</v>
      </c>
      <c r="P24" s="58" t="s">
        <v>12</v>
      </c>
      <c r="Q24" s="58" t="s">
        <v>12</v>
      </c>
      <c r="R24" s="31" t="s">
        <v>12</v>
      </c>
      <c r="S24" s="31" t="s">
        <v>12</v>
      </c>
      <c r="T24" s="31" t="s">
        <v>12</v>
      </c>
      <c r="U24" s="31" t="s">
        <v>12</v>
      </c>
      <c r="V24" s="31" t="s">
        <v>12</v>
      </c>
      <c r="W24" s="31" t="s">
        <v>12</v>
      </c>
      <c r="X24" s="31" t="s">
        <v>12</v>
      </c>
      <c r="Y24" s="117"/>
    </row>
    <row r="25" spans="1:34" hidden="1">
      <c r="A25" s="10">
        <v>1</v>
      </c>
      <c r="B25" s="11" t="s">
        <v>14</v>
      </c>
      <c r="C25" s="60">
        <v>5500</v>
      </c>
      <c r="D25" s="59">
        <v>7000</v>
      </c>
      <c r="E25" s="60">
        <v>1200</v>
      </c>
      <c r="F25" s="60">
        <v>600</v>
      </c>
      <c r="G25" s="60">
        <v>12000</v>
      </c>
      <c r="H25" s="60">
        <v>7500</v>
      </c>
      <c r="I25" s="60">
        <v>500</v>
      </c>
      <c r="J25" s="60">
        <v>500</v>
      </c>
      <c r="K25" s="60">
        <v>3000</v>
      </c>
      <c r="L25" s="60">
        <v>3400</v>
      </c>
      <c r="M25" s="60">
        <v>1800</v>
      </c>
      <c r="N25" s="60">
        <v>3000</v>
      </c>
      <c r="O25" s="60">
        <v>2500</v>
      </c>
      <c r="P25" s="60">
        <v>1000</v>
      </c>
      <c r="Q25" s="60">
        <v>5000</v>
      </c>
      <c r="R25" s="13">
        <v>1000</v>
      </c>
      <c r="S25" s="13">
        <v>3000</v>
      </c>
      <c r="T25" s="13">
        <v>750</v>
      </c>
      <c r="U25" s="12">
        <v>6000</v>
      </c>
      <c r="V25" s="13">
        <v>500</v>
      </c>
      <c r="W25" s="13">
        <v>1500</v>
      </c>
      <c r="X25" s="13">
        <v>750</v>
      </c>
      <c r="Y25" s="32">
        <f t="shared" ref="Y25:Y36" si="5">SUM(C25:X25)</f>
        <v>68000</v>
      </c>
      <c r="Z25" s="121">
        <f>SUM(Y25:Y27)</f>
        <v>196200</v>
      </c>
    </row>
    <row r="26" spans="1:34" hidden="1">
      <c r="A26" s="10">
        <v>2</v>
      </c>
      <c r="B26" s="11" t="s">
        <v>15</v>
      </c>
      <c r="C26" s="60">
        <v>7600</v>
      </c>
      <c r="D26" s="59">
        <v>9900</v>
      </c>
      <c r="E26" s="60">
        <v>1500</v>
      </c>
      <c r="F26" s="60">
        <v>1000</v>
      </c>
      <c r="G26" s="60">
        <v>10300</v>
      </c>
      <c r="H26" s="60">
        <v>7500</v>
      </c>
      <c r="I26" s="60">
        <v>500</v>
      </c>
      <c r="J26" s="60">
        <v>500</v>
      </c>
      <c r="K26" s="60">
        <v>4000</v>
      </c>
      <c r="L26" s="60">
        <v>2500</v>
      </c>
      <c r="M26" s="60">
        <v>1500</v>
      </c>
      <c r="N26" s="60">
        <v>3500</v>
      </c>
      <c r="O26" s="60">
        <v>3000</v>
      </c>
      <c r="P26" s="60">
        <v>1200</v>
      </c>
      <c r="Q26" s="60">
        <v>5500</v>
      </c>
      <c r="R26" s="13">
        <v>1200</v>
      </c>
      <c r="S26" s="13">
        <v>3500</v>
      </c>
      <c r="T26" s="13">
        <v>1000</v>
      </c>
      <c r="U26" s="12">
        <v>6500</v>
      </c>
      <c r="V26" s="13">
        <v>500</v>
      </c>
      <c r="W26" s="13">
        <v>1100</v>
      </c>
      <c r="X26" s="13">
        <v>1000</v>
      </c>
      <c r="Y26" s="32">
        <f t="shared" si="5"/>
        <v>74800</v>
      </c>
      <c r="Z26" s="121"/>
    </row>
    <row r="27" spans="1:34" hidden="1">
      <c r="A27" s="17">
        <v>3</v>
      </c>
      <c r="B27" s="11" t="s">
        <v>16</v>
      </c>
      <c r="C27" s="60">
        <v>4000</v>
      </c>
      <c r="D27" s="59">
        <v>5600</v>
      </c>
      <c r="E27" s="60">
        <v>800</v>
      </c>
      <c r="F27" s="60">
        <v>700</v>
      </c>
      <c r="G27" s="60">
        <v>4700</v>
      </c>
      <c r="H27" s="60">
        <v>6000</v>
      </c>
      <c r="I27" s="60">
        <v>300</v>
      </c>
      <c r="J27" s="60">
        <v>500</v>
      </c>
      <c r="K27" s="60">
        <v>3000</v>
      </c>
      <c r="L27" s="60">
        <v>2500</v>
      </c>
      <c r="M27" s="60">
        <v>1200</v>
      </c>
      <c r="N27" s="60">
        <v>3500</v>
      </c>
      <c r="O27" s="60">
        <v>2000</v>
      </c>
      <c r="P27" s="60">
        <v>1200</v>
      </c>
      <c r="Q27" s="60">
        <v>4300</v>
      </c>
      <c r="R27" s="13">
        <v>1200</v>
      </c>
      <c r="S27" s="13">
        <v>2000</v>
      </c>
      <c r="T27" s="13">
        <v>900</v>
      </c>
      <c r="U27" s="12">
        <v>6500</v>
      </c>
      <c r="V27" s="13">
        <v>300</v>
      </c>
      <c r="W27" s="13">
        <v>1000</v>
      </c>
      <c r="X27" s="13">
        <v>1200</v>
      </c>
      <c r="Y27" s="32">
        <f t="shared" si="5"/>
        <v>53400</v>
      </c>
      <c r="Z27" s="121"/>
    </row>
    <row r="28" spans="1:34" hidden="1">
      <c r="A28" s="10">
        <v>4</v>
      </c>
      <c r="B28" s="11" t="s">
        <v>17</v>
      </c>
      <c r="C28" s="60">
        <v>0</v>
      </c>
      <c r="D28" s="59">
        <v>0</v>
      </c>
      <c r="E28" s="60">
        <v>0</v>
      </c>
      <c r="F28" s="60">
        <v>0</v>
      </c>
      <c r="G28" s="60">
        <v>0</v>
      </c>
      <c r="H28" s="59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13">
        <v>0</v>
      </c>
      <c r="S28" s="13">
        <v>0</v>
      </c>
      <c r="T28" s="13">
        <v>0</v>
      </c>
      <c r="U28" s="18">
        <v>0</v>
      </c>
      <c r="V28" s="13">
        <v>0</v>
      </c>
      <c r="W28" s="13">
        <v>0</v>
      </c>
      <c r="X28" s="13">
        <v>0</v>
      </c>
      <c r="Y28" s="32">
        <f t="shared" si="5"/>
        <v>0</v>
      </c>
      <c r="Z28" s="121">
        <f t="shared" ref="Z28" si="6">SUM(Y28:Y30)</f>
        <v>50</v>
      </c>
    </row>
    <row r="29" spans="1:34" hidden="1">
      <c r="A29" s="10">
        <v>5</v>
      </c>
      <c r="B29" s="11" t="s">
        <v>18</v>
      </c>
      <c r="C29" s="60">
        <v>0</v>
      </c>
      <c r="D29" s="59" t="s">
        <v>42</v>
      </c>
      <c r="E29" s="60">
        <v>0</v>
      </c>
      <c r="F29" s="60">
        <v>0</v>
      </c>
      <c r="G29" s="60">
        <v>0</v>
      </c>
      <c r="H29" s="59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13">
        <v>0</v>
      </c>
      <c r="S29" s="13">
        <v>0</v>
      </c>
      <c r="T29" s="13">
        <v>0</v>
      </c>
      <c r="U29" s="18">
        <v>0</v>
      </c>
      <c r="V29" s="13">
        <v>0</v>
      </c>
      <c r="W29" s="13">
        <v>0</v>
      </c>
      <c r="X29" s="13">
        <v>0</v>
      </c>
      <c r="Y29" s="32">
        <f t="shared" si="5"/>
        <v>0</v>
      </c>
      <c r="Z29" s="121"/>
    </row>
    <row r="30" spans="1:34" hidden="1">
      <c r="A30" s="10">
        <v>6</v>
      </c>
      <c r="B30" s="11" t="s">
        <v>19</v>
      </c>
      <c r="C30" s="60">
        <v>0</v>
      </c>
      <c r="D30" s="59" t="s">
        <v>42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50</v>
      </c>
      <c r="O30" s="60">
        <v>0</v>
      </c>
      <c r="P30" s="60">
        <v>0</v>
      </c>
      <c r="Q30" s="60">
        <v>0</v>
      </c>
      <c r="R30" s="13">
        <v>0</v>
      </c>
      <c r="S30" s="13">
        <v>0</v>
      </c>
      <c r="T30" s="13">
        <v>0</v>
      </c>
      <c r="U30" s="12">
        <v>0</v>
      </c>
      <c r="V30" s="13">
        <v>0</v>
      </c>
      <c r="W30" s="13">
        <v>0</v>
      </c>
      <c r="X30" s="13">
        <v>0</v>
      </c>
      <c r="Y30" s="32">
        <f t="shared" si="5"/>
        <v>50</v>
      </c>
      <c r="Z30" s="121"/>
    </row>
    <row r="31" spans="1:34" ht="27" hidden="1" customHeight="1">
      <c r="A31" s="10">
        <v>7</v>
      </c>
      <c r="B31" s="11" t="s">
        <v>20</v>
      </c>
      <c r="C31" s="60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1000</v>
      </c>
      <c r="L31" s="60">
        <v>500</v>
      </c>
      <c r="M31" s="60">
        <v>0</v>
      </c>
      <c r="N31" s="60">
        <v>500</v>
      </c>
      <c r="O31" s="60">
        <v>1000</v>
      </c>
      <c r="P31" s="60">
        <v>0</v>
      </c>
      <c r="Q31" s="60">
        <v>0</v>
      </c>
      <c r="R31" s="13">
        <v>0</v>
      </c>
      <c r="S31" s="13">
        <v>750</v>
      </c>
      <c r="T31" s="13">
        <v>0</v>
      </c>
      <c r="U31" s="12">
        <v>0</v>
      </c>
      <c r="V31" s="13">
        <v>0</v>
      </c>
      <c r="W31" s="13">
        <v>0</v>
      </c>
      <c r="X31" s="13">
        <v>0</v>
      </c>
      <c r="Y31" s="32">
        <f t="shared" si="5"/>
        <v>3750</v>
      </c>
      <c r="Z31" s="121">
        <f t="shared" ref="Z31" si="7">SUM(Y31:Y33)</f>
        <v>39400</v>
      </c>
    </row>
    <row r="32" spans="1:34" ht="18" hidden="1" customHeight="1">
      <c r="A32" s="10">
        <v>8</v>
      </c>
      <c r="B32" s="11" t="s">
        <v>21</v>
      </c>
      <c r="C32" s="60">
        <v>0</v>
      </c>
      <c r="D32" s="59">
        <v>0</v>
      </c>
      <c r="E32" s="60">
        <v>0</v>
      </c>
      <c r="F32" s="60">
        <v>50</v>
      </c>
      <c r="G32" s="60">
        <v>5200</v>
      </c>
      <c r="H32" s="60">
        <v>2000</v>
      </c>
      <c r="I32" s="60">
        <v>0</v>
      </c>
      <c r="J32" s="60">
        <v>0</v>
      </c>
      <c r="K32" s="60">
        <v>1200</v>
      </c>
      <c r="L32" s="60">
        <v>800</v>
      </c>
      <c r="M32" s="60">
        <v>50</v>
      </c>
      <c r="N32" s="60">
        <v>2500</v>
      </c>
      <c r="O32" s="60">
        <v>1000</v>
      </c>
      <c r="P32" s="60">
        <v>0</v>
      </c>
      <c r="Q32" s="60">
        <v>0</v>
      </c>
      <c r="R32" s="13">
        <v>0</v>
      </c>
      <c r="S32" s="13">
        <v>750</v>
      </c>
      <c r="T32" s="13">
        <v>50</v>
      </c>
      <c r="U32" s="12">
        <v>1500</v>
      </c>
      <c r="V32" s="13">
        <v>0</v>
      </c>
      <c r="W32" s="13">
        <v>0</v>
      </c>
      <c r="X32" s="13">
        <v>0</v>
      </c>
      <c r="Y32" s="32">
        <f t="shared" si="5"/>
        <v>15100</v>
      </c>
      <c r="Z32" s="121"/>
    </row>
    <row r="33" spans="1:26" hidden="1">
      <c r="A33" s="10">
        <v>9</v>
      </c>
      <c r="B33" s="11" t="s">
        <v>22</v>
      </c>
      <c r="C33" s="60">
        <v>0</v>
      </c>
      <c r="D33" s="59">
        <v>0</v>
      </c>
      <c r="E33" s="60">
        <v>250</v>
      </c>
      <c r="F33" s="60">
        <v>300</v>
      </c>
      <c r="G33" s="60">
        <v>5000</v>
      </c>
      <c r="H33" s="60">
        <v>3000</v>
      </c>
      <c r="I33" s="60">
        <v>0</v>
      </c>
      <c r="J33" s="60">
        <v>0</v>
      </c>
      <c r="K33" s="60">
        <v>1500</v>
      </c>
      <c r="L33" s="60">
        <v>1000</v>
      </c>
      <c r="M33" s="60">
        <v>50</v>
      </c>
      <c r="N33" s="60">
        <v>3000</v>
      </c>
      <c r="O33" s="60">
        <v>950</v>
      </c>
      <c r="P33" s="60">
        <v>0</v>
      </c>
      <c r="Q33" s="60">
        <v>1200</v>
      </c>
      <c r="R33" s="13">
        <v>0</v>
      </c>
      <c r="S33" s="13">
        <v>1000</v>
      </c>
      <c r="T33" s="13">
        <v>300</v>
      </c>
      <c r="U33" s="12">
        <v>2500</v>
      </c>
      <c r="V33" s="13">
        <v>0</v>
      </c>
      <c r="W33" s="13">
        <v>0</v>
      </c>
      <c r="X33" s="13">
        <v>500</v>
      </c>
      <c r="Y33" s="32">
        <f t="shared" si="5"/>
        <v>20550</v>
      </c>
      <c r="Z33" s="121"/>
    </row>
    <row r="34" spans="1:26" hidden="1">
      <c r="A34" s="10">
        <v>10</v>
      </c>
      <c r="B34" s="11" t="s">
        <v>23</v>
      </c>
      <c r="C34" s="60">
        <v>1000</v>
      </c>
      <c r="D34" s="59">
        <v>4500</v>
      </c>
      <c r="E34" s="60">
        <v>800</v>
      </c>
      <c r="F34" s="60">
        <v>300</v>
      </c>
      <c r="G34" s="60">
        <v>3800</v>
      </c>
      <c r="H34" s="60">
        <v>2500</v>
      </c>
      <c r="I34" s="60">
        <v>400</v>
      </c>
      <c r="J34" s="60">
        <v>0</v>
      </c>
      <c r="K34" s="60">
        <v>2000</v>
      </c>
      <c r="L34" s="60">
        <v>1000</v>
      </c>
      <c r="M34" s="60">
        <v>150</v>
      </c>
      <c r="N34" s="60">
        <v>3200</v>
      </c>
      <c r="O34" s="60">
        <v>750</v>
      </c>
      <c r="P34" s="60">
        <v>750</v>
      </c>
      <c r="Q34" s="60">
        <v>750</v>
      </c>
      <c r="R34" s="13">
        <v>1000</v>
      </c>
      <c r="S34" s="13">
        <v>1500</v>
      </c>
      <c r="T34" s="13">
        <v>300</v>
      </c>
      <c r="U34" s="12">
        <v>2500</v>
      </c>
      <c r="V34" s="13">
        <v>400</v>
      </c>
      <c r="W34" s="13">
        <v>800</v>
      </c>
      <c r="X34" s="13">
        <v>400</v>
      </c>
      <c r="Y34" s="32">
        <f t="shared" si="5"/>
        <v>28800</v>
      </c>
      <c r="Z34" s="121">
        <f t="shared" ref="Z34" si="8">SUM(Y34:Y36)</f>
        <v>75400</v>
      </c>
    </row>
    <row r="35" spans="1:26" hidden="1">
      <c r="A35" s="10">
        <v>11</v>
      </c>
      <c r="B35" s="11" t="s">
        <v>24</v>
      </c>
      <c r="C35" s="60">
        <v>1200</v>
      </c>
      <c r="D35" s="59">
        <v>4000</v>
      </c>
      <c r="E35" s="60">
        <v>1000</v>
      </c>
      <c r="F35" s="60">
        <v>350</v>
      </c>
      <c r="G35" s="60">
        <v>1500</v>
      </c>
      <c r="H35" s="60">
        <v>2000</v>
      </c>
      <c r="I35" s="60">
        <v>600</v>
      </c>
      <c r="J35" s="60">
        <v>0</v>
      </c>
      <c r="K35" s="60">
        <v>3000</v>
      </c>
      <c r="L35" s="60">
        <v>1000</v>
      </c>
      <c r="M35" s="60">
        <v>300</v>
      </c>
      <c r="N35" s="60">
        <v>3500</v>
      </c>
      <c r="O35" s="60">
        <v>1000</v>
      </c>
      <c r="P35" s="60">
        <v>1500</v>
      </c>
      <c r="Q35" s="60">
        <v>250</v>
      </c>
      <c r="R35" s="13">
        <v>1500</v>
      </c>
      <c r="S35" s="13">
        <v>2500</v>
      </c>
      <c r="T35" s="13">
        <v>350</v>
      </c>
      <c r="U35" s="12">
        <v>3000</v>
      </c>
      <c r="V35" s="13">
        <v>600</v>
      </c>
      <c r="W35" s="13">
        <v>1500</v>
      </c>
      <c r="X35" s="13">
        <v>750</v>
      </c>
      <c r="Y35" s="32">
        <f t="shared" si="5"/>
        <v>31400</v>
      </c>
      <c r="Z35" s="121"/>
    </row>
    <row r="36" spans="1:26" hidden="1">
      <c r="A36" s="10">
        <v>12</v>
      </c>
      <c r="B36" s="11" t="s">
        <v>25</v>
      </c>
      <c r="C36" s="60">
        <v>1200</v>
      </c>
      <c r="D36" s="59">
        <v>2500</v>
      </c>
      <c r="E36" s="60">
        <v>400</v>
      </c>
      <c r="F36" s="60">
        <v>200</v>
      </c>
      <c r="G36" s="60">
        <v>750</v>
      </c>
      <c r="H36" s="60">
        <v>900</v>
      </c>
      <c r="I36" s="60">
        <v>300</v>
      </c>
      <c r="J36" s="60">
        <v>0</v>
      </c>
      <c r="K36" s="60">
        <v>1000</v>
      </c>
      <c r="L36" s="60">
        <v>1000</v>
      </c>
      <c r="M36" s="60">
        <v>250</v>
      </c>
      <c r="N36" s="60">
        <v>1000</v>
      </c>
      <c r="O36" s="60">
        <v>500</v>
      </c>
      <c r="P36" s="60">
        <v>750</v>
      </c>
      <c r="Q36" s="60">
        <v>250</v>
      </c>
      <c r="R36" s="13">
        <v>750</v>
      </c>
      <c r="S36" s="13">
        <v>750</v>
      </c>
      <c r="T36" s="13">
        <v>200</v>
      </c>
      <c r="U36" s="12">
        <v>900</v>
      </c>
      <c r="V36" s="13">
        <v>300</v>
      </c>
      <c r="W36" s="13">
        <v>1000</v>
      </c>
      <c r="X36" s="13">
        <v>300</v>
      </c>
      <c r="Y36" s="32">
        <f t="shared" si="5"/>
        <v>15200</v>
      </c>
      <c r="Z36" s="121"/>
    </row>
    <row r="37" spans="1:26">
      <c r="A37" s="117" t="s">
        <v>6</v>
      </c>
      <c r="B37" s="117"/>
      <c r="C37" s="61">
        <f t="shared" ref="C37:Q37" si="9">SUM(C25:C36)</f>
        <v>20500</v>
      </c>
      <c r="D37" s="61">
        <f t="shared" si="9"/>
        <v>33500</v>
      </c>
      <c r="E37" s="61">
        <f t="shared" si="9"/>
        <v>5950</v>
      </c>
      <c r="F37" s="61">
        <f t="shared" si="9"/>
        <v>3500</v>
      </c>
      <c r="G37" s="61">
        <f t="shared" si="9"/>
        <v>43250</v>
      </c>
      <c r="H37" s="61">
        <f t="shared" si="9"/>
        <v>31400</v>
      </c>
      <c r="I37" s="61">
        <f t="shared" si="9"/>
        <v>2600</v>
      </c>
      <c r="J37" s="61">
        <f t="shared" si="9"/>
        <v>1500</v>
      </c>
      <c r="K37" s="61">
        <f t="shared" si="9"/>
        <v>19700</v>
      </c>
      <c r="L37" s="61">
        <f t="shared" si="9"/>
        <v>13700</v>
      </c>
      <c r="M37" s="61">
        <f t="shared" si="9"/>
        <v>5300</v>
      </c>
      <c r="N37" s="61">
        <f t="shared" si="9"/>
        <v>23750</v>
      </c>
      <c r="O37" s="61">
        <f t="shared" si="9"/>
        <v>12700</v>
      </c>
      <c r="P37" s="61">
        <f t="shared" si="9"/>
        <v>6400</v>
      </c>
      <c r="Q37" s="61">
        <f t="shared" si="9"/>
        <v>17250</v>
      </c>
      <c r="R37" s="23">
        <f t="shared" ref="R37" si="10">SUM(R25:R36)</f>
        <v>6650</v>
      </c>
      <c r="S37" s="23">
        <f t="shared" ref="S37" si="11">SUM(S25:S36)</f>
        <v>15750</v>
      </c>
      <c r="T37" s="23">
        <f t="shared" ref="T37" si="12">SUM(T25:T36)</f>
        <v>3850</v>
      </c>
      <c r="U37" s="23">
        <f t="shared" ref="U37" si="13">SUM(U25:U36)</f>
        <v>29400</v>
      </c>
      <c r="V37" s="23">
        <f t="shared" ref="V37:X37" si="14">SUM(V25:V36)</f>
        <v>2600</v>
      </c>
      <c r="W37" s="23">
        <f t="shared" si="14"/>
        <v>6900</v>
      </c>
      <c r="X37" s="23">
        <f t="shared" si="14"/>
        <v>4900</v>
      </c>
      <c r="Y37" s="33">
        <f>SUM(Y25:Y36)</f>
        <v>311050</v>
      </c>
    </row>
    <row r="39" spans="1:26">
      <c r="A39" t="s">
        <v>43</v>
      </c>
      <c r="C39" s="34">
        <f>K8+Z25</f>
        <v>576654</v>
      </c>
      <c r="D39" s="34">
        <f>C39</f>
        <v>576654</v>
      </c>
      <c r="G39" s="1">
        <f>J20+Y37</f>
        <v>856908</v>
      </c>
      <c r="Y39" s="34">
        <f>J20+Y37</f>
        <v>856908</v>
      </c>
    </row>
    <row r="40" spans="1:26">
      <c r="A40" t="s">
        <v>44</v>
      </c>
      <c r="C40" s="34">
        <f>K11+Z28</f>
        <v>237</v>
      </c>
      <c r="D40" s="34">
        <f>D39+C40</f>
        <v>576891</v>
      </c>
      <c r="Y40">
        <v>4099522</v>
      </c>
    </row>
    <row r="41" spans="1:26">
      <c r="A41" t="s">
        <v>45</v>
      </c>
      <c r="C41" s="34">
        <f>K14+Z31</f>
        <v>80536</v>
      </c>
      <c r="D41" s="34">
        <f t="shared" ref="D41" si="15">D40+C41</f>
        <v>657427</v>
      </c>
      <c r="Y41" s="34">
        <f>Y39-Y40</f>
        <v>-3242614</v>
      </c>
    </row>
    <row r="42" spans="1:26">
      <c r="A42" t="s">
        <v>46</v>
      </c>
      <c r="C42" s="34">
        <f>K17+Z34</f>
        <v>199481</v>
      </c>
      <c r="D42" s="34">
        <f>D41+C42</f>
        <v>856908</v>
      </c>
    </row>
    <row r="43" spans="1:26">
      <c r="C43" s="34">
        <f>SUM(C39:C42)</f>
        <v>856908</v>
      </c>
    </row>
    <row r="44" spans="1:26">
      <c r="E44" s="35" t="s">
        <v>47</v>
      </c>
      <c r="F44" s="35" t="s">
        <v>48</v>
      </c>
    </row>
    <row r="45" spans="1:26" ht="15.75">
      <c r="B45" s="124">
        <v>2100000</v>
      </c>
      <c r="C45" s="125"/>
      <c r="D45" s="34">
        <f>D42</f>
        <v>856908</v>
      </c>
      <c r="E45" s="36">
        <f>D45/B45*100</f>
        <v>40.805142857142854</v>
      </c>
      <c r="F45" s="37">
        <f>(5*E45%)</f>
        <v>2.040257142857143</v>
      </c>
    </row>
    <row r="46" spans="1:26" ht="15.75">
      <c r="B46" s="124">
        <v>1575000</v>
      </c>
      <c r="C46" s="125"/>
      <c r="D46" s="34">
        <f>D41</f>
        <v>657427</v>
      </c>
      <c r="E46" s="36">
        <f t="shared" ref="E46:E48" si="16">D46/B46*100</f>
        <v>41.741396825396826</v>
      </c>
      <c r="F46" s="37">
        <f>(3.75*E46%)</f>
        <v>1.5653023809523809</v>
      </c>
    </row>
    <row r="47" spans="1:26" ht="15.75">
      <c r="B47" s="124">
        <v>1050000</v>
      </c>
      <c r="C47" s="125"/>
      <c r="D47" s="34">
        <f>D40</f>
        <v>576891</v>
      </c>
      <c r="E47" s="36">
        <f t="shared" si="16"/>
        <v>54.942</v>
      </c>
      <c r="F47" s="37">
        <f>(2.5*E47%)</f>
        <v>1.37355</v>
      </c>
    </row>
    <row r="48" spans="1:26" ht="15.75">
      <c r="B48" s="124">
        <v>525000</v>
      </c>
      <c r="C48" s="125"/>
      <c r="D48" s="34">
        <v>525229</v>
      </c>
      <c r="E48" s="36">
        <f t="shared" si="16"/>
        <v>100.04361904761905</v>
      </c>
      <c r="F48" s="37">
        <f>(1.25*E48%)</f>
        <v>1.250545238095238</v>
      </c>
      <c r="L48" s="126"/>
      <c r="M48" s="127"/>
      <c r="N48" s="128"/>
      <c r="O48" s="127"/>
    </row>
    <row r="49" spans="4:15">
      <c r="E49" s="1"/>
      <c r="F49" s="1"/>
      <c r="G49" s="1"/>
      <c r="H49" s="1"/>
      <c r="I49" s="1"/>
      <c r="J49" s="1"/>
      <c r="L49" s="1"/>
      <c r="M49" s="1"/>
      <c r="N49" s="1"/>
      <c r="O49" s="1"/>
    </row>
    <row r="50" spans="4:15">
      <c r="E50" s="1"/>
      <c r="F50" s="1"/>
      <c r="G50" s="1"/>
      <c r="H50" s="1"/>
      <c r="I50" s="1"/>
      <c r="J50" s="1"/>
      <c r="L50" s="1"/>
      <c r="M50" s="1"/>
      <c r="N50" s="1"/>
      <c r="O50" s="1"/>
    </row>
    <row r="51" spans="4:15">
      <c r="D51" s="1"/>
      <c r="E51" s="1"/>
      <c r="F51" s="1"/>
      <c r="G51" s="1"/>
      <c r="H51" s="1"/>
      <c r="I51" s="1"/>
      <c r="J51" s="1"/>
      <c r="L51" s="1"/>
      <c r="M51" s="1"/>
      <c r="N51" s="1"/>
      <c r="O51" s="1"/>
    </row>
    <row r="52" spans="4:15">
      <c r="E52" s="1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4:15">
      <c r="E53" s="1"/>
      <c r="F53" s="39"/>
      <c r="G53" s="39"/>
      <c r="H53" s="1"/>
      <c r="I53" s="1"/>
      <c r="J53" s="38"/>
      <c r="K53" s="38"/>
      <c r="L53" s="38"/>
      <c r="M53" s="38"/>
      <c r="N53" s="1"/>
      <c r="O53" s="1"/>
    </row>
    <row r="54" spans="4:15">
      <c r="E54" s="1"/>
      <c r="F54" s="38"/>
      <c r="G54" s="38"/>
      <c r="H54" s="1"/>
      <c r="I54" s="1"/>
      <c r="J54" s="1"/>
    </row>
    <row r="55" spans="4:15">
      <c r="E55" s="1"/>
      <c r="F55" s="1"/>
      <c r="G55" s="1"/>
      <c r="H55" s="1"/>
      <c r="I55" s="1"/>
      <c r="J55" s="1"/>
    </row>
    <row r="56" spans="4:15">
      <c r="E56" s="1"/>
      <c r="F56" s="1"/>
      <c r="G56" s="1"/>
      <c r="H56" s="1"/>
      <c r="I56" s="1"/>
      <c r="J56" s="1"/>
      <c r="N56" s="1"/>
      <c r="O56" s="34"/>
    </row>
    <row r="57" spans="4:15">
      <c r="E57" s="1"/>
      <c r="F57" s="1"/>
      <c r="G57" s="1"/>
      <c r="H57" s="1"/>
      <c r="I57" s="1"/>
      <c r="J57" s="1"/>
      <c r="L57" s="1"/>
      <c r="N57" s="1"/>
      <c r="O57" s="34"/>
    </row>
    <row r="58" spans="4:15">
      <c r="K58" s="38"/>
      <c r="L58" s="38"/>
      <c r="N58" s="1"/>
      <c r="O58" s="34"/>
    </row>
    <row r="59" spans="4:15">
      <c r="N59" s="1"/>
      <c r="O59" s="34"/>
    </row>
  </sheetData>
  <mergeCells count="40">
    <mergeCell ref="B47:C47"/>
    <mergeCell ref="B48:C48"/>
    <mergeCell ref="L48:M48"/>
    <mergeCell ref="N48:O48"/>
    <mergeCell ref="Z28:Z30"/>
    <mergeCell ref="Z31:Z33"/>
    <mergeCell ref="Z34:Z36"/>
    <mergeCell ref="A37:B37"/>
    <mergeCell ref="B45:C45"/>
    <mergeCell ref="B46:C46"/>
    <mergeCell ref="A20:B20"/>
    <mergeCell ref="A22:A24"/>
    <mergeCell ref="B22:B24"/>
    <mergeCell ref="C22:P22"/>
    <mergeCell ref="Y22:Y24"/>
    <mergeCell ref="Z25:Z27"/>
    <mergeCell ref="K14:K16"/>
    <mergeCell ref="AG14:AG16"/>
    <mergeCell ref="AH14:AH16"/>
    <mergeCell ref="K17:K19"/>
    <mergeCell ref="AG17:AG19"/>
    <mergeCell ref="AH17:AH19"/>
    <mergeCell ref="K8:K10"/>
    <mergeCell ref="AG8:AG10"/>
    <mergeCell ref="AH8:AH10"/>
    <mergeCell ref="K11:K13"/>
    <mergeCell ref="AG11:AG13"/>
    <mergeCell ref="AH11:AH13"/>
    <mergeCell ref="J5:J7"/>
    <mergeCell ref="AF5:AF7"/>
    <mergeCell ref="AG5:AG7"/>
    <mergeCell ref="AH5:AH7"/>
    <mergeCell ref="C6:D6"/>
    <mergeCell ref="E6:F6"/>
    <mergeCell ref="A1:I1"/>
    <mergeCell ref="A2:I2"/>
    <mergeCell ref="A3:I3"/>
    <mergeCell ref="A5:A7"/>
    <mergeCell ref="B5:B7"/>
    <mergeCell ref="C5:I5"/>
  </mergeCells>
  <pageMargins left="0.19685039370078741" right="0.19685039370078741" top="0.35433070866141736" bottom="0.35433070866141736" header="0.31496062992125984" footer="0.31496062992125984"/>
  <pageSetup paperSize="5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opLeftCell="A5" zoomScale="90" zoomScaleNormal="90" workbookViewId="0">
      <selection activeCell="G24" sqref="G24"/>
    </sheetView>
  </sheetViews>
  <sheetFormatPr defaultRowHeight="15"/>
  <cols>
    <col min="1" max="1" width="5.85546875" style="42" customWidth="1"/>
    <col min="2" max="2" width="42.140625" customWidth="1"/>
    <col min="3" max="3" width="17.7109375" style="42" customWidth="1"/>
    <col min="4" max="4" width="16.28515625" style="42" customWidth="1"/>
  </cols>
  <sheetData>
    <row r="1" spans="1:5" ht="15.75">
      <c r="A1" s="129" t="s">
        <v>56</v>
      </c>
      <c r="B1" s="129"/>
      <c r="C1" s="129"/>
      <c r="D1" s="129"/>
    </row>
    <row r="2" spans="1:5" ht="15.75">
      <c r="A2" s="129" t="s">
        <v>57</v>
      </c>
      <c r="B2" s="129"/>
      <c r="C2" s="129"/>
      <c r="D2" s="129"/>
    </row>
    <row r="3" spans="1:5" ht="15.75">
      <c r="A3" s="129" t="s">
        <v>58</v>
      </c>
      <c r="B3" s="129"/>
      <c r="C3" s="129"/>
      <c r="D3" s="129"/>
    </row>
    <row r="4" spans="1:5" ht="15.75">
      <c r="A4" s="129" t="s">
        <v>2</v>
      </c>
      <c r="B4" s="129"/>
      <c r="C4" s="129"/>
      <c r="D4" s="129"/>
    </row>
    <row r="5" spans="1:5">
      <c r="B5" s="1"/>
      <c r="C5" s="43"/>
    </row>
    <row r="6" spans="1:5" s="46" customFormat="1" ht="31.5">
      <c r="A6" s="44" t="s">
        <v>59</v>
      </c>
      <c r="B6" s="45" t="s">
        <v>60</v>
      </c>
      <c r="C6" s="45" t="s">
        <v>61</v>
      </c>
      <c r="D6" s="44" t="s">
        <v>62</v>
      </c>
    </row>
    <row r="7" spans="1:5" ht="15.75">
      <c r="A7" s="47">
        <v>1</v>
      </c>
      <c r="B7" s="48" t="s">
        <v>63</v>
      </c>
      <c r="C7" s="49">
        <v>1</v>
      </c>
      <c r="D7" s="47">
        <v>87</v>
      </c>
    </row>
    <row r="8" spans="1:5" ht="15.75">
      <c r="A8" s="47">
        <v>2</v>
      </c>
      <c r="B8" s="48" t="s">
        <v>64</v>
      </c>
      <c r="C8" s="49">
        <v>1</v>
      </c>
      <c r="D8" s="47">
        <v>32</v>
      </c>
      <c r="E8">
        <f>D8+D9+D10+D11+D26</f>
        <v>103</v>
      </c>
    </row>
    <row r="9" spans="1:5" ht="15.75">
      <c r="A9" s="47">
        <v>3</v>
      </c>
      <c r="B9" s="48" t="s">
        <v>65</v>
      </c>
      <c r="C9" s="49">
        <v>1</v>
      </c>
      <c r="D9" s="47">
        <v>15</v>
      </c>
    </row>
    <row r="10" spans="1:5" ht="15.75">
      <c r="A10" s="47">
        <v>4</v>
      </c>
      <c r="B10" s="48" t="s">
        <v>66</v>
      </c>
      <c r="C10" s="49">
        <v>1</v>
      </c>
      <c r="D10" s="47">
        <v>12</v>
      </c>
    </row>
    <row r="11" spans="1:5" ht="15.75">
      <c r="A11" s="47">
        <v>5</v>
      </c>
      <c r="B11" s="48" t="s">
        <v>67</v>
      </c>
      <c r="C11" s="49">
        <v>1</v>
      </c>
      <c r="D11" s="47">
        <v>30</v>
      </c>
    </row>
    <row r="12" spans="1:5" ht="15.75">
      <c r="A12" s="47">
        <v>6</v>
      </c>
      <c r="B12" s="48" t="s">
        <v>68</v>
      </c>
      <c r="C12" s="49">
        <v>1</v>
      </c>
      <c r="D12" s="47">
        <v>12</v>
      </c>
      <c r="E12">
        <f>SUM(D12:D25)</f>
        <v>200</v>
      </c>
    </row>
    <row r="13" spans="1:5" ht="15.75">
      <c r="A13" s="47">
        <v>7</v>
      </c>
      <c r="B13" s="48" t="s">
        <v>69</v>
      </c>
      <c r="C13" s="49">
        <v>1</v>
      </c>
      <c r="D13" s="47">
        <v>10</v>
      </c>
    </row>
    <row r="14" spans="1:5" ht="15.75">
      <c r="A14" s="47">
        <v>8</v>
      </c>
      <c r="B14" s="48" t="s">
        <v>70</v>
      </c>
      <c r="C14" s="49">
        <v>7</v>
      </c>
      <c r="D14" s="47">
        <v>26</v>
      </c>
    </row>
    <row r="15" spans="1:5" ht="15.75">
      <c r="A15" s="47">
        <v>9</v>
      </c>
      <c r="B15" s="48" t="s">
        <v>71</v>
      </c>
      <c r="C15" s="49">
        <v>2</v>
      </c>
      <c r="D15" s="47">
        <v>5</v>
      </c>
    </row>
    <row r="16" spans="1:5" ht="15.75">
      <c r="A16" s="47">
        <v>10</v>
      </c>
      <c r="B16" s="48" t="s">
        <v>72</v>
      </c>
      <c r="C16" s="49">
        <v>5</v>
      </c>
      <c r="D16" s="47">
        <v>8</v>
      </c>
    </row>
    <row r="17" spans="1:4" ht="15.75">
      <c r="A17" s="47">
        <v>11</v>
      </c>
      <c r="B17" s="48" t="s">
        <v>73</v>
      </c>
      <c r="C17" s="49">
        <v>7</v>
      </c>
      <c r="D17" s="47">
        <v>15</v>
      </c>
    </row>
    <row r="18" spans="1:4" ht="15.75">
      <c r="A18" s="47">
        <v>12</v>
      </c>
      <c r="B18" s="48" t="s">
        <v>74</v>
      </c>
      <c r="C18" s="49">
        <v>25</v>
      </c>
      <c r="D18" s="47">
        <v>50</v>
      </c>
    </row>
    <row r="19" spans="1:4" ht="15.75">
      <c r="A19" s="47">
        <v>13</v>
      </c>
      <c r="B19" s="50" t="s">
        <v>83</v>
      </c>
      <c r="C19" s="49">
        <v>15</v>
      </c>
      <c r="D19" s="47">
        <v>15</v>
      </c>
    </row>
    <row r="20" spans="1:4" ht="15.75">
      <c r="A20" s="47">
        <v>14</v>
      </c>
      <c r="B20" s="50" t="s">
        <v>84</v>
      </c>
      <c r="C20" s="49">
        <v>3</v>
      </c>
      <c r="D20" s="47">
        <v>3</v>
      </c>
    </row>
    <row r="21" spans="1:4" ht="15.75">
      <c r="A21" s="47">
        <v>15</v>
      </c>
      <c r="B21" s="50" t="s">
        <v>85</v>
      </c>
      <c r="C21" s="49">
        <v>5</v>
      </c>
      <c r="D21" s="47">
        <v>6</v>
      </c>
    </row>
    <row r="22" spans="1:4" ht="15.75">
      <c r="A22" s="47">
        <v>16</v>
      </c>
      <c r="B22" s="50" t="s">
        <v>86</v>
      </c>
      <c r="C22" s="49">
        <v>7</v>
      </c>
      <c r="D22" s="47">
        <v>9</v>
      </c>
    </row>
    <row r="23" spans="1:4" ht="15.75">
      <c r="A23" s="47">
        <v>17</v>
      </c>
      <c r="B23" s="50" t="s">
        <v>82</v>
      </c>
      <c r="C23" s="49">
        <v>8</v>
      </c>
      <c r="D23" s="47">
        <v>10</v>
      </c>
    </row>
    <row r="24" spans="1:4" ht="15.75">
      <c r="A24" s="47">
        <v>18</v>
      </c>
      <c r="B24" s="50" t="s">
        <v>75</v>
      </c>
      <c r="C24" s="49">
        <v>1</v>
      </c>
      <c r="D24" s="47">
        <v>8</v>
      </c>
    </row>
    <row r="25" spans="1:4" ht="15.75">
      <c r="A25" s="47">
        <v>19</v>
      </c>
      <c r="B25" s="50" t="s">
        <v>76</v>
      </c>
      <c r="C25" s="49">
        <v>3</v>
      </c>
      <c r="D25" s="47">
        <v>23</v>
      </c>
    </row>
    <row r="26" spans="1:4" ht="15.75">
      <c r="A26" s="47">
        <v>20</v>
      </c>
      <c r="B26" s="50" t="s">
        <v>77</v>
      </c>
      <c r="C26" s="49">
        <v>1</v>
      </c>
      <c r="D26" s="47">
        <v>14</v>
      </c>
    </row>
    <row r="27" spans="1:4" ht="15.75">
      <c r="A27" s="130" t="s">
        <v>6</v>
      </c>
      <c r="B27" s="131"/>
      <c r="C27" s="47">
        <f>SUM(C7:C26)</f>
        <v>96</v>
      </c>
      <c r="D27" s="47">
        <f>SUM(D7:D26)</f>
        <v>390</v>
      </c>
    </row>
    <row r="29" spans="1:4" ht="15.75">
      <c r="C29" s="51" t="s">
        <v>87</v>
      </c>
      <c r="D29" s="51"/>
    </row>
    <row r="30" spans="1:4" ht="15.75">
      <c r="C30" s="52"/>
      <c r="D30" s="53"/>
    </row>
    <row r="31" spans="1:4" ht="15.75">
      <c r="C31" s="51" t="s">
        <v>78</v>
      </c>
      <c r="D31" s="51"/>
    </row>
    <row r="32" spans="1:4" ht="15.75">
      <c r="C32" s="51" t="s">
        <v>1</v>
      </c>
      <c r="D32" s="51"/>
    </row>
    <row r="33" spans="3:4" ht="15.75">
      <c r="C33" s="54"/>
      <c r="D33" s="54"/>
    </row>
    <row r="34" spans="3:4" ht="15.75">
      <c r="C34" s="54"/>
      <c r="D34" s="54"/>
    </row>
    <row r="35" spans="3:4" ht="15.75">
      <c r="C35" s="54"/>
      <c r="D35" s="54"/>
    </row>
    <row r="36" spans="3:4" ht="15.75">
      <c r="C36" s="55" t="s">
        <v>79</v>
      </c>
      <c r="D36" s="55"/>
    </row>
    <row r="37" spans="3:4" ht="15.75">
      <c r="C37" s="51" t="s">
        <v>80</v>
      </c>
      <c r="D37" s="51"/>
    </row>
    <row r="38" spans="3:4" ht="15.75">
      <c r="C38" s="51" t="s">
        <v>81</v>
      </c>
      <c r="D38" s="54"/>
    </row>
  </sheetData>
  <mergeCells count="5">
    <mergeCell ref="A1:D1"/>
    <mergeCell ref="A2:D2"/>
    <mergeCell ref="A3:D3"/>
    <mergeCell ref="A4:D4"/>
    <mergeCell ref="A27:B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workbookViewId="0">
      <selection activeCell="G6" sqref="A1:XFD1048576"/>
    </sheetView>
  </sheetViews>
  <sheetFormatPr defaultRowHeight="15"/>
  <cols>
    <col min="1" max="1" width="4.85546875" style="42" customWidth="1"/>
    <col min="2" max="2" width="36.7109375" customWidth="1"/>
    <col min="3" max="5" width="14.85546875" hidden="1" customWidth="1"/>
    <col min="6" max="6" width="15.42578125" style="1" customWidth="1"/>
    <col min="7" max="7" width="13" style="43" customWidth="1"/>
    <col min="8" max="8" width="13.140625" style="43" customWidth="1"/>
    <col min="9" max="9" width="9.7109375" bestFit="1" customWidth="1"/>
    <col min="10" max="10" width="19" customWidth="1"/>
    <col min="12" max="12" width="13.140625" customWidth="1"/>
    <col min="13" max="13" width="9.5703125" customWidth="1"/>
  </cols>
  <sheetData>
    <row r="1" spans="1:14" ht="24.75" customHeight="1">
      <c r="A1" s="63"/>
      <c r="B1" s="64"/>
      <c r="C1" s="64"/>
      <c r="D1" s="64"/>
      <c r="E1" s="64"/>
      <c r="F1" s="65"/>
      <c r="G1" s="66"/>
      <c r="H1" s="66"/>
    </row>
    <row r="2" spans="1:14" s="67" customFormat="1" ht="18.75" customHeight="1">
      <c r="A2" s="134" t="s">
        <v>59</v>
      </c>
      <c r="B2" s="134" t="s">
        <v>88</v>
      </c>
      <c r="C2" s="138" t="s">
        <v>89</v>
      </c>
      <c r="D2" s="138"/>
      <c r="E2" s="138"/>
      <c r="F2" s="138"/>
      <c r="G2" s="138"/>
      <c r="H2" s="138"/>
      <c r="L2" s="96"/>
      <c r="M2" s="96">
        <f>M3-42</f>
        <v>418971</v>
      </c>
    </row>
    <row r="3" spans="1:14" s="67" customFormat="1" ht="15.75">
      <c r="A3" s="135"/>
      <c r="B3" s="135"/>
      <c r="C3" s="69">
        <v>2016</v>
      </c>
      <c r="D3" s="69">
        <v>2017</v>
      </c>
      <c r="E3" s="69">
        <v>2018</v>
      </c>
      <c r="F3" s="68">
        <v>2019</v>
      </c>
      <c r="G3" s="69">
        <v>2020</v>
      </c>
      <c r="H3" s="69">
        <v>2021</v>
      </c>
      <c r="L3" s="96">
        <f>L4+L5</f>
        <v>1783405</v>
      </c>
      <c r="M3" s="96">
        <f t="shared" ref="M3:N3" si="0">M4+M5</f>
        <v>419013</v>
      </c>
      <c r="N3" s="96">
        <f t="shared" si="0"/>
        <v>401888</v>
      </c>
    </row>
    <row r="4" spans="1:14" ht="15.75">
      <c r="A4" s="47">
        <v>1</v>
      </c>
      <c r="B4" s="70" t="s">
        <v>90</v>
      </c>
      <c r="C4" s="48">
        <v>591740</v>
      </c>
      <c r="D4" s="48">
        <v>662570</v>
      </c>
      <c r="E4" s="48">
        <v>866078</v>
      </c>
      <c r="F4" s="48">
        <f>750029+206</f>
        <v>750235</v>
      </c>
      <c r="G4" s="71">
        <v>166478</v>
      </c>
      <c r="H4" s="71">
        <v>134590</v>
      </c>
      <c r="J4" s="34" t="s">
        <v>146</v>
      </c>
      <c r="L4" s="34">
        <f>F4</f>
        <v>750235</v>
      </c>
      <c r="M4" s="34">
        <f t="shared" ref="M4:N5" si="1">G4</f>
        <v>166478</v>
      </c>
      <c r="N4" s="34">
        <f t="shared" si="1"/>
        <v>134590</v>
      </c>
    </row>
    <row r="5" spans="1:14" ht="15.75">
      <c r="A5" s="47">
        <v>2</v>
      </c>
      <c r="B5" s="70" t="s">
        <v>91</v>
      </c>
      <c r="C5" s="48">
        <v>886930</v>
      </c>
      <c r="D5" s="48">
        <v>949135</v>
      </c>
      <c r="E5" s="48">
        <v>994215</v>
      </c>
      <c r="F5" s="48">
        <f>1032548+622</f>
        <v>1033170</v>
      </c>
      <c r="G5" s="71">
        <v>252535</v>
      </c>
      <c r="H5" s="71">
        <v>267298</v>
      </c>
      <c r="J5" s="34" t="s">
        <v>147</v>
      </c>
      <c r="L5" s="34">
        <f>F5</f>
        <v>1033170</v>
      </c>
      <c r="M5" s="34">
        <f t="shared" si="1"/>
        <v>252535</v>
      </c>
      <c r="N5" s="34">
        <f t="shared" si="1"/>
        <v>267298</v>
      </c>
    </row>
    <row r="6" spans="1:14" ht="15.75">
      <c r="A6" s="47">
        <v>3</v>
      </c>
      <c r="B6" s="70" t="s">
        <v>92</v>
      </c>
      <c r="C6" s="48">
        <v>30999</v>
      </c>
      <c r="D6" s="48">
        <v>23761</v>
      </c>
      <c r="E6" s="48">
        <v>20694</v>
      </c>
      <c r="F6" s="48">
        <f>17549+25</f>
        <v>17574</v>
      </c>
      <c r="G6" s="71">
        <v>15632</v>
      </c>
      <c r="H6" s="71">
        <v>8349</v>
      </c>
      <c r="J6" s="84" t="s">
        <v>128</v>
      </c>
      <c r="K6" s="84" t="s">
        <v>134</v>
      </c>
      <c r="L6" s="34">
        <f>F47</f>
        <v>0</v>
      </c>
    </row>
    <row r="7" spans="1:14" ht="15.75">
      <c r="A7" s="47">
        <v>4</v>
      </c>
      <c r="B7" s="70" t="s">
        <v>93</v>
      </c>
      <c r="C7" s="48">
        <v>28511</v>
      </c>
      <c r="D7" s="48">
        <v>37053</v>
      </c>
      <c r="E7" s="48">
        <v>43771</v>
      </c>
      <c r="F7" s="48">
        <v>46527</v>
      </c>
      <c r="G7" s="71">
        <v>18628</v>
      </c>
      <c r="H7" s="71">
        <v>11362</v>
      </c>
      <c r="J7" s="84" t="s">
        <v>101</v>
      </c>
      <c r="K7" s="84" t="s">
        <v>134</v>
      </c>
      <c r="L7" s="34">
        <f>F15</f>
        <v>231000</v>
      </c>
      <c r="M7" s="34">
        <f t="shared" ref="M7:N7" si="2">G15</f>
        <v>0</v>
      </c>
      <c r="N7" s="34">
        <f t="shared" si="2"/>
        <v>0</v>
      </c>
    </row>
    <row r="8" spans="1:14" ht="15.75">
      <c r="A8" s="47">
        <v>5</v>
      </c>
      <c r="B8" s="70" t="s">
        <v>94</v>
      </c>
      <c r="C8" s="48">
        <v>0</v>
      </c>
      <c r="D8" s="48">
        <v>0</v>
      </c>
      <c r="E8" s="48">
        <v>0</v>
      </c>
      <c r="F8" s="48">
        <f>67416+20</f>
        <v>67436</v>
      </c>
      <c r="G8" s="71">
        <v>92585</v>
      </c>
      <c r="H8" s="71">
        <v>36139</v>
      </c>
      <c r="J8" s="84" t="s">
        <v>135</v>
      </c>
      <c r="K8" s="84" t="s">
        <v>134</v>
      </c>
      <c r="L8" s="34">
        <f>F16+F17</f>
        <v>1555000</v>
      </c>
      <c r="M8" s="34">
        <f t="shared" ref="M8:N8" si="3">G16+G17</f>
        <v>0</v>
      </c>
      <c r="N8" s="34">
        <f t="shared" si="3"/>
        <v>0</v>
      </c>
    </row>
    <row r="9" spans="1:14" ht="15.75">
      <c r="A9" s="47">
        <v>6</v>
      </c>
      <c r="B9" s="70" t="s">
        <v>95</v>
      </c>
      <c r="C9" s="48">
        <v>0</v>
      </c>
      <c r="D9" s="48">
        <v>0</v>
      </c>
      <c r="E9" s="48">
        <v>2648</v>
      </c>
      <c r="F9" s="48">
        <f>4903+22</f>
        <v>4925</v>
      </c>
      <c r="G9" s="71">
        <v>6900</v>
      </c>
      <c r="H9" s="71">
        <v>8050</v>
      </c>
      <c r="J9" s="84" t="s">
        <v>136</v>
      </c>
      <c r="K9" s="84" t="s">
        <v>134</v>
      </c>
    </row>
    <row r="10" spans="1:14" ht="15.75">
      <c r="A10" s="47">
        <v>7</v>
      </c>
      <c r="B10" s="70" t="s">
        <v>96</v>
      </c>
      <c r="C10" s="48">
        <v>0</v>
      </c>
      <c r="D10" s="48">
        <v>0</v>
      </c>
      <c r="E10" s="48">
        <v>0</v>
      </c>
      <c r="F10" s="48">
        <v>54200</v>
      </c>
      <c r="G10" s="71">
        <v>33500</v>
      </c>
      <c r="H10" s="71">
        <v>34000</v>
      </c>
      <c r="J10" s="84" t="s">
        <v>137</v>
      </c>
      <c r="K10" s="84" t="s">
        <v>134</v>
      </c>
      <c r="L10" s="34">
        <f>F38</f>
        <v>2000</v>
      </c>
      <c r="M10" s="34">
        <f t="shared" ref="M10:N10" si="4">G38</f>
        <v>0</v>
      </c>
      <c r="N10" s="34">
        <f t="shared" si="4"/>
        <v>0</v>
      </c>
    </row>
    <row r="11" spans="1:14" ht="15.75">
      <c r="A11" s="47">
        <v>8</v>
      </c>
      <c r="B11" s="70" t="s">
        <v>97</v>
      </c>
      <c r="C11" s="48">
        <v>0</v>
      </c>
      <c r="D11" s="48">
        <v>0</v>
      </c>
      <c r="E11" s="48">
        <v>0</v>
      </c>
      <c r="F11" s="48">
        <v>4620</v>
      </c>
      <c r="G11" s="71">
        <v>5950</v>
      </c>
      <c r="H11" s="71">
        <v>6000</v>
      </c>
      <c r="J11" s="84" t="s">
        <v>138</v>
      </c>
      <c r="K11" s="84" t="s">
        <v>134</v>
      </c>
    </row>
    <row r="12" spans="1:14" ht="15.75">
      <c r="A12" s="47">
        <v>9</v>
      </c>
      <c r="B12" s="70" t="s">
        <v>98</v>
      </c>
      <c r="C12" s="48">
        <v>0</v>
      </c>
      <c r="D12" s="48">
        <v>0</v>
      </c>
      <c r="E12" s="48">
        <v>0</v>
      </c>
      <c r="F12" s="48">
        <v>3225</v>
      </c>
      <c r="G12" s="71">
        <v>3500</v>
      </c>
      <c r="H12" s="71">
        <v>3500</v>
      </c>
      <c r="J12" s="84" t="s">
        <v>139</v>
      </c>
      <c r="K12" s="84" t="s">
        <v>134</v>
      </c>
      <c r="L12" s="34">
        <f>F21</f>
        <v>1500</v>
      </c>
      <c r="M12" s="34">
        <f t="shared" ref="M12:N12" si="5">G21</f>
        <v>0</v>
      </c>
      <c r="N12" s="34">
        <f t="shared" si="5"/>
        <v>0</v>
      </c>
    </row>
    <row r="13" spans="1:14" ht="15.75">
      <c r="A13" s="47">
        <v>10</v>
      </c>
      <c r="B13" s="70" t="s">
        <v>99</v>
      </c>
      <c r="C13" s="48">
        <v>0</v>
      </c>
      <c r="D13" s="48">
        <v>0</v>
      </c>
      <c r="E13" s="48">
        <v>0</v>
      </c>
      <c r="F13" s="48">
        <v>2950</v>
      </c>
      <c r="G13" s="71">
        <v>0</v>
      </c>
      <c r="H13" s="71">
        <v>0</v>
      </c>
      <c r="J13" s="84" t="s">
        <v>106</v>
      </c>
      <c r="K13" s="84" t="s">
        <v>134</v>
      </c>
      <c r="L13" s="34">
        <f>F20</f>
        <v>5000</v>
      </c>
      <c r="M13" s="34">
        <f t="shared" ref="M13:N13" si="6">G20</f>
        <v>0</v>
      </c>
      <c r="N13" s="34">
        <f t="shared" si="6"/>
        <v>0</v>
      </c>
    </row>
    <row r="14" spans="1:14" ht="15.75">
      <c r="A14" s="47">
        <v>11</v>
      </c>
      <c r="B14" s="72" t="s">
        <v>100</v>
      </c>
      <c r="C14" s="48">
        <v>0</v>
      </c>
      <c r="D14" s="48">
        <v>0</v>
      </c>
      <c r="E14" s="48">
        <v>0</v>
      </c>
      <c r="F14" s="48">
        <f>220347+25</f>
        <v>220372</v>
      </c>
      <c r="G14" s="71">
        <v>43250</v>
      </c>
      <c r="H14" s="71">
        <v>41500</v>
      </c>
      <c r="J14" s="84" t="s">
        <v>140</v>
      </c>
      <c r="K14" s="84" t="s">
        <v>134</v>
      </c>
      <c r="L14" s="34">
        <f>F24</f>
        <v>2500</v>
      </c>
      <c r="M14" s="34">
        <f t="shared" ref="M14:N14" si="7">G24</f>
        <v>0</v>
      </c>
      <c r="N14" s="34">
        <f t="shared" si="7"/>
        <v>0</v>
      </c>
    </row>
    <row r="15" spans="1:14" ht="15.75">
      <c r="A15" s="47">
        <v>12</v>
      </c>
      <c r="B15" s="70" t="s">
        <v>101</v>
      </c>
      <c r="C15" s="48">
        <v>0</v>
      </c>
      <c r="D15" s="48">
        <v>0</v>
      </c>
      <c r="E15" s="48">
        <v>0</v>
      </c>
      <c r="F15" s="48">
        <f>230972+28</f>
        <v>231000</v>
      </c>
      <c r="G15" s="71">
        <v>0</v>
      </c>
      <c r="H15" s="71">
        <v>0</v>
      </c>
      <c r="J15" s="84" t="s">
        <v>141</v>
      </c>
      <c r="K15" s="84" t="s">
        <v>134</v>
      </c>
    </row>
    <row r="16" spans="1:14" ht="15.75">
      <c r="A16" s="47">
        <v>13</v>
      </c>
      <c r="B16" s="72" t="s">
        <v>102</v>
      </c>
      <c r="C16" s="48">
        <v>0</v>
      </c>
      <c r="D16" s="48">
        <v>0</v>
      </c>
      <c r="E16" s="48">
        <v>0</v>
      </c>
      <c r="F16" s="48">
        <f>879982+18</f>
        <v>880000</v>
      </c>
      <c r="G16" s="71">
        <v>0</v>
      </c>
      <c r="H16" s="71">
        <v>0</v>
      </c>
      <c r="J16" s="84" t="s">
        <v>142</v>
      </c>
      <c r="K16" s="84" t="s">
        <v>134</v>
      </c>
    </row>
    <row r="17" spans="1:15" ht="15.75">
      <c r="A17" s="47">
        <v>14</v>
      </c>
      <c r="B17" s="72" t="s">
        <v>103</v>
      </c>
      <c r="C17" s="48">
        <v>0</v>
      </c>
      <c r="D17" s="48">
        <v>0</v>
      </c>
      <c r="E17" s="48">
        <v>0</v>
      </c>
      <c r="F17" s="48">
        <f>674974+26</f>
        <v>675000</v>
      </c>
      <c r="G17" s="71">
        <v>0</v>
      </c>
      <c r="H17" s="71">
        <v>0</v>
      </c>
      <c r="J17" s="84" t="s">
        <v>143</v>
      </c>
      <c r="K17" s="84" t="s">
        <v>134</v>
      </c>
    </row>
    <row r="18" spans="1:15" ht="15.75">
      <c r="A18" s="47">
        <v>15</v>
      </c>
      <c r="B18" s="72" t="s">
        <v>104</v>
      </c>
      <c r="C18" s="48">
        <v>0</v>
      </c>
      <c r="D18" s="48">
        <v>0</v>
      </c>
      <c r="E18" s="48">
        <v>0</v>
      </c>
      <c r="F18" s="48">
        <v>22500</v>
      </c>
      <c r="G18" s="71">
        <v>0</v>
      </c>
      <c r="H18" s="71">
        <v>15000</v>
      </c>
      <c r="J18" s="84" t="s">
        <v>144</v>
      </c>
      <c r="K18" s="84" t="s">
        <v>134</v>
      </c>
    </row>
    <row r="19" spans="1:15" ht="15.75">
      <c r="A19" s="47">
        <v>16</v>
      </c>
      <c r="B19" s="72" t="s">
        <v>105</v>
      </c>
      <c r="C19" s="48">
        <v>0</v>
      </c>
      <c r="D19" s="48">
        <v>0</v>
      </c>
      <c r="E19" s="48">
        <v>0</v>
      </c>
      <c r="F19" s="48">
        <v>8000</v>
      </c>
      <c r="G19" s="71">
        <v>31400</v>
      </c>
      <c r="H19" s="71">
        <v>32500</v>
      </c>
      <c r="J19" s="84" t="s">
        <v>145</v>
      </c>
      <c r="K19" s="84" t="s">
        <v>134</v>
      </c>
    </row>
    <row r="20" spans="1:15" ht="15.75">
      <c r="A20" s="47">
        <v>17</v>
      </c>
      <c r="B20" s="72" t="s">
        <v>106</v>
      </c>
      <c r="C20" s="48">
        <v>0</v>
      </c>
      <c r="D20" s="48">
        <v>0</v>
      </c>
      <c r="E20" s="48">
        <v>0</v>
      </c>
      <c r="F20" s="48">
        <f>4983+17</f>
        <v>5000</v>
      </c>
      <c r="G20" s="71">
        <v>0</v>
      </c>
      <c r="H20" s="71">
        <v>0</v>
      </c>
      <c r="L20" s="34">
        <f>SUM(L6:L19)</f>
        <v>1797000</v>
      </c>
    </row>
    <row r="21" spans="1:15" ht="15.75">
      <c r="A21" s="47">
        <v>18</v>
      </c>
      <c r="B21" s="72" t="s">
        <v>107</v>
      </c>
      <c r="C21" s="48">
        <v>0</v>
      </c>
      <c r="D21" s="48">
        <v>0</v>
      </c>
      <c r="E21" s="48">
        <v>0</v>
      </c>
      <c r="F21" s="48">
        <v>1500</v>
      </c>
      <c r="G21" s="71">
        <v>0</v>
      </c>
      <c r="H21" s="71">
        <v>0</v>
      </c>
      <c r="L21" s="34">
        <f>L20-1491</f>
        <v>1795509</v>
      </c>
    </row>
    <row r="22" spans="1:15" ht="15.75">
      <c r="A22" s="47">
        <v>19</v>
      </c>
      <c r="B22" s="72" t="s">
        <v>108</v>
      </c>
      <c r="C22" s="48">
        <v>0</v>
      </c>
      <c r="D22" s="48">
        <v>0</v>
      </c>
      <c r="E22" s="48">
        <v>0</v>
      </c>
      <c r="F22" s="48">
        <f>890+110</f>
        <v>1000</v>
      </c>
      <c r="G22" s="71">
        <v>2600</v>
      </c>
      <c r="H22" s="71">
        <v>2800</v>
      </c>
    </row>
    <row r="23" spans="1:15" ht="15.75">
      <c r="A23" s="47">
        <v>20</v>
      </c>
      <c r="B23" s="72" t="s">
        <v>109</v>
      </c>
      <c r="C23" s="48">
        <v>0</v>
      </c>
      <c r="D23" s="48">
        <v>0</v>
      </c>
      <c r="E23" s="48">
        <v>0</v>
      </c>
      <c r="F23" s="48">
        <v>10650</v>
      </c>
      <c r="G23" s="71">
        <v>1500</v>
      </c>
      <c r="H23" s="71">
        <v>0</v>
      </c>
      <c r="J23" s="86" t="s">
        <v>92</v>
      </c>
      <c r="K23" s="86" t="s">
        <v>148</v>
      </c>
      <c r="L23" s="34">
        <f>F6</f>
        <v>17574</v>
      </c>
      <c r="M23" s="34">
        <f t="shared" ref="M23:N23" si="8">G6</f>
        <v>15632</v>
      </c>
      <c r="N23" s="34">
        <f t="shared" si="8"/>
        <v>8349</v>
      </c>
      <c r="O23">
        <v>25</v>
      </c>
    </row>
    <row r="24" spans="1:15" ht="15.75">
      <c r="A24" s="47">
        <v>21</v>
      </c>
      <c r="B24" s="72" t="s">
        <v>110</v>
      </c>
      <c r="C24" s="48">
        <v>0</v>
      </c>
      <c r="D24" s="48">
        <v>0</v>
      </c>
      <c r="E24" s="48">
        <v>0</v>
      </c>
      <c r="F24" s="48">
        <v>2500</v>
      </c>
      <c r="G24" s="71">
        <v>0</v>
      </c>
      <c r="H24" s="71">
        <v>0</v>
      </c>
      <c r="J24" s="86" t="s">
        <v>149</v>
      </c>
      <c r="K24" s="86" t="s">
        <v>148</v>
      </c>
      <c r="L24" s="34">
        <f>F8</f>
        <v>67436</v>
      </c>
      <c r="M24" s="34">
        <f t="shared" ref="M24:N24" si="9">G8</f>
        <v>92585</v>
      </c>
      <c r="N24" s="34">
        <f t="shared" si="9"/>
        <v>36139</v>
      </c>
      <c r="O24">
        <v>20</v>
      </c>
    </row>
    <row r="25" spans="1:15" ht="15.75">
      <c r="A25" s="47">
        <v>22</v>
      </c>
      <c r="B25" s="72" t="s">
        <v>111</v>
      </c>
      <c r="C25" s="48">
        <v>0</v>
      </c>
      <c r="D25" s="48">
        <v>0</v>
      </c>
      <c r="E25" s="48">
        <v>0</v>
      </c>
      <c r="F25" s="48">
        <v>1500</v>
      </c>
      <c r="G25" s="71">
        <v>0</v>
      </c>
      <c r="H25" s="71">
        <v>0</v>
      </c>
      <c r="J25" s="86" t="s">
        <v>97</v>
      </c>
      <c r="K25" s="86" t="s">
        <v>148</v>
      </c>
      <c r="L25" s="34">
        <f>F11</f>
        <v>4620</v>
      </c>
      <c r="M25" s="34">
        <f t="shared" ref="M25:N25" si="10">G11</f>
        <v>5950</v>
      </c>
      <c r="N25" s="34">
        <f t="shared" si="10"/>
        <v>6000</v>
      </c>
    </row>
    <row r="26" spans="1:15" ht="15.75">
      <c r="A26" s="47">
        <v>23</v>
      </c>
      <c r="B26" s="72" t="s">
        <v>112</v>
      </c>
      <c r="C26" s="48">
        <v>0</v>
      </c>
      <c r="D26" s="48">
        <v>0</v>
      </c>
      <c r="E26" s="48">
        <v>0</v>
      </c>
      <c r="F26" s="48">
        <v>3475</v>
      </c>
      <c r="G26" s="71">
        <v>0</v>
      </c>
      <c r="H26" s="71">
        <v>0</v>
      </c>
      <c r="J26" s="86" t="s">
        <v>98</v>
      </c>
      <c r="K26" s="86" t="s">
        <v>148</v>
      </c>
      <c r="L26" s="34">
        <f>F12</f>
        <v>3225</v>
      </c>
      <c r="M26" s="34">
        <f t="shared" ref="M26:N26" si="11">G12</f>
        <v>3500</v>
      </c>
      <c r="N26" s="34">
        <f t="shared" si="11"/>
        <v>3500</v>
      </c>
    </row>
    <row r="27" spans="1:15" ht="15.75">
      <c r="A27" s="47">
        <v>24</v>
      </c>
      <c r="B27" s="72" t="s">
        <v>113</v>
      </c>
      <c r="C27" s="48">
        <v>0</v>
      </c>
      <c r="D27" s="48">
        <v>0</v>
      </c>
      <c r="E27" s="48">
        <v>0</v>
      </c>
      <c r="F27" s="48">
        <v>1500</v>
      </c>
      <c r="G27" s="71">
        <v>0</v>
      </c>
      <c r="H27" s="71">
        <v>0</v>
      </c>
      <c r="J27" s="86" t="s">
        <v>150</v>
      </c>
      <c r="K27" s="86" t="s">
        <v>148</v>
      </c>
      <c r="L27" s="34">
        <f>F41</f>
        <v>1000</v>
      </c>
      <c r="M27" s="34">
        <f t="shared" ref="M27:N27" si="12">G41</f>
        <v>6400</v>
      </c>
      <c r="N27" s="34">
        <f t="shared" si="12"/>
        <v>6500</v>
      </c>
    </row>
    <row r="28" spans="1:15" ht="15.75">
      <c r="A28" s="47">
        <v>25</v>
      </c>
      <c r="B28" s="72" t="s">
        <v>114</v>
      </c>
      <c r="C28" s="48">
        <v>0</v>
      </c>
      <c r="D28" s="48">
        <v>0</v>
      </c>
      <c r="E28" s="48">
        <v>0</v>
      </c>
      <c r="F28" s="48">
        <v>1000</v>
      </c>
      <c r="G28" s="71">
        <v>0</v>
      </c>
      <c r="H28" s="71">
        <v>0</v>
      </c>
      <c r="J28" s="86" t="s">
        <v>126</v>
      </c>
      <c r="K28" s="86" t="s">
        <v>148</v>
      </c>
      <c r="L28" s="34">
        <f>F44</f>
        <v>0</v>
      </c>
      <c r="M28" s="34">
        <f t="shared" ref="M28:N28" si="13">G44</f>
        <v>6650</v>
      </c>
      <c r="N28" s="34">
        <f t="shared" si="13"/>
        <v>7000</v>
      </c>
    </row>
    <row r="29" spans="1:15" ht="31.5">
      <c r="A29" s="47">
        <v>26</v>
      </c>
      <c r="B29" s="73" t="s">
        <v>115</v>
      </c>
      <c r="C29" s="48">
        <v>0</v>
      </c>
      <c r="D29" s="48">
        <v>0</v>
      </c>
      <c r="E29" s="48">
        <v>0</v>
      </c>
      <c r="F29" s="74">
        <v>500</v>
      </c>
      <c r="G29" s="71">
        <v>0</v>
      </c>
      <c r="H29" s="71">
        <v>0</v>
      </c>
      <c r="J29" s="86" t="s">
        <v>95</v>
      </c>
      <c r="K29" s="86" t="s">
        <v>148</v>
      </c>
      <c r="L29" s="34">
        <f>F9</f>
        <v>4925</v>
      </c>
      <c r="M29" s="34">
        <f t="shared" ref="M29:N29" si="14">G9</f>
        <v>6900</v>
      </c>
      <c r="N29" s="34">
        <f t="shared" si="14"/>
        <v>8050</v>
      </c>
    </row>
    <row r="30" spans="1:15" ht="15.75">
      <c r="A30" s="47">
        <v>27</v>
      </c>
      <c r="B30" s="73" t="s">
        <v>200</v>
      </c>
      <c r="C30" s="48"/>
      <c r="D30" s="48"/>
      <c r="E30" s="48"/>
      <c r="F30" s="74">
        <v>0</v>
      </c>
      <c r="G30" s="71">
        <v>0</v>
      </c>
      <c r="H30" s="71">
        <v>5500</v>
      </c>
      <c r="J30" s="110"/>
      <c r="K30" s="110"/>
      <c r="L30" s="34"/>
      <c r="M30" s="34"/>
      <c r="N30" s="34"/>
    </row>
    <row r="31" spans="1:15" ht="15.75">
      <c r="A31" s="47">
        <v>28</v>
      </c>
      <c r="B31" s="73" t="s">
        <v>199</v>
      </c>
      <c r="C31" s="48"/>
      <c r="D31" s="48"/>
      <c r="E31" s="48"/>
      <c r="F31" s="74">
        <v>0</v>
      </c>
      <c r="G31" s="71">
        <v>0</v>
      </c>
      <c r="H31" s="71">
        <v>9000</v>
      </c>
      <c r="J31" s="110"/>
      <c r="K31" s="110"/>
      <c r="L31" s="34"/>
      <c r="M31" s="34"/>
      <c r="N31" s="34"/>
    </row>
    <row r="32" spans="1:15" ht="15.75">
      <c r="A32" s="47">
        <v>29</v>
      </c>
      <c r="B32" s="72" t="s">
        <v>116</v>
      </c>
      <c r="C32" s="48">
        <v>0</v>
      </c>
      <c r="D32" s="48">
        <v>0</v>
      </c>
      <c r="E32" s="48">
        <v>0</v>
      </c>
      <c r="F32" s="48">
        <v>2000</v>
      </c>
      <c r="G32" s="71">
        <v>19700</v>
      </c>
      <c r="H32" s="71">
        <v>18250</v>
      </c>
      <c r="L32" s="34">
        <f>SUM(L23:L29)</f>
        <v>98780</v>
      </c>
      <c r="M32" s="34">
        <f t="shared" ref="M32:O32" si="15">SUM(M23:M29)</f>
        <v>137617</v>
      </c>
      <c r="N32" s="34">
        <f t="shared" si="15"/>
        <v>75538</v>
      </c>
      <c r="O32" s="34">
        <f t="shared" si="15"/>
        <v>45</v>
      </c>
    </row>
    <row r="33" spans="1:14" ht="15.75">
      <c r="A33" s="47">
        <v>30</v>
      </c>
      <c r="B33" s="72" t="s">
        <v>117</v>
      </c>
      <c r="C33" s="48">
        <v>0</v>
      </c>
      <c r="D33" s="48">
        <v>0</v>
      </c>
      <c r="E33" s="48">
        <v>0</v>
      </c>
      <c r="F33" s="48">
        <v>20000</v>
      </c>
      <c r="G33" s="71">
        <v>13700</v>
      </c>
      <c r="H33" s="71">
        <v>17500</v>
      </c>
      <c r="L33" s="34">
        <f>L32-45</f>
        <v>98735</v>
      </c>
    </row>
    <row r="34" spans="1:14" ht="15.75">
      <c r="A34" s="47">
        <v>31</v>
      </c>
      <c r="B34" s="72" t="s">
        <v>118</v>
      </c>
      <c r="C34" s="48">
        <v>0</v>
      </c>
      <c r="D34" s="48">
        <v>0</v>
      </c>
      <c r="E34" s="48">
        <v>0</v>
      </c>
      <c r="F34" s="48">
        <v>7000</v>
      </c>
      <c r="G34" s="71">
        <v>5300</v>
      </c>
      <c r="H34" s="71">
        <v>9600</v>
      </c>
    </row>
    <row r="35" spans="1:14" ht="15.75">
      <c r="A35" s="47">
        <v>32</v>
      </c>
      <c r="B35" s="72" t="s">
        <v>183</v>
      </c>
      <c r="C35" s="48"/>
      <c r="D35" s="48"/>
      <c r="E35" s="48"/>
      <c r="F35" s="48">
        <v>0</v>
      </c>
      <c r="G35" s="71">
        <v>0</v>
      </c>
      <c r="H35" s="71">
        <v>7500</v>
      </c>
    </row>
    <row r="36" spans="1:14" ht="15.75">
      <c r="A36" s="47">
        <v>33</v>
      </c>
      <c r="B36" s="72" t="s">
        <v>162</v>
      </c>
      <c r="C36" s="48"/>
      <c r="D36" s="48"/>
      <c r="E36" s="48"/>
      <c r="F36" s="48">
        <v>0</v>
      </c>
      <c r="G36" s="71">
        <v>0</v>
      </c>
      <c r="H36" s="71">
        <v>1780</v>
      </c>
    </row>
    <row r="37" spans="1:14" ht="15.75">
      <c r="A37" s="47">
        <v>34</v>
      </c>
      <c r="B37" s="72" t="s">
        <v>119</v>
      </c>
      <c r="C37" s="48">
        <v>0</v>
      </c>
      <c r="D37" s="48">
        <v>0</v>
      </c>
      <c r="E37" s="48">
        <v>0</v>
      </c>
      <c r="F37" s="48">
        <f>294+150</f>
        <v>444</v>
      </c>
      <c r="G37" s="71">
        <v>0</v>
      </c>
      <c r="H37" s="71">
        <v>0</v>
      </c>
      <c r="J37" s="98" t="s">
        <v>163</v>
      </c>
      <c r="K37" s="98" t="s">
        <v>164</v>
      </c>
      <c r="L37" s="34">
        <f>F5</f>
        <v>1033170</v>
      </c>
      <c r="M37" s="34">
        <f t="shared" ref="M37:N37" si="16">G5</f>
        <v>252535</v>
      </c>
      <c r="N37" s="34">
        <f t="shared" si="16"/>
        <v>267298</v>
      </c>
    </row>
    <row r="38" spans="1:14" ht="15.75">
      <c r="A38" s="47">
        <v>35</v>
      </c>
      <c r="B38" s="72" t="s">
        <v>120</v>
      </c>
      <c r="C38" s="48">
        <v>0</v>
      </c>
      <c r="D38" s="48">
        <v>0</v>
      </c>
      <c r="E38" s="48">
        <v>0</v>
      </c>
      <c r="F38" s="48">
        <f>1988+12</f>
        <v>2000</v>
      </c>
      <c r="G38" s="71">
        <v>0</v>
      </c>
      <c r="H38" s="71">
        <v>0</v>
      </c>
      <c r="J38" s="98" t="s">
        <v>165</v>
      </c>
      <c r="K38" s="98" t="s">
        <v>164</v>
      </c>
      <c r="L38" s="34">
        <f>F10</f>
        <v>54200</v>
      </c>
      <c r="M38" s="34">
        <f t="shared" ref="M38:N38" si="17">G10</f>
        <v>33500</v>
      </c>
      <c r="N38" s="34">
        <f t="shared" si="17"/>
        <v>34000</v>
      </c>
    </row>
    <row r="39" spans="1:14" ht="15.75">
      <c r="A39" s="47">
        <v>36</v>
      </c>
      <c r="B39" s="72" t="s">
        <v>121</v>
      </c>
      <c r="C39" s="48">
        <v>0</v>
      </c>
      <c r="D39" s="48">
        <v>0</v>
      </c>
      <c r="E39" s="48">
        <v>0</v>
      </c>
      <c r="F39" s="48">
        <v>1500</v>
      </c>
      <c r="G39" s="71">
        <v>23750</v>
      </c>
      <c r="H39" s="71">
        <v>25550</v>
      </c>
      <c r="J39" s="98" t="s">
        <v>166</v>
      </c>
      <c r="K39" s="98" t="s">
        <v>164</v>
      </c>
      <c r="L39" s="99">
        <f>F42</f>
        <v>15210</v>
      </c>
      <c r="M39" s="99">
        <f t="shared" ref="M39:N39" si="18">G42</f>
        <v>17250</v>
      </c>
      <c r="N39" s="99">
        <f t="shared" si="18"/>
        <v>25500</v>
      </c>
    </row>
    <row r="40" spans="1:14" ht="15.75">
      <c r="A40" s="47">
        <v>37</v>
      </c>
      <c r="B40" s="72" t="s">
        <v>122</v>
      </c>
      <c r="C40" s="48">
        <v>0</v>
      </c>
      <c r="D40" s="48">
        <v>0</v>
      </c>
      <c r="E40" s="48">
        <v>0</v>
      </c>
      <c r="F40" s="48">
        <v>1500</v>
      </c>
      <c r="G40" s="71">
        <v>12700</v>
      </c>
      <c r="H40" s="71">
        <v>10000</v>
      </c>
      <c r="J40" s="98" t="s">
        <v>167</v>
      </c>
      <c r="K40" s="98" t="s">
        <v>164</v>
      </c>
      <c r="L40" s="75">
        <f>F46</f>
        <v>0</v>
      </c>
      <c r="M40" s="75">
        <f t="shared" ref="M40:N40" si="19">G46</f>
        <v>15750</v>
      </c>
      <c r="N40" s="75">
        <f t="shared" si="19"/>
        <v>18000</v>
      </c>
    </row>
    <row r="41" spans="1:14" ht="15.75">
      <c r="A41" s="47">
        <v>38</v>
      </c>
      <c r="B41" s="72" t="s">
        <v>123</v>
      </c>
      <c r="C41" s="48">
        <v>0</v>
      </c>
      <c r="D41" s="48">
        <v>0</v>
      </c>
      <c r="E41" s="48">
        <v>0</v>
      </c>
      <c r="F41" s="48">
        <v>1000</v>
      </c>
      <c r="G41" s="71">
        <v>6400</v>
      </c>
      <c r="H41" s="71">
        <v>6500</v>
      </c>
      <c r="J41" s="98" t="s">
        <v>168</v>
      </c>
      <c r="K41" s="98" t="s">
        <v>164</v>
      </c>
      <c r="L41" s="100">
        <f>F4</f>
        <v>750235</v>
      </c>
      <c r="M41" s="100">
        <f t="shared" ref="M41:N41" si="20">G4</f>
        <v>166478</v>
      </c>
      <c r="N41" s="100">
        <f t="shared" si="20"/>
        <v>134590</v>
      </c>
    </row>
    <row r="42" spans="1:14" ht="15.75">
      <c r="A42" s="47">
        <v>39</v>
      </c>
      <c r="B42" s="72" t="s">
        <v>124</v>
      </c>
      <c r="C42" s="48">
        <v>0</v>
      </c>
      <c r="D42" s="48">
        <v>0</v>
      </c>
      <c r="E42" s="48">
        <v>0</v>
      </c>
      <c r="F42" s="48">
        <f>15000+210</f>
        <v>15210</v>
      </c>
      <c r="G42" s="71">
        <v>17250</v>
      </c>
      <c r="H42" s="71">
        <v>25500</v>
      </c>
      <c r="J42" s="98" t="s">
        <v>169</v>
      </c>
      <c r="K42" s="98" t="s">
        <v>164</v>
      </c>
      <c r="L42">
        <v>0</v>
      </c>
      <c r="M42">
        <v>0</v>
      </c>
      <c r="N42">
        <v>0</v>
      </c>
    </row>
    <row r="43" spans="1:14" ht="15.75">
      <c r="A43" s="47">
        <v>40</v>
      </c>
      <c r="B43" s="72" t="s">
        <v>125</v>
      </c>
      <c r="C43" s="48">
        <v>0</v>
      </c>
      <c r="D43" s="48">
        <v>0</v>
      </c>
      <c r="E43" s="48">
        <v>0</v>
      </c>
      <c r="F43" s="48">
        <v>0</v>
      </c>
      <c r="G43" s="71">
        <v>20500</v>
      </c>
      <c r="H43" s="71">
        <v>23500</v>
      </c>
      <c r="L43" s="34">
        <f>SUM(L37:L42)</f>
        <v>1852815</v>
      </c>
      <c r="M43" s="34">
        <f t="shared" ref="M43:N43" si="21">SUM(M37:M42)</f>
        <v>485513</v>
      </c>
      <c r="N43" s="34">
        <f t="shared" si="21"/>
        <v>479388</v>
      </c>
    </row>
    <row r="44" spans="1:14" ht="15.75">
      <c r="A44" s="47">
        <v>41</v>
      </c>
      <c r="B44" s="72" t="s">
        <v>126</v>
      </c>
      <c r="C44" s="48">
        <v>0</v>
      </c>
      <c r="D44" s="48">
        <v>0</v>
      </c>
      <c r="E44" s="48">
        <v>0</v>
      </c>
      <c r="F44" s="48">
        <v>0</v>
      </c>
      <c r="G44" s="71">
        <v>6650</v>
      </c>
      <c r="H44" s="71">
        <v>7000</v>
      </c>
      <c r="L44" s="34"/>
      <c r="M44" s="34"/>
    </row>
    <row r="45" spans="1:14" ht="15.75">
      <c r="A45" s="47">
        <v>42</v>
      </c>
      <c r="B45" s="72" t="s">
        <v>198</v>
      </c>
      <c r="C45" s="48"/>
      <c r="D45" s="48"/>
      <c r="E45" s="48"/>
      <c r="F45" s="48">
        <v>0</v>
      </c>
      <c r="G45" s="71">
        <v>0</v>
      </c>
      <c r="H45" s="71">
        <v>3000</v>
      </c>
      <c r="L45" s="34"/>
      <c r="M45" s="34"/>
    </row>
    <row r="46" spans="1:14" ht="15.75">
      <c r="A46" s="47">
        <v>43</v>
      </c>
      <c r="B46" s="72" t="s">
        <v>127</v>
      </c>
      <c r="C46" s="48">
        <v>0</v>
      </c>
      <c r="D46" s="48">
        <v>0</v>
      </c>
      <c r="E46" s="48">
        <v>0</v>
      </c>
      <c r="F46" s="48">
        <v>0</v>
      </c>
      <c r="G46" s="71">
        <v>15750</v>
      </c>
      <c r="H46" s="71">
        <v>18000</v>
      </c>
      <c r="J46" s="97" t="s">
        <v>93</v>
      </c>
      <c r="K46" s="97" t="s">
        <v>177</v>
      </c>
      <c r="L46" s="34">
        <f>F7</f>
        <v>46527</v>
      </c>
      <c r="M46" s="34">
        <f t="shared" ref="M46:N46" si="22">G7</f>
        <v>18628</v>
      </c>
      <c r="N46" s="34">
        <f t="shared" si="22"/>
        <v>11362</v>
      </c>
    </row>
    <row r="47" spans="1:14" ht="15.75">
      <c r="A47" s="47">
        <v>44</v>
      </c>
      <c r="B47" s="72" t="s">
        <v>128</v>
      </c>
      <c r="C47" s="48">
        <v>0</v>
      </c>
      <c r="D47" s="48">
        <v>0</v>
      </c>
      <c r="E47" s="48">
        <v>0</v>
      </c>
      <c r="F47" s="48">
        <v>0</v>
      </c>
      <c r="G47" s="71">
        <v>3850</v>
      </c>
      <c r="H47" s="71">
        <v>4000</v>
      </c>
      <c r="J47" s="97" t="s">
        <v>105</v>
      </c>
      <c r="K47" s="97" t="s">
        <v>177</v>
      </c>
      <c r="L47" s="34">
        <f>F19</f>
        <v>8000</v>
      </c>
      <c r="M47" s="34">
        <f t="shared" ref="M47:N47" si="23">G19</f>
        <v>31400</v>
      </c>
      <c r="N47" s="34">
        <f t="shared" si="23"/>
        <v>32500</v>
      </c>
    </row>
    <row r="48" spans="1:14" ht="15.75">
      <c r="A48" s="47">
        <v>45</v>
      </c>
      <c r="B48" s="72" t="s">
        <v>129</v>
      </c>
      <c r="C48" s="48">
        <v>0</v>
      </c>
      <c r="D48" s="48">
        <v>0</v>
      </c>
      <c r="E48" s="48">
        <v>0</v>
      </c>
      <c r="F48" s="48">
        <v>0</v>
      </c>
      <c r="G48" s="71">
        <v>29400</v>
      </c>
      <c r="H48" s="71">
        <v>32050</v>
      </c>
      <c r="J48" s="97" t="s">
        <v>178</v>
      </c>
      <c r="K48" s="97" t="s">
        <v>177</v>
      </c>
      <c r="L48" s="34">
        <f>F32</f>
        <v>2000</v>
      </c>
      <c r="M48" s="34">
        <f t="shared" ref="M48:N48" si="24">G32</f>
        <v>19700</v>
      </c>
      <c r="N48" s="34">
        <f t="shared" si="24"/>
        <v>18250</v>
      </c>
    </row>
    <row r="49" spans="1:14" ht="15.75">
      <c r="A49" s="47">
        <v>46</v>
      </c>
      <c r="B49" s="72" t="s">
        <v>130</v>
      </c>
      <c r="C49" s="48">
        <v>0</v>
      </c>
      <c r="D49" s="48">
        <v>0</v>
      </c>
      <c r="E49" s="48">
        <v>0</v>
      </c>
      <c r="F49" s="48">
        <v>0</v>
      </c>
      <c r="G49" s="71">
        <v>2600</v>
      </c>
      <c r="H49" s="71">
        <v>5000</v>
      </c>
      <c r="J49" s="97" t="s">
        <v>179</v>
      </c>
      <c r="K49" s="97" t="s">
        <v>177</v>
      </c>
      <c r="L49" s="34">
        <f>F33</f>
        <v>20000</v>
      </c>
      <c r="M49" s="34">
        <f t="shared" ref="M49:N49" si="25">G33</f>
        <v>13700</v>
      </c>
      <c r="N49" s="34">
        <f t="shared" si="25"/>
        <v>17500</v>
      </c>
    </row>
    <row r="50" spans="1:14" ht="15.75">
      <c r="A50" s="47">
        <v>47</v>
      </c>
      <c r="B50" s="72" t="s">
        <v>131</v>
      </c>
      <c r="C50" s="48">
        <v>0</v>
      </c>
      <c r="D50" s="48">
        <v>0</v>
      </c>
      <c r="E50" s="48">
        <v>0</v>
      </c>
      <c r="F50" s="48">
        <v>0</v>
      </c>
      <c r="G50" s="71">
        <v>4900</v>
      </c>
      <c r="H50" s="71">
        <v>3000</v>
      </c>
      <c r="J50" s="97" t="s">
        <v>180</v>
      </c>
      <c r="K50" s="97" t="s">
        <v>177</v>
      </c>
      <c r="L50" s="34">
        <f>F34</f>
        <v>7000</v>
      </c>
      <c r="M50" s="34">
        <f t="shared" ref="M50:N50" si="26">G34</f>
        <v>5300</v>
      </c>
      <c r="N50" s="34">
        <f t="shared" si="26"/>
        <v>9600</v>
      </c>
    </row>
    <row r="51" spans="1:14" ht="15.75">
      <c r="A51" s="47">
        <v>48</v>
      </c>
      <c r="B51" s="72" t="s">
        <v>133</v>
      </c>
      <c r="C51" s="48"/>
      <c r="D51" s="48"/>
      <c r="E51" s="48"/>
      <c r="F51" s="48"/>
      <c r="G51" s="71">
        <v>0</v>
      </c>
      <c r="H51" s="71">
        <v>25054</v>
      </c>
      <c r="J51" s="97" t="s">
        <v>181</v>
      </c>
      <c r="K51" s="97" t="s">
        <v>177</v>
      </c>
      <c r="L51" s="34">
        <f>F49</f>
        <v>0</v>
      </c>
      <c r="M51" s="34">
        <f t="shared" ref="M51:N51" si="27">G49</f>
        <v>2600</v>
      </c>
      <c r="N51" s="34">
        <f t="shared" si="27"/>
        <v>5000</v>
      </c>
    </row>
    <row r="52" spans="1:14" ht="15.75">
      <c r="A52" s="136" t="s">
        <v>6</v>
      </c>
      <c r="B52" s="137"/>
      <c r="C52" s="77">
        <f t="shared" ref="C52:E52" si="28">SUM(C4:C50)</f>
        <v>1538180</v>
      </c>
      <c r="D52" s="77">
        <f t="shared" si="28"/>
        <v>1672519</v>
      </c>
      <c r="E52" s="77">
        <f t="shared" si="28"/>
        <v>1927406</v>
      </c>
      <c r="F52" s="77">
        <f>SUM(F4:F50)</f>
        <v>4101013</v>
      </c>
      <c r="G52" s="77">
        <f>SUM(G4:G50)</f>
        <v>856908</v>
      </c>
      <c r="H52" s="77">
        <f>SUM(H4:H51)</f>
        <v>858372</v>
      </c>
      <c r="I52" s="34" t="e">
        <f>F52-J41</f>
        <v>#VALUE!</v>
      </c>
      <c r="J52" s="97" t="s">
        <v>182</v>
      </c>
      <c r="K52" s="97" t="s">
        <v>177</v>
      </c>
      <c r="L52" s="34">
        <f>F50</f>
        <v>0</v>
      </c>
      <c r="M52" s="34">
        <f t="shared" ref="M52:N52" si="29">G50</f>
        <v>4900</v>
      </c>
      <c r="N52" s="34">
        <f t="shared" si="29"/>
        <v>3000</v>
      </c>
    </row>
    <row r="53" spans="1:14">
      <c r="G53" s="43">
        <v>856908</v>
      </c>
      <c r="H53" s="43">
        <v>415686</v>
      </c>
      <c r="I53">
        <v>1491</v>
      </c>
      <c r="J53" s="97" t="s">
        <v>183</v>
      </c>
      <c r="K53" s="97" t="s">
        <v>177</v>
      </c>
      <c r="L53">
        <v>0</v>
      </c>
      <c r="M53">
        <v>0</v>
      </c>
      <c r="N53">
        <v>0</v>
      </c>
    </row>
    <row r="54" spans="1:14" ht="15.75">
      <c r="C54" s="80">
        <v>1492604</v>
      </c>
      <c r="D54" s="80">
        <v>1728755</v>
      </c>
      <c r="H54" s="81">
        <f>(H52-H53)/H53*100</f>
        <v>106.4952873082086</v>
      </c>
      <c r="J54" s="97" t="s">
        <v>184</v>
      </c>
      <c r="K54" s="97" t="s">
        <v>177</v>
      </c>
      <c r="L54">
        <v>0</v>
      </c>
      <c r="M54">
        <v>0</v>
      </c>
      <c r="N54">
        <v>18240</v>
      </c>
    </row>
    <row r="55" spans="1:14" ht="15.75">
      <c r="C55" s="34">
        <f>C52-C54</f>
        <v>45576</v>
      </c>
      <c r="D55" s="34">
        <f>D52-D54</f>
        <v>-56236</v>
      </c>
      <c r="F55" s="132" t="s">
        <v>132</v>
      </c>
      <c r="G55" s="132"/>
      <c r="H55" s="34">
        <f>G52-H52</f>
        <v>-1464</v>
      </c>
      <c r="L55" s="34">
        <f>SUM(L46:L54)</f>
        <v>83527</v>
      </c>
      <c r="M55" s="34">
        <f t="shared" ref="M55:N55" si="30">SUM(M46:M54)</f>
        <v>96228</v>
      </c>
      <c r="N55" s="34">
        <f t="shared" si="30"/>
        <v>115452</v>
      </c>
    </row>
    <row r="56" spans="1:14" ht="3" customHeight="1">
      <c r="F56" s="52"/>
      <c r="G56" s="78"/>
      <c r="H56" s="78"/>
    </row>
    <row r="57" spans="1:14" ht="15.75">
      <c r="F57" s="132" t="s">
        <v>78</v>
      </c>
      <c r="G57" s="132"/>
      <c r="H57"/>
      <c r="M57">
        <v>96228</v>
      </c>
      <c r="N57">
        <v>37978</v>
      </c>
    </row>
    <row r="58" spans="1:14" ht="15.75">
      <c r="F58" s="132" t="s">
        <v>1</v>
      </c>
      <c r="G58" s="132"/>
      <c r="H58">
        <v>395891</v>
      </c>
      <c r="J58" s="34">
        <f>G52-42</f>
        <v>856866</v>
      </c>
    </row>
    <row r="59" spans="1:14" ht="15.75">
      <c r="F59" s="54"/>
      <c r="G59" s="79"/>
      <c r="H59" s="79">
        <f>(H58*5%)+H58</f>
        <v>415685.55</v>
      </c>
      <c r="J59" s="34">
        <f>F52-I53</f>
        <v>4099522</v>
      </c>
    </row>
    <row r="60" spans="1:14" ht="15.75">
      <c r="F60" s="54"/>
      <c r="G60" s="79"/>
      <c r="H60" s="79"/>
    </row>
    <row r="61" spans="1:14" ht="15.75">
      <c r="F61" s="54"/>
      <c r="G61" s="79"/>
      <c r="H61" s="79"/>
      <c r="J61" s="85" t="s">
        <v>125</v>
      </c>
      <c r="K61" s="85" t="s">
        <v>187</v>
      </c>
      <c r="L61" s="34">
        <f>F43</f>
        <v>0</v>
      </c>
      <c r="M61" s="34">
        <f t="shared" ref="M61:N61" si="31">G43</f>
        <v>20500</v>
      </c>
      <c r="N61" s="34">
        <f t="shared" si="31"/>
        <v>23500</v>
      </c>
    </row>
    <row r="62" spans="1:14" ht="15.75">
      <c r="F62" s="133" t="s">
        <v>79</v>
      </c>
      <c r="G62" s="133"/>
      <c r="H62"/>
      <c r="J62" s="85" t="s">
        <v>188</v>
      </c>
      <c r="K62" s="85" t="s">
        <v>187</v>
      </c>
    </row>
    <row r="63" spans="1:14" ht="15.75">
      <c r="F63" s="132" t="s">
        <v>80</v>
      </c>
      <c r="G63" s="132"/>
      <c r="H63"/>
      <c r="J63" s="85" t="s">
        <v>129</v>
      </c>
      <c r="K63" s="85" t="s">
        <v>187</v>
      </c>
      <c r="L63" s="34">
        <f>F48</f>
        <v>0</v>
      </c>
      <c r="M63" s="34">
        <f t="shared" ref="M63:N63" si="32">G48</f>
        <v>29400</v>
      </c>
      <c r="N63" s="34">
        <f t="shared" si="32"/>
        <v>32050</v>
      </c>
    </row>
    <row r="64" spans="1:14" ht="15.75">
      <c r="F64" s="132" t="s">
        <v>81</v>
      </c>
      <c r="G64" s="132"/>
      <c r="H64"/>
      <c r="M64" s="34">
        <f>M43</f>
        <v>485513</v>
      </c>
      <c r="N64" s="34">
        <f>N43</f>
        <v>479388</v>
      </c>
    </row>
    <row r="65" spans="10:14">
      <c r="M65" s="34">
        <f>SUM(M61:M64)</f>
        <v>535413</v>
      </c>
      <c r="N65" s="34">
        <f>SUM(N61:N64)</f>
        <v>534938</v>
      </c>
    </row>
    <row r="69" spans="10:14">
      <c r="J69" s="36">
        <f>(H52-G52)/G52*100</f>
        <v>0.17084681202649526</v>
      </c>
    </row>
  </sheetData>
  <mergeCells count="10">
    <mergeCell ref="F58:G58"/>
    <mergeCell ref="F62:G62"/>
    <mergeCell ref="F63:G63"/>
    <mergeCell ref="F64:G64"/>
    <mergeCell ref="A2:A3"/>
    <mergeCell ref="B2:B3"/>
    <mergeCell ref="A52:B52"/>
    <mergeCell ref="F55:G55"/>
    <mergeCell ref="F57:G57"/>
    <mergeCell ref="C2:H2"/>
  </mergeCells>
  <pageMargins left="0.31496062992125984" right="0.31496062992125984" top="0.35433070866141736" bottom="0.35433070866141736" header="0.31496062992125984" footer="0.31496062992125984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66"/>
  <sheetViews>
    <sheetView tabSelected="1" topLeftCell="A52" workbookViewId="0">
      <selection activeCell="M3" sqref="M3"/>
    </sheetView>
  </sheetViews>
  <sheetFormatPr defaultRowHeight="15"/>
  <cols>
    <col min="1" max="1" width="4.85546875" style="42" customWidth="1"/>
    <col min="2" max="2" width="36.7109375" customWidth="1"/>
    <col min="3" max="5" width="14.85546875" hidden="1" customWidth="1"/>
    <col min="6" max="6" width="15.42578125" style="1" hidden="1" customWidth="1"/>
    <col min="7" max="7" width="13" style="43" hidden="1" customWidth="1"/>
    <col min="8" max="8" width="17.7109375" style="43" customWidth="1"/>
    <col min="9" max="9" width="13.140625" style="43" customWidth="1"/>
    <col min="10" max="21" width="11.28515625" customWidth="1"/>
    <col min="22" max="22" width="14.140625" style="1" customWidth="1"/>
    <col min="23" max="23" width="11.28515625" customWidth="1"/>
  </cols>
  <sheetData>
    <row r="2" spans="1:23" ht="28.5" customHeight="1">
      <c r="A2" s="141" t="s">
        <v>212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23" ht="45.75" customHeight="1">
      <c r="A3" s="142" t="s">
        <v>213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23" s="67" customFormat="1" ht="18.75" customHeight="1">
      <c r="A4" s="134" t="s">
        <v>59</v>
      </c>
      <c r="B4" s="134" t="s">
        <v>88</v>
      </c>
      <c r="C4" s="138" t="s">
        <v>12</v>
      </c>
      <c r="D4" s="138"/>
      <c r="E4" s="138"/>
      <c r="F4" s="138"/>
      <c r="G4" s="138"/>
      <c r="H4" s="138"/>
      <c r="I4" s="113" t="s">
        <v>13</v>
      </c>
      <c r="V4" s="114"/>
    </row>
    <row r="5" spans="1:23" s="67" customFormat="1" ht="15.75">
      <c r="A5" s="135"/>
      <c r="B5" s="135"/>
      <c r="C5" s="69">
        <v>2016</v>
      </c>
      <c r="D5" s="69">
        <v>2017</v>
      </c>
      <c r="E5" s="69">
        <v>2018</v>
      </c>
      <c r="F5" s="113">
        <v>2019</v>
      </c>
      <c r="G5" s="69">
        <v>2020</v>
      </c>
      <c r="H5" s="69">
        <v>2021</v>
      </c>
      <c r="I5" s="69">
        <v>2021</v>
      </c>
      <c r="J5" s="67" t="s">
        <v>210</v>
      </c>
      <c r="K5" s="67" t="s">
        <v>201</v>
      </c>
      <c r="L5" s="67" t="s">
        <v>202</v>
      </c>
      <c r="M5" s="67" t="s">
        <v>17</v>
      </c>
      <c r="N5" s="67" t="s">
        <v>18</v>
      </c>
      <c r="O5" s="67" t="s">
        <v>203</v>
      </c>
      <c r="P5" s="67" t="s">
        <v>204</v>
      </c>
      <c r="Q5" s="67" t="s">
        <v>205</v>
      </c>
      <c r="R5" s="67" t="s">
        <v>206</v>
      </c>
      <c r="S5" s="67" t="s">
        <v>207</v>
      </c>
      <c r="T5" s="67" t="s">
        <v>208</v>
      </c>
      <c r="U5" s="67" t="s">
        <v>209</v>
      </c>
      <c r="V5" s="114" t="s">
        <v>211</v>
      </c>
    </row>
    <row r="6" spans="1:23" ht="15.75">
      <c r="A6" s="47">
        <v>1</v>
      </c>
      <c r="B6" s="70" t="s">
        <v>90</v>
      </c>
      <c r="C6" s="48">
        <v>591740</v>
      </c>
      <c r="D6" s="48">
        <v>662570</v>
      </c>
      <c r="E6" s="48">
        <v>866078</v>
      </c>
      <c r="F6" s="48">
        <f>750029+206</f>
        <v>750235</v>
      </c>
      <c r="G6" s="71">
        <v>166478</v>
      </c>
      <c r="H6" s="71">
        <f>134590</f>
        <v>134590</v>
      </c>
      <c r="I6" s="71">
        <v>3</v>
      </c>
      <c r="V6" s="1">
        <f>SUM(J6:U6)</f>
        <v>0</v>
      </c>
    </row>
    <row r="7" spans="1:23" ht="15.75">
      <c r="A7" s="47">
        <v>2</v>
      </c>
      <c r="B7" s="70" t="s">
        <v>91</v>
      </c>
      <c r="C7" s="48">
        <v>886930</v>
      </c>
      <c r="D7" s="48">
        <v>949135</v>
      </c>
      <c r="E7" s="48">
        <v>994215</v>
      </c>
      <c r="F7" s="48">
        <f>1032548+622</f>
        <v>1033170</v>
      </c>
      <c r="G7" s="71">
        <v>252535</v>
      </c>
      <c r="H7" s="71">
        <v>267298</v>
      </c>
      <c r="I7" s="71"/>
      <c r="V7" s="1">
        <f t="shared" ref="V7:V53" si="0">SUM(J7:U7)</f>
        <v>0</v>
      </c>
    </row>
    <row r="8" spans="1:23" ht="15.75">
      <c r="A8" s="47">
        <v>3</v>
      </c>
      <c r="B8" s="70" t="s">
        <v>92</v>
      </c>
      <c r="C8" s="48">
        <v>30999</v>
      </c>
      <c r="D8" s="48">
        <v>23761</v>
      </c>
      <c r="E8" s="48">
        <v>20694</v>
      </c>
      <c r="F8" s="48">
        <f>17549+25</f>
        <v>17574</v>
      </c>
      <c r="G8" s="71">
        <v>15632</v>
      </c>
      <c r="H8" s="71">
        <v>8349</v>
      </c>
      <c r="I8" s="71"/>
      <c r="V8" s="1">
        <f t="shared" si="0"/>
        <v>0</v>
      </c>
    </row>
    <row r="9" spans="1:23" ht="15.75">
      <c r="A9" s="47">
        <v>4</v>
      </c>
      <c r="B9" s="70" t="s">
        <v>93</v>
      </c>
      <c r="C9" s="48">
        <v>28511</v>
      </c>
      <c r="D9" s="48">
        <v>37053</v>
      </c>
      <c r="E9" s="48">
        <v>43771</v>
      </c>
      <c r="F9" s="48">
        <v>46527</v>
      </c>
      <c r="G9" s="71">
        <v>18628</v>
      </c>
      <c r="H9" s="71">
        <v>11362</v>
      </c>
      <c r="I9" s="71"/>
      <c r="V9" s="1">
        <f t="shared" si="0"/>
        <v>0</v>
      </c>
    </row>
    <row r="10" spans="1:23" ht="15.75">
      <c r="A10" s="47">
        <v>5</v>
      </c>
      <c r="B10" s="70" t="s">
        <v>94</v>
      </c>
      <c r="C10" s="48">
        <v>0</v>
      </c>
      <c r="D10" s="48">
        <v>0</v>
      </c>
      <c r="E10" s="48">
        <v>0</v>
      </c>
      <c r="F10" s="48">
        <f>67416+20</f>
        <v>67436</v>
      </c>
      <c r="G10" s="71">
        <v>92585</v>
      </c>
      <c r="H10" s="71">
        <v>36139</v>
      </c>
      <c r="I10" s="71"/>
      <c r="V10" s="1">
        <f t="shared" si="0"/>
        <v>0</v>
      </c>
    </row>
    <row r="11" spans="1:23" ht="15.75">
      <c r="A11" s="47">
        <v>6</v>
      </c>
      <c r="B11" s="70" t="s">
        <v>95</v>
      </c>
      <c r="C11" s="48">
        <v>0</v>
      </c>
      <c r="D11" s="48">
        <v>0</v>
      </c>
      <c r="E11" s="48">
        <v>2648</v>
      </c>
      <c r="F11" s="48">
        <f>4903+22</f>
        <v>4925</v>
      </c>
      <c r="G11" s="71">
        <v>6900</v>
      </c>
      <c r="H11" s="71">
        <v>8050</v>
      </c>
      <c r="I11" s="71"/>
      <c r="J11" s="111">
        <v>1000</v>
      </c>
      <c r="K11" s="111">
        <v>750</v>
      </c>
      <c r="L11" s="111">
        <v>800</v>
      </c>
      <c r="M11" s="111">
        <v>150</v>
      </c>
      <c r="N11">
        <v>1400</v>
      </c>
      <c r="O11" s="112">
        <v>0</v>
      </c>
      <c r="P11" s="112">
        <v>0</v>
      </c>
      <c r="Q11" s="112">
        <v>0</v>
      </c>
      <c r="R11" s="112">
        <v>800</v>
      </c>
      <c r="S11" s="112">
        <v>950</v>
      </c>
      <c r="T11" s="112">
        <v>1000</v>
      </c>
      <c r="U11" s="112">
        <v>1200</v>
      </c>
      <c r="V11" s="1">
        <f t="shared" si="0"/>
        <v>8050</v>
      </c>
      <c r="W11" s="34">
        <f>V11-H11</f>
        <v>0</v>
      </c>
    </row>
    <row r="12" spans="1:23" ht="15.75">
      <c r="A12" s="47">
        <v>7</v>
      </c>
      <c r="B12" s="70" t="s">
        <v>96</v>
      </c>
      <c r="C12" s="48">
        <v>0</v>
      </c>
      <c r="D12" s="48">
        <v>0</v>
      </c>
      <c r="E12" s="48">
        <v>0</v>
      </c>
      <c r="F12" s="48">
        <v>54200</v>
      </c>
      <c r="G12" s="71">
        <v>33500</v>
      </c>
      <c r="H12" s="71">
        <v>36500</v>
      </c>
      <c r="I12" s="71"/>
      <c r="J12" s="111">
        <v>4200</v>
      </c>
      <c r="K12" s="111">
        <v>4500</v>
      </c>
      <c r="L12" s="111">
        <v>3300</v>
      </c>
      <c r="M12" s="111">
        <v>1000</v>
      </c>
      <c r="N12" s="111">
        <v>3000</v>
      </c>
      <c r="O12" s="111">
        <v>0</v>
      </c>
      <c r="P12" s="111">
        <v>0</v>
      </c>
      <c r="Q12" s="111">
        <v>0</v>
      </c>
      <c r="R12" s="111">
        <v>3700</v>
      </c>
      <c r="S12" s="111">
        <v>4700</v>
      </c>
      <c r="T12" s="111">
        <v>5600</v>
      </c>
      <c r="U12" s="111">
        <v>6500</v>
      </c>
      <c r="V12" s="1">
        <f>SUM(J12:U12)</f>
        <v>36500</v>
      </c>
      <c r="W12" s="34">
        <f t="shared" ref="W12:W53" si="1">V12-H12</f>
        <v>0</v>
      </c>
    </row>
    <row r="13" spans="1:23" ht="15.75">
      <c r="A13" s="47">
        <v>8</v>
      </c>
      <c r="B13" s="70" t="s">
        <v>97</v>
      </c>
      <c r="C13" s="48">
        <v>0</v>
      </c>
      <c r="D13" s="48">
        <v>0</v>
      </c>
      <c r="E13" s="48">
        <v>0</v>
      </c>
      <c r="F13" s="48">
        <v>4620</v>
      </c>
      <c r="G13" s="71">
        <v>5950</v>
      </c>
      <c r="H13" s="71">
        <v>6000</v>
      </c>
      <c r="I13" s="71"/>
      <c r="J13" s="111">
        <v>700</v>
      </c>
      <c r="K13" s="111">
        <v>720</v>
      </c>
      <c r="L13" s="111">
        <v>630</v>
      </c>
      <c r="M13" s="111">
        <v>0</v>
      </c>
      <c r="N13" s="111">
        <v>500</v>
      </c>
      <c r="O13" s="111">
        <v>0</v>
      </c>
      <c r="P13" s="111">
        <v>0</v>
      </c>
      <c r="Q13" s="111">
        <v>0</v>
      </c>
      <c r="R13" s="111">
        <v>600</v>
      </c>
      <c r="S13" s="111">
        <v>850</v>
      </c>
      <c r="T13" s="111">
        <v>950</v>
      </c>
      <c r="U13" s="111">
        <v>1050</v>
      </c>
      <c r="V13" s="1">
        <f t="shared" si="0"/>
        <v>6000</v>
      </c>
      <c r="W13" s="34">
        <f t="shared" si="1"/>
        <v>0</v>
      </c>
    </row>
    <row r="14" spans="1:23" ht="15.75">
      <c r="A14" s="47">
        <v>9</v>
      </c>
      <c r="B14" s="70" t="s">
        <v>98</v>
      </c>
      <c r="C14" s="48">
        <v>0</v>
      </c>
      <c r="D14" s="48">
        <v>0</v>
      </c>
      <c r="E14" s="48">
        <v>0</v>
      </c>
      <c r="F14" s="48">
        <v>3225</v>
      </c>
      <c r="G14" s="71">
        <v>3500</v>
      </c>
      <c r="H14" s="71">
        <f>3500-3</f>
        <v>3497</v>
      </c>
      <c r="I14" s="71"/>
      <c r="J14" s="112">
        <v>135</v>
      </c>
      <c r="K14" s="80">
        <v>122</v>
      </c>
      <c r="L14" s="80">
        <v>113</v>
      </c>
      <c r="M14" s="80">
        <v>100</v>
      </c>
      <c r="N14" s="80">
        <v>700</v>
      </c>
      <c r="O14" s="80">
        <v>0</v>
      </c>
      <c r="P14" s="80">
        <v>0</v>
      </c>
      <c r="Q14" s="80">
        <v>0</v>
      </c>
      <c r="R14" s="80">
        <v>412</v>
      </c>
      <c r="S14" s="80">
        <v>492</v>
      </c>
      <c r="T14" s="80">
        <v>626</v>
      </c>
      <c r="U14" s="80">
        <v>800</v>
      </c>
      <c r="V14" s="1">
        <f t="shared" si="0"/>
        <v>3500</v>
      </c>
      <c r="W14" s="34">
        <f t="shared" si="1"/>
        <v>3</v>
      </c>
    </row>
    <row r="15" spans="1:23" ht="15.75">
      <c r="A15" s="47">
        <v>10</v>
      </c>
      <c r="B15" s="70" t="s">
        <v>99</v>
      </c>
      <c r="C15" s="48">
        <v>0</v>
      </c>
      <c r="D15" s="48">
        <v>0</v>
      </c>
      <c r="E15" s="48">
        <v>0</v>
      </c>
      <c r="F15" s="48">
        <v>2950</v>
      </c>
      <c r="G15" s="71">
        <v>0</v>
      </c>
      <c r="H15" s="71">
        <v>0</v>
      </c>
      <c r="I15" s="71"/>
      <c r="V15" s="1">
        <f t="shared" si="0"/>
        <v>0</v>
      </c>
      <c r="W15" s="34">
        <f t="shared" si="1"/>
        <v>0</v>
      </c>
    </row>
    <row r="16" spans="1:23" ht="15.75">
      <c r="A16" s="47">
        <v>11</v>
      </c>
      <c r="B16" s="72" t="s">
        <v>100</v>
      </c>
      <c r="C16" s="48">
        <v>0</v>
      </c>
      <c r="D16" s="48">
        <v>0</v>
      </c>
      <c r="E16" s="48">
        <v>0</v>
      </c>
      <c r="F16" s="48">
        <f>220347+25</f>
        <v>220372</v>
      </c>
      <c r="G16" s="71">
        <v>43250</v>
      </c>
      <c r="H16" s="71">
        <v>37000</v>
      </c>
      <c r="I16" s="71"/>
      <c r="J16" s="111">
        <v>5200</v>
      </c>
      <c r="K16" s="111">
        <v>5500</v>
      </c>
      <c r="L16" s="111">
        <v>4300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4700</v>
      </c>
      <c r="S16" s="111">
        <v>5200</v>
      </c>
      <c r="T16" s="111">
        <v>5600</v>
      </c>
      <c r="U16" s="111">
        <v>6500</v>
      </c>
      <c r="V16" s="1">
        <f t="shared" si="0"/>
        <v>37000</v>
      </c>
      <c r="W16" s="34">
        <f t="shared" si="1"/>
        <v>0</v>
      </c>
    </row>
    <row r="17" spans="1:23" ht="15.75">
      <c r="A17" s="47">
        <v>12</v>
      </c>
      <c r="B17" s="70" t="s">
        <v>101</v>
      </c>
      <c r="C17" s="48">
        <v>0</v>
      </c>
      <c r="D17" s="48">
        <v>0</v>
      </c>
      <c r="E17" s="48">
        <v>0</v>
      </c>
      <c r="F17" s="48">
        <f>230972+28</f>
        <v>231000</v>
      </c>
      <c r="G17" s="71">
        <v>0</v>
      </c>
      <c r="H17" s="71">
        <v>0</v>
      </c>
      <c r="I17" s="71"/>
      <c r="V17" s="1">
        <f t="shared" si="0"/>
        <v>0</v>
      </c>
      <c r="W17" s="34">
        <f t="shared" si="1"/>
        <v>0</v>
      </c>
    </row>
    <row r="18" spans="1:23" ht="15.75">
      <c r="A18" s="47">
        <v>13</v>
      </c>
      <c r="B18" s="72" t="s">
        <v>102</v>
      </c>
      <c r="C18" s="48">
        <v>0</v>
      </c>
      <c r="D18" s="48">
        <v>0</v>
      </c>
      <c r="E18" s="48">
        <v>0</v>
      </c>
      <c r="F18" s="48">
        <f>879982+18</f>
        <v>880000</v>
      </c>
      <c r="G18" s="71">
        <v>0</v>
      </c>
      <c r="H18" s="71">
        <v>0</v>
      </c>
      <c r="I18" s="71"/>
      <c r="V18" s="1">
        <f t="shared" si="0"/>
        <v>0</v>
      </c>
      <c r="W18" s="34">
        <f t="shared" si="1"/>
        <v>0</v>
      </c>
    </row>
    <row r="19" spans="1:23" ht="15.75">
      <c r="A19" s="47">
        <v>14</v>
      </c>
      <c r="B19" s="72" t="s">
        <v>103</v>
      </c>
      <c r="C19" s="48">
        <v>0</v>
      </c>
      <c r="D19" s="48">
        <v>0</v>
      </c>
      <c r="E19" s="48">
        <v>0</v>
      </c>
      <c r="F19" s="48">
        <f>674974+26</f>
        <v>675000</v>
      </c>
      <c r="G19" s="71">
        <v>0</v>
      </c>
      <c r="H19" s="71">
        <v>0</v>
      </c>
      <c r="I19" s="71"/>
      <c r="V19" s="1">
        <f t="shared" si="0"/>
        <v>0</v>
      </c>
      <c r="W19" s="34">
        <f t="shared" si="1"/>
        <v>0</v>
      </c>
    </row>
    <row r="20" spans="1:23" ht="15.75">
      <c r="A20" s="47">
        <v>15</v>
      </c>
      <c r="B20" s="72" t="s">
        <v>104</v>
      </c>
      <c r="C20" s="48">
        <v>0</v>
      </c>
      <c r="D20" s="48">
        <v>0</v>
      </c>
      <c r="E20" s="48">
        <v>0</v>
      </c>
      <c r="F20" s="48">
        <v>22500</v>
      </c>
      <c r="G20" s="71">
        <v>0</v>
      </c>
      <c r="H20" s="71">
        <v>35000</v>
      </c>
      <c r="I20" s="71"/>
      <c r="J20" s="111">
        <v>4800</v>
      </c>
      <c r="K20" s="111">
        <v>4500</v>
      </c>
      <c r="L20" s="111">
        <v>4300</v>
      </c>
      <c r="M20" s="111">
        <v>800</v>
      </c>
      <c r="N20" s="111">
        <v>0</v>
      </c>
      <c r="O20" s="111">
        <v>0</v>
      </c>
      <c r="P20" s="111">
        <v>0</v>
      </c>
      <c r="Q20" s="111">
        <v>0</v>
      </c>
      <c r="R20" s="111">
        <v>4700</v>
      </c>
      <c r="S20" s="111">
        <v>5200</v>
      </c>
      <c r="T20" s="111">
        <v>5200</v>
      </c>
      <c r="U20" s="111">
        <v>5500</v>
      </c>
      <c r="V20" s="1">
        <f t="shared" si="0"/>
        <v>35000</v>
      </c>
      <c r="W20" s="34">
        <f t="shared" si="1"/>
        <v>0</v>
      </c>
    </row>
    <row r="21" spans="1:23" ht="15.75">
      <c r="A21" s="47">
        <v>16</v>
      </c>
      <c r="B21" s="72" t="s">
        <v>105</v>
      </c>
      <c r="C21" s="48">
        <v>0</v>
      </c>
      <c r="D21" s="48">
        <v>0</v>
      </c>
      <c r="E21" s="48">
        <v>0</v>
      </c>
      <c r="F21" s="48">
        <v>8000</v>
      </c>
      <c r="G21" s="71">
        <v>31400</v>
      </c>
      <c r="H21" s="71">
        <v>32500</v>
      </c>
      <c r="I21" s="71"/>
      <c r="J21" s="111">
        <v>4600</v>
      </c>
      <c r="K21" s="111">
        <v>4400</v>
      </c>
      <c r="L21" s="111">
        <v>2800</v>
      </c>
      <c r="M21" s="111">
        <v>400</v>
      </c>
      <c r="N21" s="111">
        <v>0</v>
      </c>
      <c r="O21" s="111">
        <v>0</v>
      </c>
      <c r="P21" s="111">
        <v>0</v>
      </c>
      <c r="Q21" s="111">
        <v>0</v>
      </c>
      <c r="R21" s="111">
        <v>4700</v>
      </c>
      <c r="S21" s="111">
        <v>5200</v>
      </c>
      <c r="T21" s="111">
        <v>5700</v>
      </c>
      <c r="U21" s="111">
        <v>4700</v>
      </c>
      <c r="V21" s="1">
        <f t="shared" si="0"/>
        <v>32500</v>
      </c>
      <c r="W21" s="34">
        <f t="shared" si="1"/>
        <v>0</v>
      </c>
    </row>
    <row r="22" spans="1:23" ht="15.75">
      <c r="A22" s="47">
        <v>17</v>
      </c>
      <c r="B22" s="72" t="s">
        <v>106</v>
      </c>
      <c r="C22" s="48">
        <v>0</v>
      </c>
      <c r="D22" s="48">
        <v>0</v>
      </c>
      <c r="E22" s="48">
        <v>0</v>
      </c>
      <c r="F22" s="48">
        <f>4983+17</f>
        <v>5000</v>
      </c>
      <c r="G22" s="71">
        <v>0</v>
      </c>
      <c r="H22" s="71">
        <v>0</v>
      </c>
      <c r="I22" s="71"/>
      <c r="V22" s="1">
        <f t="shared" si="0"/>
        <v>0</v>
      </c>
      <c r="W22" s="34">
        <f t="shared" si="1"/>
        <v>0</v>
      </c>
    </row>
    <row r="23" spans="1:23" ht="15.75">
      <c r="A23" s="47">
        <v>18</v>
      </c>
      <c r="B23" s="72" t="s">
        <v>107</v>
      </c>
      <c r="C23" s="48">
        <v>0</v>
      </c>
      <c r="D23" s="48">
        <v>0</v>
      </c>
      <c r="E23" s="48">
        <v>0</v>
      </c>
      <c r="F23" s="48">
        <v>1500</v>
      </c>
      <c r="G23" s="71">
        <v>0</v>
      </c>
      <c r="H23" s="71">
        <v>0</v>
      </c>
      <c r="I23" s="71"/>
      <c r="V23" s="1">
        <f t="shared" si="0"/>
        <v>0</v>
      </c>
      <c r="W23" s="34">
        <f t="shared" si="1"/>
        <v>0</v>
      </c>
    </row>
    <row r="24" spans="1:23" ht="15.75">
      <c r="A24" s="47">
        <v>19</v>
      </c>
      <c r="B24" s="72" t="s">
        <v>108</v>
      </c>
      <c r="C24" s="48">
        <v>0</v>
      </c>
      <c r="D24" s="48">
        <v>0</v>
      </c>
      <c r="E24" s="48">
        <v>0</v>
      </c>
      <c r="F24" s="48">
        <f>890+110</f>
        <v>1000</v>
      </c>
      <c r="G24" s="71">
        <v>2600</v>
      </c>
      <c r="H24" s="71">
        <v>2800</v>
      </c>
      <c r="I24" s="71"/>
      <c r="J24" s="111">
        <v>400</v>
      </c>
      <c r="K24" s="111">
        <v>350</v>
      </c>
      <c r="L24" s="111">
        <v>300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450</v>
      </c>
      <c r="S24" s="111">
        <v>460</v>
      </c>
      <c r="T24" s="111">
        <v>450</v>
      </c>
      <c r="U24" s="111">
        <v>390</v>
      </c>
      <c r="V24" s="1">
        <f>SUM(J24:U24)</f>
        <v>2800</v>
      </c>
      <c r="W24" s="34">
        <f t="shared" si="1"/>
        <v>0</v>
      </c>
    </row>
    <row r="25" spans="1:23" ht="15.75">
      <c r="A25" s="47">
        <v>20</v>
      </c>
      <c r="B25" s="72" t="s">
        <v>109</v>
      </c>
      <c r="C25" s="48">
        <v>0</v>
      </c>
      <c r="D25" s="48">
        <v>0</v>
      </c>
      <c r="E25" s="48">
        <v>0</v>
      </c>
      <c r="F25" s="48">
        <v>10650</v>
      </c>
      <c r="G25" s="71">
        <v>1500</v>
      </c>
      <c r="H25" s="71">
        <v>0</v>
      </c>
      <c r="I25" s="71"/>
      <c r="V25" s="1">
        <f t="shared" si="0"/>
        <v>0</v>
      </c>
      <c r="W25" s="34">
        <f t="shared" si="1"/>
        <v>0</v>
      </c>
    </row>
    <row r="26" spans="1:23" ht="15.75">
      <c r="A26" s="47">
        <v>21</v>
      </c>
      <c r="B26" s="72" t="s">
        <v>110</v>
      </c>
      <c r="C26" s="48">
        <v>0</v>
      </c>
      <c r="D26" s="48">
        <v>0</v>
      </c>
      <c r="E26" s="48">
        <v>0</v>
      </c>
      <c r="F26" s="48">
        <v>2500</v>
      </c>
      <c r="G26" s="71">
        <v>0</v>
      </c>
      <c r="H26" s="71">
        <v>0</v>
      </c>
      <c r="I26" s="71"/>
      <c r="V26" s="1">
        <f t="shared" si="0"/>
        <v>0</v>
      </c>
      <c r="W26" s="34">
        <f t="shared" si="1"/>
        <v>0</v>
      </c>
    </row>
    <row r="27" spans="1:23" ht="15.75">
      <c r="A27" s="47">
        <v>22</v>
      </c>
      <c r="B27" s="72" t="s">
        <v>111</v>
      </c>
      <c r="C27" s="48">
        <v>0</v>
      </c>
      <c r="D27" s="48">
        <v>0</v>
      </c>
      <c r="E27" s="48">
        <v>0</v>
      </c>
      <c r="F27" s="48">
        <v>1500</v>
      </c>
      <c r="G27" s="71">
        <v>0</v>
      </c>
      <c r="H27" s="71">
        <v>0</v>
      </c>
      <c r="I27" s="71"/>
      <c r="V27" s="1">
        <f t="shared" si="0"/>
        <v>0</v>
      </c>
      <c r="W27" s="34">
        <f t="shared" si="1"/>
        <v>0</v>
      </c>
    </row>
    <row r="28" spans="1:23" ht="15.75">
      <c r="A28" s="47">
        <v>23</v>
      </c>
      <c r="B28" s="72" t="s">
        <v>112</v>
      </c>
      <c r="C28" s="48">
        <v>0</v>
      </c>
      <c r="D28" s="48">
        <v>0</v>
      </c>
      <c r="E28" s="48">
        <v>0</v>
      </c>
      <c r="F28" s="48">
        <v>3475</v>
      </c>
      <c r="G28" s="71">
        <v>0</v>
      </c>
      <c r="H28" s="71">
        <v>0</v>
      </c>
      <c r="I28" s="71"/>
      <c r="V28" s="1">
        <f t="shared" si="0"/>
        <v>0</v>
      </c>
      <c r="W28" s="34">
        <f t="shared" si="1"/>
        <v>0</v>
      </c>
    </row>
    <row r="29" spans="1:23" ht="15.75">
      <c r="A29" s="47">
        <v>24</v>
      </c>
      <c r="B29" s="72" t="s">
        <v>113</v>
      </c>
      <c r="C29" s="48">
        <v>0</v>
      </c>
      <c r="D29" s="48">
        <v>0</v>
      </c>
      <c r="E29" s="48">
        <v>0</v>
      </c>
      <c r="F29" s="48">
        <v>1500</v>
      </c>
      <c r="G29" s="71">
        <v>0</v>
      </c>
      <c r="H29" s="71">
        <v>0</v>
      </c>
      <c r="I29" s="71"/>
      <c r="V29" s="1">
        <f t="shared" si="0"/>
        <v>0</v>
      </c>
      <c r="W29" s="34">
        <f t="shared" si="1"/>
        <v>0</v>
      </c>
    </row>
    <row r="30" spans="1:23" ht="15.75">
      <c r="A30" s="47">
        <v>25</v>
      </c>
      <c r="B30" s="72" t="s">
        <v>114</v>
      </c>
      <c r="C30" s="48">
        <v>0</v>
      </c>
      <c r="D30" s="48">
        <v>0</v>
      </c>
      <c r="E30" s="48">
        <v>0</v>
      </c>
      <c r="F30" s="48">
        <v>1000</v>
      </c>
      <c r="G30" s="71">
        <v>0</v>
      </c>
      <c r="H30" s="71">
        <v>0</v>
      </c>
      <c r="I30" s="71"/>
      <c r="V30" s="1">
        <f t="shared" si="0"/>
        <v>0</v>
      </c>
      <c r="W30" s="34">
        <f t="shared" si="1"/>
        <v>0</v>
      </c>
    </row>
    <row r="31" spans="1:23" ht="31.5">
      <c r="A31" s="47">
        <v>26</v>
      </c>
      <c r="B31" s="73" t="s">
        <v>115</v>
      </c>
      <c r="C31" s="48">
        <v>0</v>
      </c>
      <c r="D31" s="48">
        <v>0</v>
      </c>
      <c r="E31" s="48">
        <v>0</v>
      </c>
      <c r="F31" s="74">
        <v>500</v>
      </c>
      <c r="G31" s="71">
        <v>0</v>
      </c>
      <c r="H31" s="71">
        <v>0</v>
      </c>
      <c r="I31" s="71"/>
      <c r="V31" s="1">
        <f t="shared" si="0"/>
        <v>0</v>
      </c>
      <c r="W31" s="34">
        <f t="shared" si="1"/>
        <v>0</v>
      </c>
    </row>
    <row r="32" spans="1:23" ht="15.75">
      <c r="A32" s="47">
        <v>27</v>
      </c>
      <c r="B32" s="73" t="s">
        <v>200</v>
      </c>
      <c r="C32" s="48"/>
      <c r="D32" s="48"/>
      <c r="E32" s="48"/>
      <c r="F32" s="74">
        <v>0</v>
      </c>
      <c r="G32" s="71">
        <v>0</v>
      </c>
      <c r="H32" s="71">
        <v>5500</v>
      </c>
      <c r="I32" s="71"/>
      <c r="J32" s="111">
        <v>810</v>
      </c>
      <c r="K32" s="111">
        <v>850</v>
      </c>
      <c r="L32" s="111">
        <v>580</v>
      </c>
      <c r="M32" s="111">
        <v>250</v>
      </c>
      <c r="N32" s="111">
        <v>350</v>
      </c>
      <c r="O32" s="111">
        <v>0</v>
      </c>
      <c r="P32" s="111">
        <v>0</v>
      </c>
      <c r="Q32" s="111">
        <v>0</v>
      </c>
      <c r="R32" s="111">
        <v>550</v>
      </c>
      <c r="S32" s="111">
        <v>660</v>
      </c>
      <c r="T32" s="111">
        <v>680</v>
      </c>
      <c r="U32" s="111">
        <v>770</v>
      </c>
      <c r="V32" s="1">
        <f t="shared" si="0"/>
        <v>5500</v>
      </c>
      <c r="W32" s="34">
        <f t="shared" si="1"/>
        <v>0</v>
      </c>
    </row>
    <row r="33" spans="1:23" ht="15.75">
      <c r="A33" s="47">
        <v>28</v>
      </c>
      <c r="B33" s="73" t="s">
        <v>199</v>
      </c>
      <c r="C33" s="48"/>
      <c r="D33" s="48"/>
      <c r="E33" s="48"/>
      <c r="F33" s="74">
        <v>0</v>
      </c>
      <c r="G33" s="71">
        <v>0</v>
      </c>
      <c r="H33" s="71">
        <v>9000</v>
      </c>
      <c r="I33" s="71"/>
      <c r="J33" s="111">
        <v>1650</v>
      </c>
      <c r="K33" s="111">
        <v>1040</v>
      </c>
      <c r="L33" s="111">
        <v>895</v>
      </c>
      <c r="M33" s="111">
        <v>300</v>
      </c>
      <c r="N33" s="111">
        <v>430</v>
      </c>
      <c r="O33" s="111">
        <v>0</v>
      </c>
      <c r="P33" s="111">
        <v>0</v>
      </c>
      <c r="Q33" s="111">
        <v>0</v>
      </c>
      <c r="R33" s="111">
        <v>980</v>
      </c>
      <c r="S33" s="111">
        <v>1200</v>
      </c>
      <c r="T33" s="111">
        <v>1155</v>
      </c>
      <c r="U33" s="111">
        <v>1350</v>
      </c>
      <c r="V33" s="1">
        <f t="shared" si="0"/>
        <v>9000</v>
      </c>
      <c r="W33" s="34">
        <f t="shared" si="1"/>
        <v>0</v>
      </c>
    </row>
    <row r="34" spans="1:23" ht="15.75">
      <c r="A34" s="47">
        <v>29</v>
      </c>
      <c r="B34" s="72" t="s">
        <v>116</v>
      </c>
      <c r="C34" s="48">
        <v>0</v>
      </c>
      <c r="D34" s="48">
        <v>0</v>
      </c>
      <c r="E34" s="48">
        <v>0</v>
      </c>
      <c r="F34" s="48">
        <v>2000</v>
      </c>
      <c r="G34" s="71">
        <v>19700</v>
      </c>
      <c r="H34" s="71">
        <v>18250</v>
      </c>
      <c r="I34" s="71"/>
      <c r="J34" s="111">
        <v>3900</v>
      </c>
      <c r="K34" s="111">
        <v>3550</v>
      </c>
      <c r="L34" s="111">
        <v>3100</v>
      </c>
      <c r="M34" s="111">
        <v>2700</v>
      </c>
      <c r="N34" s="111">
        <v>430</v>
      </c>
      <c r="O34" s="111">
        <v>0</v>
      </c>
      <c r="P34" s="111">
        <v>0</v>
      </c>
      <c r="Q34" s="111">
        <v>0</v>
      </c>
      <c r="R34" s="111">
        <v>980</v>
      </c>
      <c r="S34" s="111">
        <v>1200</v>
      </c>
      <c r="T34" s="111">
        <v>1155</v>
      </c>
      <c r="U34" s="111">
        <v>1235</v>
      </c>
      <c r="V34" s="1">
        <f t="shared" si="0"/>
        <v>18250</v>
      </c>
      <c r="W34" s="34">
        <f t="shared" si="1"/>
        <v>0</v>
      </c>
    </row>
    <row r="35" spans="1:23" ht="15.75">
      <c r="A35" s="47">
        <v>30</v>
      </c>
      <c r="B35" s="72" t="s">
        <v>117</v>
      </c>
      <c r="C35" s="48">
        <v>0</v>
      </c>
      <c r="D35" s="48">
        <v>0</v>
      </c>
      <c r="E35" s="48">
        <v>0</v>
      </c>
      <c r="F35" s="48">
        <v>20000</v>
      </c>
      <c r="G35" s="71">
        <v>13700</v>
      </c>
      <c r="H35" s="71">
        <v>17500</v>
      </c>
      <c r="I35" s="71"/>
      <c r="J35" s="111">
        <v>2300</v>
      </c>
      <c r="K35" s="111">
        <v>1750</v>
      </c>
      <c r="L35" s="111">
        <v>1200</v>
      </c>
      <c r="M35" s="111">
        <v>950</v>
      </c>
      <c r="N35" s="111">
        <v>350</v>
      </c>
      <c r="O35" s="111">
        <v>0</v>
      </c>
      <c r="P35" s="111">
        <v>0</v>
      </c>
      <c r="Q35" s="111">
        <v>0</v>
      </c>
      <c r="R35" s="111">
        <v>1850</v>
      </c>
      <c r="S35" s="111">
        <v>2700</v>
      </c>
      <c r="T35" s="111">
        <v>3000</v>
      </c>
      <c r="U35" s="111">
        <v>3400</v>
      </c>
      <c r="V35" s="1">
        <f t="shared" si="0"/>
        <v>17500</v>
      </c>
      <c r="W35" s="34">
        <f t="shared" si="1"/>
        <v>0</v>
      </c>
    </row>
    <row r="36" spans="1:23" ht="15.75">
      <c r="A36" s="47">
        <v>31</v>
      </c>
      <c r="B36" s="72" t="s">
        <v>118</v>
      </c>
      <c r="C36" s="48">
        <v>0</v>
      </c>
      <c r="D36" s="48">
        <v>0</v>
      </c>
      <c r="E36" s="48">
        <v>0</v>
      </c>
      <c r="F36" s="48">
        <v>7000</v>
      </c>
      <c r="G36" s="71">
        <v>5300</v>
      </c>
      <c r="H36" s="71">
        <v>9600</v>
      </c>
      <c r="I36" s="71"/>
      <c r="J36" s="111">
        <v>1110</v>
      </c>
      <c r="K36" s="111">
        <v>970</v>
      </c>
      <c r="L36" s="111">
        <v>990</v>
      </c>
      <c r="M36" s="111">
        <v>450</v>
      </c>
      <c r="N36" s="111">
        <v>930</v>
      </c>
      <c r="O36" s="111">
        <v>0</v>
      </c>
      <c r="P36" s="111">
        <v>0</v>
      </c>
      <c r="Q36" s="111">
        <v>0</v>
      </c>
      <c r="R36" s="111">
        <v>980</v>
      </c>
      <c r="S36" s="111">
        <v>1370</v>
      </c>
      <c r="T36" s="111">
        <v>1450</v>
      </c>
      <c r="U36" s="111">
        <v>1350</v>
      </c>
      <c r="V36" s="1">
        <f t="shared" si="0"/>
        <v>9600</v>
      </c>
      <c r="W36" s="34">
        <f t="shared" si="1"/>
        <v>0</v>
      </c>
    </row>
    <row r="37" spans="1:23" ht="15.75">
      <c r="A37" s="47">
        <v>32</v>
      </c>
      <c r="B37" s="72" t="s">
        <v>183</v>
      </c>
      <c r="C37" s="48"/>
      <c r="D37" s="48"/>
      <c r="E37" s="48"/>
      <c r="F37" s="48">
        <v>0</v>
      </c>
      <c r="G37" s="71">
        <v>0</v>
      </c>
      <c r="H37" s="71">
        <v>7500</v>
      </c>
      <c r="I37" s="71"/>
      <c r="J37" s="111">
        <v>950</v>
      </c>
      <c r="K37" s="111">
        <v>770</v>
      </c>
      <c r="L37" s="111">
        <v>720</v>
      </c>
      <c r="M37" s="111">
        <v>250</v>
      </c>
      <c r="N37" s="111">
        <v>330</v>
      </c>
      <c r="O37" s="111">
        <v>0</v>
      </c>
      <c r="P37" s="111">
        <v>0</v>
      </c>
      <c r="Q37" s="111">
        <v>0</v>
      </c>
      <c r="R37" s="111">
        <v>500</v>
      </c>
      <c r="S37" s="111">
        <v>1300</v>
      </c>
      <c r="T37" s="111">
        <v>1400</v>
      </c>
      <c r="U37" s="111">
        <v>1280</v>
      </c>
      <c r="V37" s="1">
        <f t="shared" si="0"/>
        <v>7500</v>
      </c>
      <c r="W37" s="34">
        <f t="shared" si="1"/>
        <v>0</v>
      </c>
    </row>
    <row r="38" spans="1:23" ht="15.75">
      <c r="A38" s="47">
        <v>33</v>
      </c>
      <c r="B38" s="72" t="s">
        <v>162</v>
      </c>
      <c r="C38" s="48"/>
      <c r="D38" s="48"/>
      <c r="E38" s="48"/>
      <c r="F38" s="48">
        <v>0</v>
      </c>
      <c r="G38" s="71">
        <v>0</v>
      </c>
      <c r="H38" s="71">
        <v>1780</v>
      </c>
      <c r="I38" s="71"/>
      <c r="R38" s="111">
        <v>1780</v>
      </c>
      <c r="V38" s="1">
        <f t="shared" si="0"/>
        <v>1780</v>
      </c>
      <c r="W38" s="34">
        <f t="shared" si="1"/>
        <v>0</v>
      </c>
    </row>
    <row r="39" spans="1:23" ht="15.75">
      <c r="A39" s="47">
        <v>34</v>
      </c>
      <c r="B39" s="72" t="s">
        <v>119</v>
      </c>
      <c r="C39" s="48">
        <v>0</v>
      </c>
      <c r="D39" s="48">
        <v>0</v>
      </c>
      <c r="E39" s="48">
        <v>0</v>
      </c>
      <c r="F39" s="48">
        <f>294+150</f>
        <v>444</v>
      </c>
      <c r="G39" s="71">
        <v>0</v>
      </c>
      <c r="H39" s="71">
        <v>0</v>
      </c>
      <c r="I39" s="71"/>
      <c r="V39" s="1">
        <f t="shared" si="0"/>
        <v>0</v>
      </c>
      <c r="W39" s="34">
        <f t="shared" si="1"/>
        <v>0</v>
      </c>
    </row>
    <row r="40" spans="1:23" ht="15.75">
      <c r="A40" s="47">
        <v>35</v>
      </c>
      <c r="B40" s="72" t="s">
        <v>120</v>
      </c>
      <c r="C40" s="48">
        <v>0</v>
      </c>
      <c r="D40" s="48">
        <v>0</v>
      </c>
      <c r="E40" s="48">
        <v>0</v>
      </c>
      <c r="F40" s="48">
        <f>1988+12</f>
        <v>2000</v>
      </c>
      <c r="G40" s="71">
        <v>0</v>
      </c>
      <c r="H40" s="71">
        <v>0</v>
      </c>
      <c r="I40" s="71"/>
      <c r="V40" s="1">
        <f t="shared" si="0"/>
        <v>0</v>
      </c>
      <c r="W40" s="34">
        <f t="shared" si="1"/>
        <v>0</v>
      </c>
    </row>
    <row r="41" spans="1:23" ht="15.75">
      <c r="A41" s="47">
        <v>36</v>
      </c>
      <c r="B41" s="72" t="s">
        <v>121</v>
      </c>
      <c r="C41" s="48">
        <v>0</v>
      </c>
      <c r="D41" s="48">
        <v>0</v>
      </c>
      <c r="E41" s="48">
        <v>0</v>
      </c>
      <c r="F41" s="48">
        <v>1500</v>
      </c>
      <c r="G41" s="71">
        <v>23750</v>
      </c>
      <c r="H41" s="71">
        <v>22000</v>
      </c>
      <c r="I41" s="71"/>
      <c r="J41" s="111">
        <v>2200</v>
      </c>
      <c r="K41" s="111">
        <v>2800</v>
      </c>
      <c r="L41" s="111">
        <v>2500</v>
      </c>
      <c r="M41" s="111">
        <v>1900</v>
      </c>
      <c r="N41" s="111">
        <v>750</v>
      </c>
      <c r="O41" s="111">
        <v>550</v>
      </c>
      <c r="P41" s="111">
        <v>790</v>
      </c>
      <c r="Q41" s="111">
        <v>810</v>
      </c>
      <c r="R41" s="111">
        <v>2250</v>
      </c>
      <c r="S41" s="111">
        <v>2100</v>
      </c>
      <c r="T41" s="111">
        <v>2800</v>
      </c>
      <c r="U41" s="111">
        <v>2550</v>
      </c>
      <c r="V41" s="1">
        <f t="shared" si="0"/>
        <v>22000</v>
      </c>
      <c r="W41" s="34">
        <f t="shared" si="1"/>
        <v>0</v>
      </c>
    </row>
    <row r="42" spans="1:23" ht="15.75">
      <c r="A42" s="47">
        <v>37</v>
      </c>
      <c r="B42" s="72" t="s">
        <v>122</v>
      </c>
      <c r="C42" s="48">
        <v>0</v>
      </c>
      <c r="D42" s="48">
        <v>0</v>
      </c>
      <c r="E42" s="48">
        <v>0</v>
      </c>
      <c r="F42" s="48">
        <v>1500</v>
      </c>
      <c r="G42" s="71">
        <v>12700</v>
      </c>
      <c r="H42" s="71">
        <v>10000</v>
      </c>
      <c r="I42" s="71"/>
      <c r="J42" s="111">
        <v>1450</v>
      </c>
      <c r="K42" s="111">
        <v>1200</v>
      </c>
      <c r="L42" s="111">
        <v>800</v>
      </c>
      <c r="M42" s="111">
        <v>250</v>
      </c>
      <c r="N42" s="111">
        <v>850</v>
      </c>
      <c r="O42" s="111">
        <v>0</v>
      </c>
      <c r="P42" s="111">
        <v>0</v>
      </c>
      <c r="Q42" s="111">
        <v>0</v>
      </c>
      <c r="R42" s="111">
        <v>980</v>
      </c>
      <c r="S42" s="111">
        <v>1370</v>
      </c>
      <c r="T42" s="111">
        <v>1450</v>
      </c>
      <c r="U42" s="111">
        <v>1650</v>
      </c>
      <c r="V42" s="1">
        <f t="shared" si="0"/>
        <v>10000</v>
      </c>
      <c r="W42" s="34">
        <f t="shared" si="1"/>
        <v>0</v>
      </c>
    </row>
    <row r="43" spans="1:23" ht="15.75">
      <c r="A43" s="47">
        <v>38</v>
      </c>
      <c r="B43" s="72" t="s">
        <v>123</v>
      </c>
      <c r="C43" s="48">
        <v>0</v>
      </c>
      <c r="D43" s="48">
        <v>0</v>
      </c>
      <c r="E43" s="48">
        <v>0</v>
      </c>
      <c r="F43" s="48">
        <v>1000</v>
      </c>
      <c r="G43" s="71">
        <v>6400</v>
      </c>
      <c r="H43" s="71">
        <v>6500</v>
      </c>
      <c r="I43" s="71"/>
      <c r="J43" s="111">
        <v>740</v>
      </c>
      <c r="K43" s="111">
        <v>760</v>
      </c>
      <c r="L43" s="111">
        <v>500</v>
      </c>
      <c r="M43" s="111">
        <v>250</v>
      </c>
      <c r="N43" s="111">
        <v>100</v>
      </c>
      <c r="O43" s="111">
        <v>0</v>
      </c>
      <c r="P43" s="111">
        <v>0</v>
      </c>
      <c r="Q43" s="111">
        <v>0</v>
      </c>
      <c r="R43" s="111">
        <v>580</v>
      </c>
      <c r="S43" s="111">
        <v>890</v>
      </c>
      <c r="T43" s="111">
        <v>1400</v>
      </c>
      <c r="U43" s="111">
        <v>1280</v>
      </c>
      <c r="V43" s="1">
        <f t="shared" si="0"/>
        <v>6500</v>
      </c>
      <c r="W43" s="34">
        <f t="shared" si="1"/>
        <v>0</v>
      </c>
    </row>
    <row r="44" spans="1:23" ht="15.75">
      <c r="A44" s="47">
        <v>39</v>
      </c>
      <c r="B44" s="72" t="s">
        <v>124</v>
      </c>
      <c r="C44" s="48">
        <v>0</v>
      </c>
      <c r="D44" s="48">
        <v>0</v>
      </c>
      <c r="E44" s="48">
        <v>0</v>
      </c>
      <c r="F44" s="48">
        <f>15000+210</f>
        <v>15210</v>
      </c>
      <c r="G44" s="71">
        <v>17250</v>
      </c>
      <c r="H44" s="71">
        <v>13600</v>
      </c>
      <c r="I44" s="71"/>
      <c r="J44" s="111">
        <v>1950</v>
      </c>
      <c r="K44" s="111">
        <v>1800</v>
      </c>
      <c r="L44" s="111">
        <v>1600</v>
      </c>
      <c r="M44" s="111">
        <v>600</v>
      </c>
      <c r="N44" s="111">
        <v>850</v>
      </c>
      <c r="O44" s="111">
        <v>0</v>
      </c>
      <c r="P44" s="111">
        <v>0</v>
      </c>
      <c r="Q44" s="111">
        <v>0</v>
      </c>
      <c r="R44" s="111">
        <v>1580</v>
      </c>
      <c r="S44" s="111">
        <v>1650</v>
      </c>
      <c r="T44" s="111">
        <v>1770</v>
      </c>
      <c r="U44" s="111">
        <v>1800</v>
      </c>
      <c r="V44" s="1">
        <f t="shared" si="0"/>
        <v>13600</v>
      </c>
      <c r="W44" s="34">
        <f t="shared" si="1"/>
        <v>0</v>
      </c>
    </row>
    <row r="45" spans="1:23" ht="15.75">
      <c r="A45" s="47">
        <v>40</v>
      </c>
      <c r="B45" s="72" t="s">
        <v>125</v>
      </c>
      <c r="C45" s="48">
        <v>0</v>
      </c>
      <c r="D45" s="48">
        <v>0</v>
      </c>
      <c r="E45" s="48">
        <v>0</v>
      </c>
      <c r="F45" s="48">
        <v>0</v>
      </c>
      <c r="G45" s="71">
        <v>20500</v>
      </c>
      <c r="H45" s="71">
        <v>23500</v>
      </c>
      <c r="I45" s="71"/>
      <c r="J45" s="111">
        <v>3380</v>
      </c>
      <c r="K45" s="111">
        <v>3220</v>
      </c>
      <c r="L45" s="111">
        <v>3100</v>
      </c>
      <c r="M45" s="111">
        <v>2500</v>
      </c>
      <c r="N45" s="111">
        <v>0</v>
      </c>
      <c r="O45" s="111">
        <v>0</v>
      </c>
      <c r="P45" s="111">
        <v>0</v>
      </c>
      <c r="Q45" s="111">
        <v>0</v>
      </c>
      <c r="R45" s="111">
        <v>2600</v>
      </c>
      <c r="S45" s="111">
        <v>2800</v>
      </c>
      <c r="T45" s="111">
        <v>2900</v>
      </c>
      <c r="U45" s="111">
        <v>3000</v>
      </c>
      <c r="V45" s="1">
        <f t="shared" si="0"/>
        <v>23500</v>
      </c>
      <c r="W45" s="34">
        <f t="shared" si="1"/>
        <v>0</v>
      </c>
    </row>
    <row r="46" spans="1:23" ht="15.75">
      <c r="A46" s="47">
        <v>41</v>
      </c>
      <c r="B46" s="72" t="s">
        <v>126</v>
      </c>
      <c r="C46" s="48">
        <v>0</v>
      </c>
      <c r="D46" s="48">
        <v>0</v>
      </c>
      <c r="E46" s="48">
        <v>0</v>
      </c>
      <c r="F46" s="48">
        <v>0</v>
      </c>
      <c r="G46" s="71">
        <v>6650</v>
      </c>
      <c r="H46" s="71">
        <v>7000</v>
      </c>
      <c r="I46" s="71"/>
      <c r="J46" s="111">
        <v>950</v>
      </c>
      <c r="K46" s="111">
        <v>770</v>
      </c>
      <c r="L46" s="111">
        <v>720</v>
      </c>
      <c r="M46" s="111">
        <v>250</v>
      </c>
      <c r="N46" s="111">
        <v>330</v>
      </c>
      <c r="O46" s="111">
        <v>0</v>
      </c>
      <c r="P46" s="111">
        <v>0</v>
      </c>
      <c r="Q46" s="111">
        <v>0</v>
      </c>
      <c r="R46" s="111">
        <v>500</v>
      </c>
      <c r="S46" s="111">
        <v>1200</v>
      </c>
      <c r="T46" s="111">
        <v>1000</v>
      </c>
      <c r="U46" s="111">
        <v>1280</v>
      </c>
      <c r="V46" s="1">
        <f t="shared" si="0"/>
        <v>7000</v>
      </c>
      <c r="W46" s="34">
        <f t="shared" si="1"/>
        <v>0</v>
      </c>
    </row>
    <row r="47" spans="1:23" ht="15.75">
      <c r="A47" s="47">
        <v>42</v>
      </c>
      <c r="B47" s="72" t="s">
        <v>198</v>
      </c>
      <c r="C47" s="48"/>
      <c r="D47" s="48"/>
      <c r="E47" s="48"/>
      <c r="F47" s="48">
        <v>0</v>
      </c>
      <c r="G47" s="71">
        <v>0</v>
      </c>
      <c r="H47" s="71">
        <v>7500</v>
      </c>
      <c r="I47" s="71"/>
      <c r="J47" s="111">
        <v>950</v>
      </c>
      <c r="K47" s="111">
        <v>770</v>
      </c>
      <c r="L47" s="111">
        <v>720</v>
      </c>
      <c r="M47" s="111">
        <v>250</v>
      </c>
      <c r="N47" s="111">
        <v>330</v>
      </c>
      <c r="O47" s="111">
        <v>0</v>
      </c>
      <c r="P47" s="111">
        <v>0</v>
      </c>
      <c r="Q47" s="111">
        <v>0</v>
      </c>
      <c r="R47" s="111">
        <v>500</v>
      </c>
      <c r="S47" s="111">
        <v>1300</v>
      </c>
      <c r="T47" s="111">
        <v>1400</v>
      </c>
      <c r="U47" s="111">
        <v>1280</v>
      </c>
      <c r="V47" s="1">
        <f t="shared" si="0"/>
        <v>7500</v>
      </c>
      <c r="W47" s="34">
        <f t="shared" si="1"/>
        <v>0</v>
      </c>
    </row>
    <row r="48" spans="1:23" ht="15.75">
      <c r="A48" s="47">
        <v>43</v>
      </c>
      <c r="B48" s="72" t="s">
        <v>127</v>
      </c>
      <c r="C48" s="48">
        <v>0</v>
      </c>
      <c r="D48" s="48">
        <v>0</v>
      </c>
      <c r="E48" s="48">
        <v>0</v>
      </c>
      <c r="F48" s="48">
        <v>0</v>
      </c>
      <c r="G48" s="71">
        <v>15750</v>
      </c>
      <c r="H48" s="71">
        <v>18000</v>
      </c>
      <c r="I48" s="71"/>
      <c r="J48" s="111">
        <v>2550</v>
      </c>
      <c r="K48" s="111">
        <v>2650</v>
      </c>
      <c r="L48" s="111">
        <v>2050</v>
      </c>
      <c r="M48" s="111">
        <v>2050</v>
      </c>
      <c r="N48" s="111">
        <v>1000</v>
      </c>
      <c r="O48" s="111">
        <v>0</v>
      </c>
      <c r="P48" s="111">
        <v>0</v>
      </c>
      <c r="Q48" s="111">
        <v>0</v>
      </c>
      <c r="R48" s="111">
        <v>1200</v>
      </c>
      <c r="S48" s="111">
        <v>2000</v>
      </c>
      <c r="T48" s="111">
        <v>2300</v>
      </c>
      <c r="U48" s="111">
        <v>2200</v>
      </c>
      <c r="V48" s="1">
        <f t="shared" si="0"/>
        <v>18000</v>
      </c>
      <c r="W48" s="34">
        <f t="shared" si="1"/>
        <v>0</v>
      </c>
    </row>
    <row r="49" spans="1:23" ht="15.75">
      <c r="A49" s="47">
        <v>44</v>
      </c>
      <c r="B49" s="72" t="s">
        <v>128</v>
      </c>
      <c r="C49" s="48">
        <v>0</v>
      </c>
      <c r="D49" s="48">
        <v>0</v>
      </c>
      <c r="E49" s="48">
        <v>0</v>
      </c>
      <c r="F49" s="48">
        <v>0</v>
      </c>
      <c r="G49" s="71">
        <v>3850</v>
      </c>
      <c r="H49" s="71">
        <v>4000</v>
      </c>
      <c r="I49" s="71"/>
      <c r="J49" s="111">
        <v>650</v>
      </c>
      <c r="K49" s="111">
        <v>640</v>
      </c>
      <c r="L49" s="111">
        <v>400</v>
      </c>
      <c r="M49" s="111">
        <v>80</v>
      </c>
      <c r="N49" s="111">
        <v>120</v>
      </c>
      <c r="O49" s="111">
        <v>0</v>
      </c>
      <c r="P49" s="111">
        <v>0</v>
      </c>
      <c r="Q49" s="111">
        <v>0</v>
      </c>
      <c r="R49" s="111">
        <v>450</v>
      </c>
      <c r="S49" s="111">
        <v>560</v>
      </c>
      <c r="T49" s="111">
        <v>550</v>
      </c>
      <c r="U49" s="111">
        <v>550</v>
      </c>
      <c r="V49" s="1">
        <f t="shared" si="0"/>
        <v>4000</v>
      </c>
      <c r="W49" s="34">
        <f t="shared" si="1"/>
        <v>0</v>
      </c>
    </row>
    <row r="50" spans="1:23" ht="15.75">
      <c r="A50" s="47">
        <v>45</v>
      </c>
      <c r="B50" s="72" t="s">
        <v>129</v>
      </c>
      <c r="C50" s="48">
        <v>0</v>
      </c>
      <c r="D50" s="48">
        <v>0</v>
      </c>
      <c r="E50" s="48">
        <v>0</v>
      </c>
      <c r="F50" s="48">
        <v>0</v>
      </c>
      <c r="G50" s="71">
        <v>29400</v>
      </c>
      <c r="H50" s="71">
        <v>25000</v>
      </c>
      <c r="I50" s="71"/>
      <c r="J50" s="111">
        <v>3700</v>
      </c>
      <c r="K50" s="111">
        <v>3220</v>
      </c>
      <c r="L50" s="111">
        <v>3100</v>
      </c>
      <c r="M50" s="111">
        <v>250</v>
      </c>
      <c r="N50" s="111">
        <v>770</v>
      </c>
      <c r="O50" s="111">
        <v>645</v>
      </c>
      <c r="P50" s="111">
        <v>570</v>
      </c>
      <c r="Q50" s="111">
        <v>765</v>
      </c>
      <c r="R50" s="111">
        <v>2590</v>
      </c>
      <c r="S50" s="111">
        <v>3190</v>
      </c>
      <c r="T50" s="111">
        <v>3200</v>
      </c>
      <c r="U50" s="111">
        <v>3000</v>
      </c>
      <c r="V50" s="1">
        <f t="shared" si="0"/>
        <v>25000</v>
      </c>
      <c r="W50" s="34">
        <f t="shared" si="1"/>
        <v>0</v>
      </c>
    </row>
    <row r="51" spans="1:23" ht="15.75">
      <c r="A51" s="47">
        <v>46</v>
      </c>
      <c r="B51" s="72" t="s">
        <v>130</v>
      </c>
      <c r="C51" s="48">
        <v>0</v>
      </c>
      <c r="D51" s="48">
        <v>0</v>
      </c>
      <c r="E51" s="48">
        <v>0</v>
      </c>
      <c r="F51" s="48">
        <v>0</v>
      </c>
      <c r="G51" s="71">
        <v>2600</v>
      </c>
      <c r="H51" s="71">
        <v>5000</v>
      </c>
      <c r="I51" s="71"/>
      <c r="J51" s="111">
        <v>250</v>
      </c>
      <c r="K51" s="111">
        <v>329</v>
      </c>
      <c r="L51" s="111">
        <v>371</v>
      </c>
      <c r="M51" s="111">
        <v>200</v>
      </c>
      <c r="N51" s="111">
        <v>150</v>
      </c>
      <c r="O51" s="111">
        <v>0</v>
      </c>
      <c r="P51" s="111">
        <v>0</v>
      </c>
      <c r="Q51" s="111">
        <v>0</v>
      </c>
      <c r="R51" s="111">
        <v>870</v>
      </c>
      <c r="S51" s="111">
        <v>900</v>
      </c>
      <c r="T51" s="111">
        <v>942</v>
      </c>
      <c r="U51" s="111">
        <v>988</v>
      </c>
      <c r="V51" s="1">
        <f>SUM(J51:U51)</f>
        <v>5000</v>
      </c>
      <c r="W51" s="34">
        <f t="shared" si="1"/>
        <v>0</v>
      </c>
    </row>
    <row r="52" spans="1:23" ht="15.75">
      <c r="A52" s="47">
        <v>47</v>
      </c>
      <c r="B52" s="72" t="s">
        <v>131</v>
      </c>
      <c r="C52" s="48">
        <v>0</v>
      </c>
      <c r="D52" s="48">
        <v>0</v>
      </c>
      <c r="E52" s="48">
        <v>0</v>
      </c>
      <c r="F52" s="48">
        <v>0</v>
      </c>
      <c r="G52" s="71">
        <v>4900</v>
      </c>
      <c r="H52" s="71">
        <v>3000</v>
      </c>
      <c r="I52" s="71"/>
      <c r="J52" s="111">
        <v>450</v>
      </c>
      <c r="K52" s="111">
        <v>400</v>
      </c>
      <c r="L52" s="111">
        <v>300</v>
      </c>
      <c r="M52" s="111">
        <v>20</v>
      </c>
      <c r="N52" s="111">
        <v>120</v>
      </c>
      <c r="O52" s="111">
        <v>0</v>
      </c>
      <c r="P52" s="111">
        <v>0</v>
      </c>
      <c r="Q52" s="111">
        <v>0</v>
      </c>
      <c r="R52" s="111">
        <v>450</v>
      </c>
      <c r="S52" s="111">
        <v>460</v>
      </c>
      <c r="T52" s="111">
        <v>450</v>
      </c>
      <c r="U52" s="111">
        <v>350</v>
      </c>
      <c r="V52" s="1">
        <f t="shared" si="0"/>
        <v>3000</v>
      </c>
      <c r="W52" s="34">
        <f t="shared" si="1"/>
        <v>0</v>
      </c>
    </row>
    <row r="53" spans="1:23" ht="15.75">
      <c r="A53" s="47">
        <v>48</v>
      </c>
      <c r="B53" s="72" t="s">
        <v>133</v>
      </c>
      <c r="C53" s="48"/>
      <c r="D53" s="48"/>
      <c r="E53" s="48"/>
      <c r="F53" s="48"/>
      <c r="G53" s="71">
        <v>0</v>
      </c>
      <c r="H53" s="71">
        <v>25054</v>
      </c>
      <c r="I53" s="71"/>
      <c r="V53" s="1">
        <f t="shared" si="0"/>
        <v>0</v>
      </c>
      <c r="W53" s="34">
        <f t="shared" si="1"/>
        <v>-25054</v>
      </c>
    </row>
    <row r="54" spans="1:23" ht="15.75">
      <c r="A54" s="136" t="s">
        <v>6</v>
      </c>
      <c r="B54" s="137"/>
      <c r="C54" s="77">
        <f t="shared" ref="C54:E54" si="2">SUM(C6:C52)</f>
        <v>1538180</v>
      </c>
      <c r="D54" s="77">
        <f t="shared" si="2"/>
        <v>1672519</v>
      </c>
      <c r="E54" s="77">
        <f t="shared" si="2"/>
        <v>1927406</v>
      </c>
      <c r="F54" s="77">
        <f>SUM(F6:F52)</f>
        <v>4101013</v>
      </c>
      <c r="G54" s="77">
        <f>SUM(G6:G52)</f>
        <v>856908</v>
      </c>
      <c r="H54" s="77">
        <f>SUM(H6:H53)</f>
        <v>858369</v>
      </c>
      <c r="I54" s="77">
        <f t="shared" ref="I54:V54" si="3">SUM(I6:I53)</f>
        <v>3</v>
      </c>
      <c r="J54" s="77">
        <f t="shared" si="3"/>
        <v>50975</v>
      </c>
      <c r="K54" s="77">
        <f t="shared" si="3"/>
        <v>48331</v>
      </c>
      <c r="L54" s="77">
        <f t="shared" si="3"/>
        <v>40189</v>
      </c>
      <c r="M54" s="77">
        <f t="shared" si="3"/>
        <v>15950</v>
      </c>
      <c r="N54" s="77">
        <f t="shared" si="3"/>
        <v>13790</v>
      </c>
      <c r="O54" s="77">
        <f t="shared" si="3"/>
        <v>1195</v>
      </c>
      <c r="P54" s="77">
        <f t="shared" si="3"/>
        <v>1360</v>
      </c>
      <c r="Q54" s="77">
        <f t="shared" si="3"/>
        <v>1575</v>
      </c>
      <c r="R54" s="77">
        <f>SUM(R6:R53)</f>
        <v>42232</v>
      </c>
      <c r="S54" s="77">
        <f t="shared" si="3"/>
        <v>49902</v>
      </c>
      <c r="T54" s="77">
        <f t="shared" si="3"/>
        <v>54128</v>
      </c>
      <c r="U54" s="77">
        <f t="shared" si="3"/>
        <v>55953</v>
      </c>
      <c r="V54" s="77">
        <f t="shared" si="3"/>
        <v>375580</v>
      </c>
    </row>
    <row r="55" spans="1:23" ht="15.75">
      <c r="G55" s="43">
        <v>856908</v>
      </c>
      <c r="I55" s="43">
        <f>H54+I54</f>
        <v>858372</v>
      </c>
      <c r="J55" s="67" t="s">
        <v>210</v>
      </c>
      <c r="K55" s="67" t="s">
        <v>201</v>
      </c>
      <c r="L55" s="67" t="s">
        <v>202</v>
      </c>
      <c r="M55" s="67" t="s">
        <v>17</v>
      </c>
      <c r="N55" s="67" t="s">
        <v>18</v>
      </c>
      <c r="O55" s="67" t="s">
        <v>203</v>
      </c>
      <c r="P55" s="67" t="s">
        <v>204</v>
      </c>
      <c r="Q55" s="67" t="s">
        <v>205</v>
      </c>
      <c r="R55" s="67" t="s">
        <v>206</v>
      </c>
      <c r="S55" s="67" t="s">
        <v>207</v>
      </c>
      <c r="T55" s="67" t="s">
        <v>208</v>
      </c>
      <c r="U55" s="67" t="s">
        <v>209</v>
      </c>
      <c r="V55" s="71">
        <f>134590</f>
        <v>134590</v>
      </c>
    </row>
    <row r="56" spans="1:23" ht="15.75">
      <c r="C56" s="80">
        <v>1492604</v>
      </c>
      <c r="D56" s="80">
        <v>1728755</v>
      </c>
      <c r="H56" s="81"/>
      <c r="I56" s="81"/>
      <c r="V56" s="71">
        <v>267298</v>
      </c>
    </row>
    <row r="57" spans="1:23" ht="15.75">
      <c r="C57" s="34">
        <f>C54-C56</f>
        <v>45576</v>
      </c>
      <c r="D57" s="34">
        <f>D54-D56</f>
        <v>-56236</v>
      </c>
      <c r="F57" s="132" t="s">
        <v>132</v>
      </c>
      <c r="G57" s="132"/>
      <c r="H57" s="34"/>
      <c r="I57" s="34"/>
      <c r="V57" s="71">
        <v>8349</v>
      </c>
    </row>
    <row r="58" spans="1:23" ht="15.75">
      <c r="F58" s="52"/>
      <c r="G58" s="78"/>
      <c r="H58" s="78"/>
      <c r="I58" s="78"/>
      <c r="V58" s="71">
        <v>11362</v>
      </c>
    </row>
    <row r="59" spans="1:23" ht="15.75">
      <c r="F59" s="132" t="s">
        <v>78</v>
      </c>
      <c r="G59" s="132"/>
      <c r="H59"/>
      <c r="I59"/>
      <c r="V59" s="71">
        <v>36139</v>
      </c>
    </row>
    <row r="60" spans="1:23" ht="15.75">
      <c r="F60" s="132" t="s">
        <v>1</v>
      </c>
      <c r="G60" s="132"/>
      <c r="H60"/>
      <c r="I60"/>
      <c r="V60" s="71">
        <v>25054</v>
      </c>
    </row>
    <row r="61" spans="1:23" ht="15.75">
      <c r="F61" s="54"/>
      <c r="G61" s="79"/>
      <c r="H61" s="79"/>
      <c r="I61" s="79"/>
      <c r="V61" s="1">
        <f>SUM(V54:V60)</f>
        <v>858372</v>
      </c>
    </row>
    <row r="62" spans="1:23" ht="15.75">
      <c r="F62" s="54"/>
      <c r="G62" s="79"/>
      <c r="H62" s="79"/>
      <c r="I62" s="79"/>
    </row>
    <row r="63" spans="1:23" ht="15.75">
      <c r="F63" s="54"/>
      <c r="G63" s="79"/>
      <c r="H63" s="79"/>
      <c r="I63" s="79"/>
    </row>
    <row r="64" spans="1:23" ht="15.75">
      <c r="F64" s="133" t="s">
        <v>79</v>
      </c>
      <c r="G64" s="133"/>
      <c r="H64"/>
      <c r="I64"/>
    </row>
    <row r="65" spans="6:9" ht="15.75">
      <c r="F65" s="132" t="s">
        <v>80</v>
      </c>
      <c r="G65" s="132"/>
      <c r="H65"/>
      <c r="I65"/>
    </row>
    <row r="66" spans="6:9" ht="15.75">
      <c r="F66" s="132" t="s">
        <v>81</v>
      </c>
      <c r="G66" s="132"/>
      <c r="H66"/>
      <c r="I66"/>
    </row>
  </sheetData>
  <mergeCells count="12">
    <mergeCell ref="A2:L2"/>
    <mergeCell ref="A3:K3"/>
    <mergeCell ref="F60:G60"/>
    <mergeCell ref="F64:G64"/>
    <mergeCell ref="F65:G65"/>
    <mergeCell ref="F66:G66"/>
    <mergeCell ref="A4:A5"/>
    <mergeCell ref="B4:B5"/>
    <mergeCell ref="C4:H4"/>
    <mergeCell ref="A54:B54"/>
    <mergeCell ref="F57:G57"/>
    <mergeCell ref="F59:G59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D13" sqref="D13"/>
    </sheetView>
  </sheetViews>
  <sheetFormatPr defaultRowHeight="15"/>
  <cols>
    <col min="1" max="1" width="4.85546875" style="42" customWidth="1"/>
    <col min="2" max="2" width="35.5703125" customWidth="1"/>
    <col min="3" max="3" width="14.85546875" style="95" customWidth="1"/>
    <col min="4" max="4" width="34.85546875" style="42" customWidth="1"/>
  </cols>
  <sheetData>
    <row r="1" spans="1:11" ht="18">
      <c r="A1" s="139" t="s">
        <v>151</v>
      </c>
      <c r="B1" s="139"/>
      <c r="C1" s="139"/>
      <c r="D1" s="139"/>
    </row>
    <row r="2" spans="1:11" ht="18">
      <c r="A2" s="139" t="s">
        <v>58</v>
      </c>
      <c r="B2" s="139"/>
      <c r="C2" s="139"/>
      <c r="D2" s="139"/>
    </row>
    <row r="3" spans="1:11" ht="18">
      <c r="A3" s="139" t="s">
        <v>152</v>
      </c>
      <c r="B3" s="139"/>
      <c r="C3" s="139"/>
      <c r="D3" s="139"/>
    </row>
    <row r="4" spans="1:11" ht="18">
      <c r="A4" s="63"/>
      <c r="B4" s="64"/>
      <c r="C4" s="88"/>
      <c r="D4" s="63"/>
    </row>
    <row r="5" spans="1:11" s="42" customFormat="1" ht="31.5">
      <c r="A5" s="47" t="s">
        <v>59</v>
      </c>
      <c r="B5" s="47" t="s">
        <v>153</v>
      </c>
      <c r="C5" s="45" t="s">
        <v>154</v>
      </c>
      <c r="D5" s="47" t="s">
        <v>155</v>
      </c>
    </row>
    <row r="6" spans="1:11" ht="15.75">
      <c r="A6" s="82">
        <v>1</v>
      </c>
      <c r="B6" s="70" t="s">
        <v>90</v>
      </c>
      <c r="C6" s="87">
        <v>206</v>
      </c>
      <c r="D6" s="47" t="s">
        <v>156</v>
      </c>
      <c r="E6">
        <f>C6+C7</f>
        <v>828</v>
      </c>
    </row>
    <row r="7" spans="1:11" ht="15.75">
      <c r="A7" s="82">
        <v>2</v>
      </c>
      <c r="B7" s="70" t="s">
        <v>91</v>
      </c>
      <c r="C7" s="87">
        <v>622</v>
      </c>
      <c r="D7" s="47" t="s">
        <v>156</v>
      </c>
    </row>
    <row r="8" spans="1:11" ht="15.75">
      <c r="A8" s="82">
        <v>3</v>
      </c>
      <c r="B8" s="70" t="s">
        <v>101</v>
      </c>
      <c r="C8" s="87">
        <v>28</v>
      </c>
      <c r="D8" s="47" t="s">
        <v>156</v>
      </c>
    </row>
    <row r="9" spans="1:11" ht="15.75">
      <c r="A9" s="82">
        <v>4</v>
      </c>
      <c r="B9" s="70" t="s">
        <v>92</v>
      </c>
      <c r="C9" s="87">
        <v>25</v>
      </c>
      <c r="D9" s="47" t="s">
        <v>156</v>
      </c>
    </row>
    <row r="10" spans="1:11" ht="15.75">
      <c r="A10" s="82">
        <v>5</v>
      </c>
      <c r="B10" s="70" t="s">
        <v>95</v>
      </c>
      <c r="C10" s="87">
        <v>22</v>
      </c>
      <c r="D10" s="47" t="s">
        <v>157</v>
      </c>
    </row>
    <row r="11" spans="1:11" ht="15.75">
      <c r="A11" s="82">
        <v>6</v>
      </c>
      <c r="B11" s="70" t="s">
        <v>94</v>
      </c>
      <c r="C11" s="87">
        <v>20</v>
      </c>
      <c r="D11" s="47" t="s">
        <v>157</v>
      </c>
    </row>
    <row r="12" spans="1:11" ht="15.75">
      <c r="A12" s="82">
        <v>7</v>
      </c>
      <c r="B12" s="70" t="s">
        <v>100</v>
      </c>
      <c r="C12" s="87">
        <v>25</v>
      </c>
      <c r="D12" s="47" t="s">
        <v>157</v>
      </c>
    </row>
    <row r="13" spans="1:11" ht="15.75">
      <c r="A13" s="82">
        <v>8</v>
      </c>
      <c r="B13" s="70" t="s">
        <v>102</v>
      </c>
      <c r="C13" s="87">
        <v>18</v>
      </c>
      <c r="D13" s="47" t="s">
        <v>157</v>
      </c>
    </row>
    <row r="14" spans="1:11" ht="15.75">
      <c r="A14" s="82">
        <v>9</v>
      </c>
      <c r="B14" s="70" t="s">
        <v>103</v>
      </c>
      <c r="C14" s="87">
        <v>26</v>
      </c>
      <c r="D14" s="47" t="s">
        <v>157</v>
      </c>
    </row>
    <row r="15" spans="1:11" ht="15.75">
      <c r="A15" s="82">
        <v>10</v>
      </c>
      <c r="B15" s="70" t="s">
        <v>106</v>
      </c>
      <c r="C15" s="87">
        <v>17</v>
      </c>
      <c r="D15" s="47" t="s">
        <v>157</v>
      </c>
    </row>
    <row r="16" spans="1:11" ht="15.75">
      <c r="A16" s="82">
        <v>11</v>
      </c>
      <c r="B16" s="70" t="s">
        <v>108</v>
      </c>
      <c r="C16" s="87">
        <v>110</v>
      </c>
      <c r="D16" s="47" t="s">
        <v>157</v>
      </c>
      <c r="I16" s="89">
        <f>F21</f>
        <v>68</v>
      </c>
      <c r="J16" s="90"/>
      <c r="K16" s="91"/>
    </row>
    <row r="17" spans="1:11" ht="15.75">
      <c r="A17" s="82">
        <v>12</v>
      </c>
      <c r="B17" s="70" t="s">
        <v>119</v>
      </c>
      <c r="C17" s="87">
        <v>150</v>
      </c>
      <c r="D17" s="47" t="s">
        <v>157</v>
      </c>
      <c r="I17" s="76">
        <v>1423</v>
      </c>
      <c r="J17" s="92"/>
      <c r="K17" s="93"/>
    </row>
    <row r="18" spans="1:11" ht="15.75">
      <c r="A18" s="82">
        <v>13</v>
      </c>
      <c r="B18" s="70" t="s">
        <v>120</v>
      </c>
      <c r="C18" s="87">
        <v>12</v>
      </c>
      <c r="D18" s="47" t="s">
        <v>157</v>
      </c>
    </row>
    <row r="19" spans="1:11" ht="15.75">
      <c r="A19" s="82">
        <v>14</v>
      </c>
      <c r="B19" s="72" t="s">
        <v>124</v>
      </c>
      <c r="C19" s="87">
        <v>210</v>
      </c>
      <c r="D19" s="47" t="s">
        <v>157</v>
      </c>
      <c r="E19">
        <f>E6+C19</f>
        <v>1038</v>
      </c>
    </row>
    <row r="20" spans="1:11" ht="15.75">
      <c r="A20" s="136" t="s">
        <v>6</v>
      </c>
      <c r="B20" s="137"/>
      <c r="C20" s="94">
        <f>SUM(C6:C19)</f>
        <v>1491</v>
      </c>
      <c r="D20" s="77">
        <f>SUM(D6:D18)</f>
        <v>0</v>
      </c>
      <c r="F20">
        <v>1423</v>
      </c>
    </row>
    <row r="21" spans="1:11">
      <c r="F21" s="34">
        <f>C20-F20</f>
        <v>68</v>
      </c>
    </row>
    <row r="23" spans="1:11" ht="15.75">
      <c r="C23" s="132" t="s">
        <v>132</v>
      </c>
      <c r="D23" s="132"/>
    </row>
    <row r="24" spans="1:11" ht="15.75">
      <c r="C24" s="52"/>
      <c r="D24" s="53"/>
    </row>
    <row r="25" spans="1:11" ht="15.75">
      <c r="C25" s="132" t="s">
        <v>78</v>
      </c>
      <c r="D25" s="132"/>
    </row>
    <row r="26" spans="1:11" ht="15.75">
      <c r="C26" s="132" t="s">
        <v>1</v>
      </c>
      <c r="D26" s="132"/>
    </row>
    <row r="27" spans="1:11" ht="15.75">
      <c r="C27" s="83"/>
      <c r="D27" s="54"/>
    </row>
    <row r="28" spans="1:11" ht="15.75">
      <c r="C28" s="83"/>
      <c r="D28" s="54"/>
    </row>
    <row r="29" spans="1:11" ht="15.75">
      <c r="C29" s="83"/>
      <c r="D29" s="54"/>
    </row>
    <row r="30" spans="1:11" ht="15.75">
      <c r="C30" s="133" t="s">
        <v>79</v>
      </c>
      <c r="D30" s="133"/>
    </row>
    <row r="31" spans="1:11" ht="15.75">
      <c r="C31" s="132" t="s">
        <v>80</v>
      </c>
      <c r="D31" s="132"/>
    </row>
    <row r="32" spans="1:11" ht="15.75">
      <c r="C32" s="132" t="s">
        <v>81</v>
      </c>
      <c r="D32" s="132"/>
    </row>
  </sheetData>
  <mergeCells count="10">
    <mergeCell ref="C26:D26"/>
    <mergeCell ref="C30:D30"/>
    <mergeCell ref="C31:D31"/>
    <mergeCell ref="C32:D32"/>
    <mergeCell ref="A1:D1"/>
    <mergeCell ref="A2:D2"/>
    <mergeCell ref="A3:D3"/>
    <mergeCell ref="A20:B20"/>
    <mergeCell ref="C23:D23"/>
    <mergeCell ref="C25:D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B47" sqref="B47:C49"/>
    </sheetView>
  </sheetViews>
  <sheetFormatPr defaultRowHeight="15"/>
  <cols>
    <col min="1" max="1" width="4.28515625" customWidth="1"/>
    <col min="2" max="2" width="25.85546875" customWidth="1"/>
    <col min="3" max="3" width="13.42578125" customWidth="1"/>
  </cols>
  <sheetData>
    <row r="1" spans="1:5" s="42" customFormat="1">
      <c r="A1" s="10" t="s">
        <v>3</v>
      </c>
      <c r="B1" s="10" t="s">
        <v>158</v>
      </c>
      <c r="C1" s="10" t="s">
        <v>159</v>
      </c>
    </row>
    <row r="2" spans="1:5">
      <c r="A2" s="10">
        <v>2</v>
      </c>
      <c r="B2" s="85" t="s">
        <v>146</v>
      </c>
      <c r="C2" s="85" t="s">
        <v>160</v>
      </c>
      <c r="E2">
        <v>1</v>
      </c>
    </row>
    <row r="3" spans="1:5">
      <c r="A3" s="10">
        <v>43</v>
      </c>
      <c r="B3" s="85" t="s">
        <v>161</v>
      </c>
      <c r="C3" s="85" t="s">
        <v>160</v>
      </c>
      <c r="E3">
        <v>2</v>
      </c>
    </row>
    <row r="4" spans="1:5">
      <c r="A4" s="10">
        <v>44</v>
      </c>
      <c r="B4" s="85" t="s">
        <v>162</v>
      </c>
      <c r="C4" s="85" t="s">
        <v>160</v>
      </c>
      <c r="E4">
        <v>3</v>
      </c>
    </row>
    <row r="5" spans="1:5">
      <c r="A5" s="10">
        <v>1</v>
      </c>
      <c r="B5" s="98" t="s">
        <v>163</v>
      </c>
      <c r="C5" s="98" t="s">
        <v>164</v>
      </c>
      <c r="E5">
        <v>4</v>
      </c>
    </row>
    <row r="6" spans="1:5">
      <c r="A6" s="10">
        <v>7</v>
      </c>
      <c r="B6" s="98" t="s">
        <v>165</v>
      </c>
      <c r="C6" s="98" t="s">
        <v>164</v>
      </c>
      <c r="E6">
        <v>5</v>
      </c>
    </row>
    <row r="7" spans="1:5">
      <c r="A7" s="10">
        <v>20</v>
      </c>
      <c r="B7" s="98" t="s">
        <v>166</v>
      </c>
      <c r="C7" s="98" t="s">
        <v>164</v>
      </c>
      <c r="E7">
        <v>6</v>
      </c>
    </row>
    <row r="8" spans="1:5">
      <c r="A8" s="10">
        <v>22</v>
      </c>
      <c r="B8" s="98" t="s">
        <v>167</v>
      </c>
      <c r="C8" s="98" t="s">
        <v>164</v>
      </c>
      <c r="E8">
        <v>7</v>
      </c>
    </row>
    <row r="9" spans="1:5">
      <c r="A9" s="10">
        <v>46</v>
      </c>
      <c r="B9" s="98" t="s">
        <v>168</v>
      </c>
      <c r="C9" s="98" t="s">
        <v>164</v>
      </c>
      <c r="E9">
        <v>8</v>
      </c>
    </row>
    <row r="10" spans="1:5">
      <c r="A10" s="10">
        <v>47</v>
      </c>
      <c r="B10" s="98" t="s">
        <v>169</v>
      </c>
      <c r="C10" s="98" t="s">
        <v>164</v>
      </c>
      <c r="E10">
        <v>9</v>
      </c>
    </row>
    <row r="11" spans="1:5">
      <c r="A11" s="10">
        <v>12</v>
      </c>
      <c r="B11" s="85" t="s">
        <v>170</v>
      </c>
      <c r="C11" s="85" t="s">
        <v>171</v>
      </c>
      <c r="E11">
        <v>10</v>
      </c>
    </row>
    <row r="12" spans="1:5">
      <c r="A12" s="10">
        <v>45</v>
      </c>
      <c r="B12" s="85" t="s">
        <v>172</v>
      </c>
      <c r="C12" s="85" t="s">
        <v>171</v>
      </c>
      <c r="E12">
        <v>11</v>
      </c>
    </row>
    <row r="13" spans="1:5">
      <c r="A13" s="10">
        <v>10</v>
      </c>
      <c r="B13" s="85" t="s">
        <v>173</v>
      </c>
      <c r="C13" s="85" t="s">
        <v>174</v>
      </c>
      <c r="E13">
        <v>12</v>
      </c>
    </row>
    <row r="14" spans="1:5">
      <c r="A14" s="10">
        <v>13</v>
      </c>
      <c r="B14" s="85" t="s">
        <v>175</v>
      </c>
      <c r="C14" s="85" t="s">
        <v>174</v>
      </c>
      <c r="E14">
        <v>13</v>
      </c>
    </row>
    <row r="15" spans="1:5">
      <c r="A15" s="10">
        <v>28</v>
      </c>
      <c r="B15" s="85" t="s">
        <v>176</v>
      </c>
      <c r="C15" s="85" t="s">
        <v>174</v>
      </c>
      <c r="E15">
        <v>14</v>
      </c>
    </row>
    <row r="16" spans="1:5">
      <c r="A16" s="10">
        <v>23</v>
      </c>
      <c r="B16" s="84" t="s">
        <v>128</v>
      </c>
      <c r="C16" s="84" t="s">
        <v>134</v>
      </c>
      <c r="E16">
        <v>15</v>
      </c>
    </row>
    <row r="17" spans="1:5">
      <c r="A17" s="10">
        <v>30</v>
      </c>
      <c r="B17" s="84" t="s">
        <v>101</v>
      </c>
      <c r="C17" s="84" t="s">
        <v>134</v>
      </c>
      <c r="E17">
        <v>16</v>
      </c>
    </row>
    <row r="18" spans="1:5">
      <c r="A18" s="10">
        <v>31</v>
      </c>
      <c r="B18" s="84" t="s">
        <v>135</v>
      </c>
      <c r="C18" s="84" t="s">
        <v>134</v>
      </c>
      <c r="E18">
        <v>17</v>
      </c>
    </row>
    <row r="19" spans="1:5">
      <c r="A19" s="10">
        <v>32</v>
      </c>
      <c r="B19" s="84" t="s">
        <v>136</v>
      </c>
      <c r="C19" s="84" t="s">
        <v>134</v>
      </c>
      <c r="E19">
        <v>18</v>
      </c>
    </row>
    <row r="20" spans="1:5">
      <c r="A20" s="10">
        <v>33</v>
      </c>
      <c r="B20" s="84" t="s">
        <v>137</v>
      </c>
      <c r="C20" s="84" t="s">
        <v>134</v>
      </c>
      <c r="E20">
        <v>19</v>
      </c>
    </row>
    <row r="21" spans="1:5">
      <c r="A21" s="10">
        <v>34</v>
      </c>
      <c r="B21" s="84" t="s">
        <v>138</v>
      </c>
      <c r="C21" s="84" t="s">
        <v>134</v>
      </c>
      <c r="E21">
        <v>20</v>
      </c>
    </row>
    <row r="22" spans="1:5">
      <c r="A22" s="10">
        <v>35</v>
      </c>
      <c r="B22" s="84" t="s">
        <v>139</v>
      </c>
      <c r="C22" s="84" t="s">
        <v>134</v>
      </c>
      <c r="E22">
        <v>21</v>
      </c>
    </row>
    <row r="23" spans="1:5">
      <c r="A23" s="10">
        <v>36</v>
      </c>
      <c r="B23" s="84" t="s">
        <v>106</v>
      </c>
      <c r="C23" s="84" t="s">
        <v>134</v>
      </c>
      <c r="E23">
        <v>22</v>
      </c>
    </row>
    <row r="24" spans="1:5">
      <c r="A24" s="10">
        <v>37</v>
      </c>
      <c r="B24" s="84" t="s">
        <v>140</v>
      </c>
      <c r="C24" s="84" t="s">
        <v>134</v>
      </c>
      <c r="E24">
        <v>23</v>
      </c>
    </row>
    <row r="25" spans="1:5">
      <c r="A25" s="10">
        <v>38</v>
      </c>
      <c r="B25" s="84" t="s">
        <v>141</v>
      </c>
      <c r="C25" s="84" t="s">
        <v>134</v>
      </c>
      <c r="E25">
        <v>24</v>
      </c>
    </row>
    <row r="26" spans="1:5">
      <c r="A26" s="10">
        <v>39</v>
      </c>
      <c r="B26" s="84" t="s">
        <v>142</v>
      </c>
      <c r="C26" s="84" t="s">
        <v>134</v>
      </c>
      <c r="E26">
        <v>25</v>
      </c>
    </row>
    <row r="27" spans="1:5">
      <c r="A27" s="10">
        <v>40</v>
      </c>
      <c r="B27" s="84" t="s">
        <v>143</v>
      </c>
      <c r="C27" s="84" t="s">
        <v>134</v>
      </c>
      <c r="E27">
        <v>26</v>
      </c>
    </row>
    <row r="28" spans="1:5">
      <c r="A28" s="10">
        <v>41</v>
      </c>
      <c r="B28" s="84" t="s">
        <v>144</v>
      </c>
      <c r="C28" s="84" t="s">
        <v>134</v>
      </c>
      <c r="E28">
        <v>27</v>
      </c>
    </row>
    <row r="29" spans="1:5">
      <c r="A29" s="10">
        <v>42</v>
      </c>
      <c r="B29" s="84" t="s">
        <v>145</v>
      </c>
      <c r="C29" s="84" t="s">
        <v>134</v>
      </c>
      <c r="E29">
        <v>28</v>
      </c>
    </row>
    <row r="30" spans="1:5">
      <c r="A30" s="10">
        <v>4</v>
      </c>
      <c r="B30" s="97" t="s">
        <v>93</v>
      </c>
      <c r="C30" s="97" t="s">
        <v>177</v>
      </c>
      <c r="E30">
        <v>29</v>
      </c>
    </row>
    <row r="31" spans="1:5">
      <c r="A31" s="10">
        <v>11</v>
      </c>
      <c r="B31" s="97" t="s">
        <v>105</v>
      </c>
      <c r="C31" s="97" t="s">
        <v>177</v>
      </c>
      <c r="E31">
        <v>30</v>
      </c>
    </row>
    <row r="32" spans="1:5">
      <c r="A32" s="10">
        <v>14</v>
      </c>
      <c r="B32" s="97" t="s">
        <v>178</v>
      </c>
      <c r="C32" s="97" t="s">
        <v>177</v>
      </c>
      <c r="E32">
        <v>31</v>
      </c>
    </row>
    <row r="33" spans="1:5">
      <c r="A33" s="10">
        <v>15</v>
      </c>
      <c r="B33" s="97" t="s">
        <v>179</v>
      </c>
      <c r="C33" s="97" t="s">
        <v>177</v>
      </c>
      <c r="E33">
        <v>32</v>
      </c>
    </row>
    <row r="34" spans="1:5">
      <c r="A34" s="10">
        <v>16</v>
      </c>
      <c r="B34" s="97" t="s">
        <v>180</v>
      </c>
      <c r="C34" s="97" t="s">
        <v>177</v>
      </c>
      <c r="E34">
        <v>33</v>
      </c>
    </row>
    <row r="35" spans="1:5">
      <c r="A35" s="10">
        <v>25</v>
      </c>
      <c r="B35" s="97" t="s">
        <v>181</v>
      </c>
      <c r="C35" s="97" t="s">
        <v>177</v>
      </c>
      <c r="E35">
        <v>34</v>
      </c>
    </row>
    <row r="36" spans="1:5">
      <c r="A36" s="10">
        <v>27</v>
      </c>
      <c r="B36" s="97" t="s">
        <v>182</v>
      </c>
      <c r="C36" s="97" t="s">
        <v>177</v>
      </c>
      <c r="E36">
        <v>35</v>
      </c>
    </row>
    <row r="37" spans="1:5">
      <c r="A37" s="10">
        <v>29</v>
      </c>
      <c r="B37" s="97" t="s">
        <v>183</v>
      </c>
      <c r="C37" s="97" t="s">
        <v>177</v>
      </c>
      <c r="E37">
        <v>36</v>
      </c>
    </row>
    <row r="38" spans="1:5">
      <c r="A38" s="10"/>
      <c r="B38" s="97" t="s">
        <v>184</v>
      </c>
      <c r="C38" s="97" t="s">
        <v>177</v>
      </c>
    </row>
    <row r="39" spans="1:5">
      <c r="A39" s="10">
        <v>17</v>
      </c>
      <c r="B39" s="85" t="s">
        <v>185</v>
      </c>
      <c r="C39" s="85" t="s">
        <v>186</v>
      </c>
      <c r="E39">
        <v>37</v>
      </c>
    </row>
    <row r="40" spans="1:5">
      <c r="A40" s="10">
        <v>3</v>
      </c>
      <c r="B40" s="86" t="s">
        <v>92</v>
      </c>
      <c r="C40" s="86" t="s">
        <v>148</v>
      </c>
      <c r="E40">
        <v>38</v>
      </c>
    </row>
    <row r="41" spans="1:5">
      <c r="A41" s="10">
        <v>5</v>
      </c>
      <c r="B41" s="86" t="s">
        <v>149</v>
      </c>
      <c r="C41" s="86" t="s">
        <v>148</v>
      </c>
      <c r="E41">
        <v>39</v>
      </c>
    </row>
    <row r="42" spans="1:5">
      <c r="A42" s="10">
        <v>8</v>
      </c>
      <c r="B42" s="86" t="s">
        <v>97</v>
      </c>
      <c r="C42" s="86" t="s">
        <v>148</v>
      </c>
      <c r="E42">
        <v>40</v>
      </c>
    </row>
    <row r="43" spans="1:5">
      <c r="A43" s="10">
        <v>9</v>
      </c>
      <c r="B43" s="86" t="s">
        <v>98</v>
      </c>
      <c r="C43" s="86" t="s">
        <v>148</v>
      </c>
      <c r="E43">
        <v>41</v>
      </c>
    </row>
    <row r="44" spans="1:5">
      <c r="A44" s="10">
        <v>19</v>
      </c>
      <c r="B44" s="86" t="s">
        <v>150</v>
      </c>
      <c r="C44" s="86" t="s">
        <v>148</v>
      </c>
      <c r="E44">
        <v>42</v>
      </c>
    </row>
    <row r="45" spans="1:5">
      <c r="A45" s="10">
        <v>21</v>
      </c>
      <c r="B45" s="86" t="s">
        <v>126</v>
      </c>
      <c r="C45" s="86" t="s">
        <v>148</v>
      </c>
      <c r="E45">
        <v>43</v>
      </c>
    </row>
    <row r="46" spans="1:5">
      <c r="A46" s="10">
        <v>26</v>
      </c>
      <c r="B46" s="86" t="s">
        <v>95</v>
      </c>
      <c r="C46" s="86" t="s">
        <v>148</v>
      </c>
      <c r="E46">
        <v>44</v>
      </c>
    </row>
    <row r="47" spans="1:5">
      <c r="A47" s="10">
        <v>6</v>
      </c>
      <c r="B47" s="85" t="s">
        <v>125</v>
      </c>
      <c r="C47" s="85" t="s">
        <v>187</v>
      </c>
      <c r="E47">
        <v>45</v>
      </c>
    </row>
    <row r="48" spans="1:5">
      <c r="A48" s="10">
        <v>18</v>
      </c>
      <c r="B48" s="85" t="s">
        <v>188</v>
      </c>
      <c r="C48" s="85" t="s">
        <v>187</v>
      </c>
      <c r="E48">
        <v>46</v>
      </c>
    </row>
    <row r="49" spans="1:5">
      <c r="A49" s="10">
        <v>24</v>
      </c>
      <c r="B49" s="85" t="s">
        <v>129</v>
      </c>
      <c r="C49" s="85" t="s">
        <v>187</v>
      </c>
      <c r="E49">
        <v>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E1" sqref="E1"/>
    </sheetView>
  </sheetViews>
  <sheetFormatPr defaultRowHeight="15"/>
  <cols>
    <col min="1" max="1" width="4.85546875" customWidth="1"/>
    <col min="2" max="2" width="11.140625" customWidth="1"/>
    <col min="3" max="4" width="11.28515625" customWidth="1"/>
    <col min="5" max="5" width="10.85546875" customWidth="1"/>
    <col min="10" max="10" width="12.28515625" customWidth="1"/>
  </cols>
  <sheetData>
    <row r="1" spans="1:10" ht="49.5">
      <c r="A1" s="101" t="s">
        <v>59</v>
      </c>
      <c r="B1" s="101" t="s">
        <v>189</v>
      </c>
      <c r="C1" s="101" t="s">
        <v>190</v>
      </c>
      <c r="D1" s="107">
        <v>2016</v>
      </c>
      <c r="E1" s="101">
        <v>2017</v>
      </c>
      <c r="F1" s="101">
        <v>2018</v>
      </c>
      <c r="G1" s="101">
        <v>2019</v>
      </c>
      <c r="H1" s="101">
        <v>2020</v>
      </c>
      <c r="I1" s="101">
        <v>2021</v>
      </c>
      <c r="J1" s="101" t="s">
        <v>191</v>
      </c>
    </row>
    <row r="2" spans="1:10" ht="33">
      <c r="A2" s="101" t="s">
        <v>192</v>
      </c>
      <c r="B2" s="102" t="s">
        <v>193</v>
      </c>
      <c r="C2" s="104" t="s">
        <v>194</v>
      </c>
      <c r="D2" s="108">
        <v>571</v>
      </c>
      <c r="E2" s="105">
        <v>805</v>
      </c>
      <c r="F2" s="103">
        <v>1423</v>
      </c>
      <c r="G2" s="103">
        <v>1491</v>
      </c>
      <c r="H2" s="101">
        <v>42</v>
      </c>
      <c r="I2" s="101">
        <v>0</v>
      </c>
      <c r="J2" s="101">
        <v>-14.93</v>
      </c>
    </row>
    <row r="3" spans="1:10" ht="33">
      <c r="A3" s="101">
        <v>2</v>
      </c>
      <c r="B3" s="102" t="s">
        <v>195</v>
      </c>
      <c r="C3" s="104" t="s">
        <v>194</v>
      </c>
      <c r="D3" s="109">
        <v>1492033</v>
      </c>
      <c r="E3" s="106">
        <v>1727950</v>
      </c>
      <c r="F3" s="103">
        <v>3863375</v>
      </c>
      <c r="G3" s="103">
        <v>4099522</v>
      </c>
      <c r="H3" s="103">
        <v>856866</v>
      </c>
      <c r="I3" s="103">
        <v>418418</v>
      </c>
      <c r="J3" s="101">
        <v>3.05</v>
      </c>
    </row>
    <row r="4" spans="1:10" ht="16.5">
      <c r="A4" s="101" t="s">
        <v>196</v>
      </c>
      <c r="B4" s="102" t="s">
        <v>197</v>
      </c>
      <c r="C4" s="104" t="s">
        <v>194</v>
      </c>
      <c r="D4" s="109">
        <v>1492604</v>
      </c>
      <c r="E4" s="106">
        <f>E2+E3</f>
        <v>1728755</v>
      </c>
      <c r="F4" s="103">
        <f t="shared" ref="F4:I4" si="0">F2+F3</f>
        <v>3864798</v>
      </c>
      <c r="G4" s="103">
        <f t="shared" si="0"/>
        <v>4101013</v>
      </c>
      <c r="H4" s="103">
        <f t="shared" si="0"/>
        <v>856908</v>
      </c>
      <c r="I4" s="103">
        <f t="shared" si="0"/>
        <v>418418</v>
      </c>
      <c r="J4" s="101">
        <v>3.04</v>
      </c>
    </row>
    <row r="6" spans="1:10">
      <c r="E6" s="37">
        <f>(E2-D2)/D2*100</f>
        <v>40.980735551663749</v>
      </c>
      <c r="F6" s="37">
        <f>(F2-E2)/E2*100</f>
        <v>76.770186335403722</v>
      </c>
      <c r="G6" s="37">
        <f t="shared" ref="G6:I6" si="1">(G2-F2)/F2*100</f>
        <v>4.7786366830639491</v>
      </c>
      <c r="H6" s="37">
        <f t="shared" si="1"/>
        <v>-97.183098591549296</v>
      </c>
      <c r="I6" s="37">
        <f t="shared" si="1"/>
        <v>-100</v>
      </c>
      <c r="J6" s="37">
        <f>AVERAGE(E6:I6)</f>
        <v>-14.930708004283574</v>
      </c>
    </row>
    <row r="7" spans="1:10">
      <c r="E7" s="37">
        <f t="shared" ref="E7:E8" si="2">(E3-D3)/D3*100</f>
        <v>15.811781642899319</v>
      </c>
      <c r="F7" s="37">
        <f>(F3-E3)/E3*100</f>
        <v>123.58141149917532</v>
      </c>
      <c r="G7" s="37">
        <f t="shared" ref="G7:I7" si="3">(G3-F3)/F3*100</f>
        <v>6.1124534895007603</v>
      </c>
      <c r="H7" s="37">
        <f t="shared" si="3"/>
        <v>-79.098392446729164</v>
      </c>
      <c r="I7" s="37">
        <f t="shared" si="3"/>
        <v>-51.168794187189128</v>
      </c>
      <c r="J7" s="37">
        <f t="shared" ref="J7:J8" si="4">AVERAGE(E7:I7)</f>
        <v>3.0476919995314189</v>
      </c>
    </row>
    <row r="8" spans="1:10">
      <c r="E8" s="37">
        <f t="shared" si="2"/>
        <v>15.821410099396759</v>
      </c>
      <c r="F8" s="37">
        <f>(F4-E4)/E4*100</f>
        <v>123.55961371044479</v>
      </c>
      <c r="G8" s="37">
        <f t="shared" ref="G8:I8" si="5">(G4-F4)/F4*100</f>
        <v>6.1119623845799964</v>
      </c>
      <c r="H8" s="37">
        <f t="shared" si="5"/>
        <v>-79.104967479986044</v>
      </c>
      <c r="I8" s="37">
        <f t="shared" si="5"/>
        <v>-51.171187572061413</v>
      </c>
      <c r="J8" s="37">
        <f t="shared" si="4"/>
        <v>3.0433662284748237</v>
      </c>
    </row>
  </sheetData>
  <pageMargins left="0.7" right="0.7" top="0.75" bottom="0.75" header="0.3" footer="0.3"/>
  <pageSetup paperSiz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</vt:lpstr>
      <vt:lpstr>Sheet2</vt:lpstr>
      <vt:lpstr>Rekap 2019 2020</vt:lpstr>
      <vt:lpstr>Sheet6</vt:lpstr>
      <vt:lpstr>Sheet3</vt:lpstr>
      <vt:lpstr>Sheet4</vt:lpstr>
      <vt:lpstr>Sheet5</vt:lpstr>
      <vt:lpstr>'Rekap 2019 2020'!Print_Area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khamid al jadid</dc:creator>
  <cp:lastModifiedBy>seven</cp:lastModifiedBy>
  <cp:lastPrinted>2022-01-14T06:12:35Z</cp:lastPrinted>
  <dcterms:created xsi:type="dcterms:W3CDTF">2021-02-22T12:23:05Z</dcterms:created>
  <dcterms:modified xsi:type="dcterms:W3CDTF">2022-01-26T03:08:40Z</dcterms:modified>
</cp:coreProperties>
</file>