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PPID\"/>
    </mc:Choice>
  </mc:AlternateContent>
  <xr:revisionPtr revIDLastSave="0" documentId="8_{B6851635-9CBC-49A0-812E-E1BBF0A35666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RTH+Lahan Pertanian" sheetId="11" r:id="rId1"/>
    <sheet name="RTH2" sheetId="10" r:id="rId2"/>
    <sheet name="Sheet1" sheetId="1" r:id="rId3"/>
    <sheet name="2017" sheetId="4" r:id="rId4"/>
    <sheet name="2018" sheetId="6" r:id="rId5"/>
    <sheet name="RTH1" sheetId="8" r:id="rId6"/>
    <sheet name="LUAS KAWASAN PRKOTAAN" sheetId="9" r:id="rId7"/>
    <sheet name="Rencana" sheetId="5" r:id="rId8"/>
    <sheet name="Sheet2" sheetId="2" r:id="rId9"/>
    <sheet name="Sheet3" sheetId="3" r:id="rId10"/>
  </sheets>
  <externalReferences>
    <externalReference r:id="rId11"/>
  </externalReferences>
  <definedNames>
    <definedName name="_xlnm.Print_Area" localSheetId="6">'LUAS KAWASAN PRKOTAAN'!$A$1:$K$35</definedName>
    <definedName name="_xlnm.Print_Area" localSheetId="0">'RTH+Lahan Pertanian'!$A$1:$G$198</definedName>
    <definedName name="_xlnm.Print_Area" localSheetId="5">'RTH1'!$A$1:$G$135</definedName>
    <definedName name="_xlnm.Print_Area" localSheetId="1">'RTH2'!$A$1:$G$158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2" i="11" l="1"/>
  <c r="G160" i="11"/>
  <c r="G158" i="11"/>
  <c r="G156" i="11"/>
  <c r="G152" i="11"/>
  <c r="G150" i="11"/>
  <c r="G148" i="11"/>
  <c r="G140" i="11"/>
  <c r="F154" i="11"/>
  <c r="G154" i="11" s="1"/>
  <c r="F146" i="11"/>
  <c r="G146" i="11" s="1"/>
  <c r="F144" i="11"/>
  <c r="G144" i="11" s="1"/>
  <c r="F142" i="11"/>
  <c r="G142" i="11" s="1"/>
  <c r="F140" i="11"/>
  <c r="F138" i="11"/>
  <c r="F137" i="11"/>
  <c r="F135" i="11"/>
  <c r="J143" i="11"/>
  <c r="F128" i="11" s="1"/>
  <c r="I144" i="11"/>
  <c r="F127" i="11" s="1"/>
  <c r="F122" i="11"/>
  <c r="K138" i="11"/>
  <c r="K134" i="11"/>
  <c r="F120" i="11" s="1"/>
  <c r="K130" i="11"/>
  <c r="F119" i="11" s="1"/>
  <c r="J136" i="11"/>
  <c r="F118" i="11" s="1"/>
  <c r="D129" i="11"/>
  <c r="D118" i="11"/>
  <c r="D127" i="11"/>
  <c r="D128" i="11"/>
  <c r="G172" i="11"/>
  <c r="I167" i="11"/>
  <c r="F164" i="11"/>
  <c r="G164" i="11" s="1"/>
  <c r="L20" i="11" s="1"/>
  <c r="M123" i="11"/>
  <c r="L122" i="11"/>
  <c r="N122" i="11" s="1"/>
  <c r="L120" i="11"/>
  <c r="N120" i="11" s="1"/>
  <c r="L118" i="11"/>
  <c r="N118" i="11" s="1"/>
  <c r="L116" i="11"/>
  <c r="N116" i="11" s="1"/>
  <c r="L114" i="11"/>
  <c r="N114" i="11" s="1"/>
  <c r="L112" i="11"/>
  <c r="N112" i="11" s="1"/>
  <c r="L110" i="11"/>
  <c r="N110" i="11" s="1"/>
  <c r="F109" i="11"/>
  <c r="L108" i="11"/>
  <c r="N108" i="11" s="1"/>
  <c r="L107" i="11"/>
  <c r="F107" i="11" s="1"/>
  <c r="L106" i="11"/>
  <c r="N106" i="11" s="1"/>
  <c r="L105" i="11"/>
  <c r="N105" i="11" s="1"/>
  <c r="L104" i="11"/>
  <c r="N104" i="11" s="1"/>
  <c r="L103" i="11"/>
  <c r="F103" i="11" s="1"/>
  <c r="L102" i="11"/>
  <c r="N102" i="11" s="1"/>
  <c r="F102" i="11"/>
  <c r="K101" i="11"/>
  <c r="K100" i="11"/>
  <c r="L98" i="11"/>
  <c r="I98" i="11"/>
  <c r="K97" i="11" s="1"/>
  <c r="F98" i="11" s="1"/>
  <c r="F88" i="11"/>
  <c r="G88" i="11" s="1"/>
  <c r="F87" i="11"/>
  <c r="G87" i="11" s="1"/>
  <c r="F85" i="11"/>
  <c r="G85" i="11" s="1"/>
  <c r="F83" i="11"/>
  <c r="G83" i="11" s="1"/>
  <c r="F81" i="11"/>
  <c r="G81" i="11" s="1"/>
  <c r="F79" i="11"/>
  <c r="G79" i="11" s="1"/>
  <c r="F77" i="11"/>
  <c r="G77" i="11" s="1"/>
  <c r="F75" i="11"/>
  <c r="G75" i="11" s="1"/>
  <c r="F73" i="11"/>
  <c r="G73" i="11" s="1"/>
  <c r="F71" i="11"/>
  <c r="G71" i="11" s="1"/>
  <c r="F69" i="11"/>
  <c r="G69" i="11" s="1"/>
  <c r="F67" i="11"/>
  <c r="G67" i="11" s="1"/>
  <c r="F65" i="11"/>
  <c r="G65" i="11" s="1"/>
  <c r="F63" i="11"/>
  <c r="F62" i="11"/>
  <c r="F61" i="11"/>
  <c r="F60" i="11"/>
  <c r="F59" i="11"/>
  <c r="F58" i="11"/>
  <c r="F57" i="11"/>
  <c r="F53" i="11"/>
  <c r="F52" i="11"/>
  <c r="F51" i="11"/>
  <c r="F50" i="11"/>
  <c r="D50" i="11"/>
  <c r="D126" i="11" s="1"/>
  <c r="F49" i="11"/>
  <c r="D49" i="11"/>
  <c r="D125" i="11" s="1"/>
  <c r="F48" i="11"/>
  <c r="D48" i="11"/>
  <c r="D124" i="11" s="1"/>
  <c r="F47" i="11"/>
  <c r="D47" i="11"/>
  <c r="D123" i="11" s="1"/>
  <c r="F46" i="11"/>
  <c r="D46" i="11"/>
  <c r="D122" i="11" s="1"/>
  <c r="F45" i="11"/>
  <c r="D45" i="11"/>
  <c r="D121" i="11" s="1"/>
  <c r="F44" i="11"/>
  <c r="D44" i="11"/>
  <c r="D120" i="11" s="1"/>
  <c r="F43" i="11"/>
  <c r="D43" i="11"/>
  <c r="D119" i="11" s="1"/>
  <c r="L27" i="11"/>
  <c r="G27" i="11"/>
  <c r="F23" i="11"/>
  <c r="L19" i="11" s="1"/>
  <c r="F20" i="11"/>
  <c r="G7" i="11" s="1"/>
  <c r="K19" i="11"/>
  <c r="L17" i="11"/>
  <c r="L16" i="11"/>
  <c r="L15" i="11"/>
  <c r="L14" i="11"/>
  <c r="L13" i="11"/>
  <c r="L12" i="11"/>
  <c r="L11" i="11"/>
  <c r="L10" i="11"/>
  <c r="L9" i="11"/>
  <c r="F105" i="11" l="1"/>
  <c r="F111" i="11"/>
  <c r="G118" i="11"/>
  <c r="G131" i="11"/>
  <c r="F112" i="11"/>
  <c r="F106" i="11"/>
  <c r="F114" i="11"/>
  <c r="L101" i="11"/>
  <c r="F101" i="11" s="1"/>
  <c r="F104" i="11"/>
  <c r="F108" i="11"/>
  <c r="F110" i="11"/>
  <c r="G41" i="11"/>
  <c r="G56" i="11"/>
  <c r="L18" i="11"/>
  <c r="L21" i="11" s="1"/>
  <c r="N98" i="11"/>
  <c r="N103" i="11"/>
  <c r="N107" i="11"/>
  <c r="F113" i="11"/>
  <c r="F115" i="11"/>
  <c r="F100" i="11"/>
  <c r="L123" i="11" l="1"/>
  <c r="G186" i="11"/>
  <c r="N101" i="11"/>
  <c r="N123" i="11" s="1"/>
  <c r="G98" i="11"/>
  <c r="I127" i="10" l="1"/>
  <c r="M123" i="10"/>
  <c r="L122" i="10"/>
  <c r="N122" i="10" s="1"/>
  <c r="L120" i="10"/>
  <c r="N120" i="10" s="1"/>
  <c r="L118" i="10"/>
  <c r="N118" i="10" s="1"/>
  <c r="L116" i="10"/>
  <c r="F112" i="10" s="1"/>
  <c r="L114" i="10"/>
  <c r="N114" i="10" s="1"/>
  <c r="L112" i="10"/>
  <c r="F110" i="10" s="1"/>
  <c r="L110" i="10"/>
  <c r="N110" i="10" s="1"/>
  <c r="L108" i="10"/>
  <c r="L107" i="10"/>
  <c r="N107" i="10" s="1"/>
  <c r="L106" i="10"/>
  <c r="N106" i="10" s="1"/>
  <c r="L105" i="10"/>
  <c r="N105" i="10" s="1"/>
  <c r="L104" i="10"/>
  <c r="F104" i="10" s="1"/>
  <c r="L103" i="10"/>
  <c r="N103" i="10" s="1"/>
  <c r="L102" i="10"/>
  <c r="F102" i="10" s="1"/>
  <c r="K101" i="10"/>
  <c r="K100" i="10"/>
  <c r="L101" i="10" s="1"/>
  <c r="F101" i="10" s="1"/>
  <c r="L98" i="10"/>
  <c r="G132" i="10"/>
  <c r="F124" i="10"/>
  <c r="G124" i="10" s="1"/>
  <c r="L20" i="10" s="1"/>
  <c r="I98" i="10"/>
  <c r="K97" i="10" s="1"/>
  <c r="F98" i="10" s="1"/>
  <c r="F88" i="10"/>
  <c r="G88" i="10" s="1"/>
  <c r="F87" i="10"/>
  <c r="G87" i="10" s="1"/>
  <c r="F85" i="10"/>
  <c r="G85" i="10" s="1"/>
  <c r="F83" i="10"/>
  <c r="G83" i="10" s="1"/>
  <c r="F81" i="10"/>
  <c r="G81" i="10" s="1"/>
  <c r="F79" i="10"/>
  <c r="G79" i="10" s="1"/>
  <c r="F77" i="10"/>
  <c r="G77" i="10" s="1"/>
  <c r="F75" i="10"/>
  <c r="G75" i="10" s="1"/>
  <c r="F73" i="10"/>
  <c r="G73" i="10" s="1"/>
  <c r="F71" i="10"/>
  <c r="G71" i="10" s="1"/>
  <c r="F69" i="10"/>
  <c r="G69" i="10" s="1"/>
  <c r="F67" i="10"/>
  <c r="G67" i="10" s="1"/>
  <c r="F65" i="10"/>
  <c r="G65" i="10" s="1"/>
  <c r="F63" i="10"/>
  <c r="F62" i="10"/>
  <c r="F61" i="10"/>
  <c r="F60" i="10"/>
  <c r="F59" i="10"/>
  <c r="F58" i="10"/>
  <c r="F57" i="10"/>
  <c r="F53" i="10"/>
  <c r="F52" i="10"/>
  <c r="F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L27" i="10"/>
  <c r="G27" i="10"/>
  <c r="F23" i="10"/>
  <c r="L19" i="10" s="1"/>
  <c r="F20" i="10"/>
  <c r="L18" i="10" s="1"/>
  <c r="K19" i="10"/>
  <c r="L17" i="10"/>
  <c r="L16" i="10"/>
  <c r="L15" i="10"/>
  <c r="L14" i="10"/>
  <c r="L13" i="10"/>
  <c r="L12" i="10"/>
  <c r="L11" i="10"/>
  <c r="L10" i="10"/>
  <c r="L9" i="10"/>
  <c r="N98" i="10" l="1"/>
  <c r="L123" i="10"/>
  <c r="F100" i="10"/>
  <c r="G98" i="10" s="1"/>
  <c r="F108" i="10"/>
  <c r="N108" i="10"/>
  <c r="N116" i="10"/>
  <c r="N104" i="10"/>
  <c r="F106" i="10"/>
  <c r="G56" i="10"/>
  <c r="N102" i="10"/>
  <c r="N112" i="10"/>
  <c r="F114" i="10"/>
  <c r="F103" i="10"/>
  <c r="F107" i="10"/>
  <c r="F111" i="10"/>
  <c r="F115" i="10"/>
  <c r="F105" i="10"/>
  <c r="F109" i="10"/>
  <c r="F113" i="10"/>
  <c r="N101" i="10"/>
  <c r="G41" i="10"/>
  <c r="L21" i="10"/>
  <c r="G7" i="10"/>
  <c r="N123" i="10" l="1"/>
  <c r="G146" i="10"/>
  <c r="C23" i="9"/>
  <c r="J27" i="9" s="1"/>
  <c r="D21" i="9"/>
  <c r="E21" i="9" s="1"/>
  <c r="D20" i="9"/>
  <c r="F20" i="9" s="1"/>
  <c r="D19" i="9"/>
  <c r="E19" i="9" s="1"/>
  <c r="D18" i="9"/>
  <c r="E18" i="9" s="1"/>
  <c r="D17" i="9"/>
  <c r="E17" i="9" s="1"/>
  <c r="D16" i="9"/>
  <c r="F16" i="9" s="1"/>
  <c r="D15" i="9"/>
  <c r="E15" i="9" s="1"/>
  <c r="D14" i="9"/>
  <c r="E14" i="9" s="1"/>
  <c r="D13" i="9"/>
  <c r="E13" i="9" s="1"/>
  <c r="D12" i="9"/>
  <c r="F12" i="9" s="1"/>
  <c r="D11" i="9"/>
  <c r="E11" i="9" s="1"/>
  <c r="D10" i="9"/>
  <c r="E10" i="9" s="1"/>
  <c r="D9" i="9"/>
  <c r="F9" i="9" s="1"/>
  <c r="D8" i="9"/>
  <c r="F8" i="9" s="1"/>
  <c r="E12" i="9" l="1"/>
  <c r="E16" i="9"/>
  <c r="E20" i="9"/>
  <c r="F11" i="9"/>
  <c r="F15" i="9"/>
  <c r="F19" i="9"/>
  <c r="F10" i="9"/>
  <c r="F14" i="9"/>
  <c r="F18" i="9"/>
  <c r="D23" i="9"/>
  <c r="J28" i="9" s="1"/>
  <c r="E9" i="9"/>
  <c r="F13" i="9"/>
  <c r="F17" i="9"/>
  <c r="F21" i="9"/>
  <c r="E8" i="9"/>
  <c r="F88" i="8"/>
  <c r="G88" i="8" s="1"/>
  <c r="F23" i="9" l="1"/>
  <c r="E23" i="9"/>
  <c r="F87" i="8"/>
  <c r="F85" i="8"/>
  <c r="F83" i="8"/>
  <c r="F81" i="8"/>
  <c r="F79" i="8"/>
  <c r="F77" i="8"/>
  <c r="F75" i="8"/>
  <c r="F73" i="8"/>
  <c r="F71" i="8"/>
  <c r="F69" i="8"/>
  <c r="F67" i="8"/>
  <c r="F65" i="8"/>
  <c r="G67" i="8" l="1"/>
  <c r="J11" i="9"/>
  <c r="G11" i="9" s="1"/>
  <c r="G83" i="8"/>
  <c r="J19" i="9"/>
  <c r="G19" i="9" s="1"/>
  <c r="G69" i="8"/>
  <c r="J12" i="9"/>
  <c r="G12" i="9" s="1"/>
  <c r="G77" i="8"/>
  <c r="J16" i="9"/>
  <c r="G16" i="9" s="1"/>
  <c r="G85" i="8"/>
  <c r="J20" i="9"/>
  <c r="G20" i="9" s="1"/>
  <c r="G87" i="8"/>
  <c r="J21" i="9"/>
  <c r="G21" i="9" s="1"/>
  <c r="G75" i="8"/>
  <c r="J15" i="9"/>
  <c r="G15" i="9" s="1"/>
  <c r="G71" i="8"/>
  <c r="J13" i="9"/>
  <c r="G13" i="9" s="1"/>
  <c r="G79" i="8"/>
  <c r="J17" i="9"/>
  <c r="G17" i="9" s="1"/>
  <c r="G65" i="8"/>
  <c r="J10" i="9"/>
  <c r="G10" i="9" s="1"/>
  <c r="G73" i="8"/>
  <c r="J14" i="9"/>
  <c r="G14" i="9" s="1"/>
  <c r="G81" i="8"/>
  <c r="J18" i="9"/>
  <c r="G18" i="9" s="1"/>
  <c r="G109" i="8"/>
  <c r="F101" i="8"/>
  <c r="G101" i="8" s="1"/>
  <c r="L20" i="8" s="1"/>
  <c r="I98" i="8"/>
  <c r="K97" i="8" s="1"/>
  <c r="F98" i="8" s="1"/>
  <c r="G98" i="8" s="1"/>
  <c r="F63" i="8"/>
  <c r="F62" i="8"/>
  <c r="F61" i="8"/>
  <c r="F60" i="8"/>
  <c r="F59" i="8"/>
  <c r="F58" i="8"/>
  <c r="F57" i="8"/>
  <c r="J9" i="9" s="1"/>
  <c r="F53" i="8"/>
  <c r="F52" i="8"/>
  <c r="F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L27" i="8"/>
  <c r="G27" i="8"/>
  <c r="F23" i="8"/>
  <c r="L19" i="8" s="1"/>
  <c r="F20" i="8"/>
  <c r="K19" i="8"/>
  <c r="L17" i="8"/>
  <c r="L16" i="8"/>
  <c r="L15" i="8"/>
  <c r="L14" i="8"/>
  <c r="L13" i="8"/>
  <c r="L12" i="8"/>
  <c r="L11" i="8"/>
  <c r="L10" i="8"/>
  <c r="L9" i="8"/>
  <c r="F20" i="6"/>
  <c r="I103" i="6"/>
  <c r="K102" i="6" s="1"/>
  <c r="F103" i="6" s="1"/>
  <c r="E93" i="6"/>
  <c r="E92" i="6"/>
  <c r="E91" i="6"/>
  <c r="E90" i="6"/>
  <c r="E88" i="6"/>
  <c r="E87" i="6"/>
  <c r="I18" i="9" l="1"/>
  <c r="H18" i="9"/>
  <c r="I10" i="9"/>
  <c r="H10" i="9"/>
  <c r="I13" i="9"/>
  <c r="H13" i="9"/>
  <c r="I21" i="9"/>
  <c r="H21" i="9"/>
  <c r="H16" i="9"/>
  <c r="I16" i="9"/>
  <c r="I19" i="9"/>
  <c r="H19" i="9"/>
  <c r="I14" i="9"/>
  <c r="H14" i="9"/>
  <c r="I17" i="9"/>
  <c r="H17" i="9"/>
  <c r="I15" i="9"/>
  <c r="H15" i="9"/>
  <c r="I20" i="9"/>
  <c r="H20" i="9"/>
  <c r="H12" i="9"/>
  <c r="I12" i="9"/>
  <c r="I11" i="9"/>
  <c r="H11" i="9"/>
  <c r="G9" i="9"/>
  <c r="K9" i="9"/>
  <c r="G41" i="8"/>
  <c r="G7" i="8"/>
  <c r="G56" i="8"/>
  <c r="L18" i="8"/>
  <c r="L21" i="8" s="1"/>
  <c r="E85" i="6"/>
  <c r="E84" i="6"/>
  <c r="E83" i="6"/>
  <c r="H9" i="9" l="1"/>
  <c r="I9" i="9"/>
  <c r="G123" i="8"/>
  <c r="J23" i="9" s="1"/>
  <c r="J8" i="9" s="1"/>
  <c r="G8" i="9" s="1"/>
  <c r="E89" i="6"/>
  <c r="G86" i="6" s="1"/>
  <c r="H8" i="9" l="1"/>
  <c r="G23" i="9"/>
  <c r="I8" i="9"/>
  <c r="E82" i="6"/>
  <c r="E81" i="6"/>
  <c r="E80" i="6"/>
  <c r="E79" i="6"/>
  <c r="E78" i="6"/>
  <c r="E77" i="6"/>
  <c r="E76" i="6"/>
  <c r="E75" i="6"/>
  <c r="D82" i="6"/>
  <c r="D81" i="6"/>
  <c r="D80" i="6"/>
  <c r="D79" i="6"/>
  <c r="D78" i="6"/>
  <c r="D77" i="6"/>
  <c r="D76" i="6"/>
  <c r="D75" i="6"/>
  <c r="I23" i="9" l="1"/>
  <c r="H23" i="9"/>
  <c r="K27" i="9"/>
  <c r="G73" i="6"/>
  <c r="G25" i="6"/>
  <c r="K19" i="6"/>
  <c r="L125" i="6" l="1"/>
  <c r="F125" i="6" s="1"/>
  <c r="G134" i="6"/>
  <c r="F127" i="6"/>
  <c r="F112" i="6"/>
  <c r="I111" i="6"/>
  <c r="F98" i="6"/>
  <c r="G98" i="6" s="1"/>
  <c r="G97" i="6"/>
  <c r="G59" i="6"/>
  <c r="G31" i="6"/>
  <c r="L25" i="6"/>
  <c r="F23" i="6"/>
  <c r="L19" i="6" s="1"/>
  <c r="L18" i="6"/>
  <c r="L17" i="6"/>
  <c r="L16" i="6"/>
  <c r="L15" i="6"/>
  <c r="L14" i="6"/>
  <c r="L13" i="6"/>
  <c r="L12" i="6"/>
  <c r="L11" i="6"/>
  <c r="L10" i="6"/>
  <c r="L9" i="6"/>
  <c r="G7" i="6" l="1"/>
  <c r="I112" i="6"/>
  <c r="I113" i="6" s="1"/>
  <c r="G107" i="6"/>
  <c r="G127" i="6"/>
  <c r="L20" i="6" s="1"/>
  <c r="L21" i="6" s="1"/>
  <c r="I123" i="4"/>
  <c r="G148" i="6" l="1"/>
  <c r="G67" i="4"/>
  <c r="G23" i="4"/>
  <c r="L24" i="4"/>
  <c r="L18" i="4"/>
  <c r="L17" i="4"/>
  <c r="L16" i="4"/>
  <c r="L15" i="4"/>
  <c r="L14" i="4"/>
  <c r="L13" i="4"/>
  <c r="L12" i="4"/>
  <c r="L11" i="4"/>
  <c r="L10" i="4"/>
  <c r="L9" i="4"/>
  <c r="I14" i="5"/>
  <c r="G144" i="4" l="1"/>
  <c r="F137" i="4"/>
  <c r="G137" i="4" s="1"/>
  <c r="L20" i="4" s="1"/>
  <c r="F124" i="4"/>
  <c r="I124" i="4" s="1"/>
  <c r="I125" i="4" s="1"/>
  <c r="F111" i="4"/>
  <c r="G111" i="4" s="1"/>
  <c r="G107" i="4"/>
  <c r="G104" i="4"/>
  <c r="G85" i="4"/>
  <c r="G30" i="4"/>
  <c r="F22" i="4"/>
  <c r="L19" i="4" s="1"/>
  <c r="G30" i="1"/>
  <c r="G107" i="1"/>
  <c r="G104" i="1"/>
  <c r="G141" i="1"/>
  <c r="F137" i="1"/>
  <c r="F124" i="1"/>
  <c r="G119" i="1" s="1"/>
  <c r="F22" i="1"/>
  <c r="G8" i="1" s="1"/>
  <c r="F111" i="1"/>
  <c r="G111" i="1" s="1"/>
  <c r="G85" i="1"/>
  <c r="L21" i="4" l="1"/>
  <c r="G7" i="4"/>
  <c r="G119" i="4"/>
  <c r="G158" i="4"/>
  <c r="G154" i="1"/>
</calcChain>
</file>

<file path=xl/sharedStrings.xml><?xml version="1.0" encoding="utf-8"?>
<sst xmlns="http://schemas.openxmlformats.org/spreadsheetml/2006/main" count="1499" uniqueCount="313">
  <si>
    <t>DATA RUANG TERBUKA HIJAU KAWASAN PERKOTAAN (RTHKP) DEMAK</t>
  </si>
  <si>
    <t xml:space="preserve">No </t>
  </si>
  <si>
    <t>Jenis RTHKP</t>
  </si>
  <si>
    <t>Lokasi</t>
  </si>
  <si>
    <t>Taman Kota</t>
  </si>
  <si>
    <t>Nama</t>
  </si>
  <si>
    <t>Luas</t>
  </si>
  <si>
    <t>(m2)</t>
  </si>
  <si>
    <t>Taman Wisata Alam</t>
  </si>
  <si>
    <t>Taman Rekreasi</t>
  </si>
  <si>
    <t>Taman Hutan Raya</t>
  </si>
  <si>
    <t>Hutan Kota</t>
  </si>
  <si>
    <t>Hutan Lindung</t>
  </si>
  <si>
    <t>Cagar Alam</t>
  </si>
  <si>
    <t>Kebun Raya</t>
  </si>
  <si>
    <t>Kebun Binatang</t>
  </si>
  <si>
    <t>Pemakaman Umum</t>
  </si>
  <si>
    <t>Lapangan Olah Raga</t>
  </si>
  <si>
    <t>Lapangan Upacara</t>
  </si>
  <si>
    <t>Parkir Terbuka</t>
  </si>
  <si>
    <t>Lahan Pertanian Perkotaan</t>
  </si>
  <si>
    <t>Jalur dibawah SUTT &amp; SUTET</t>
  </si>
  <si>
    <t>Kawasan dan Jalur Hijau</t>
  </si>
  <si>
    <t>Buffer Zone Lapangan Udara</t>
  </si>
  <si>
    <t>Taman Atap</t>
  </si>
  <si>
    <t>(Kelurahan)</t>
  </si>
  <si>
    <t>Tahun :</t>
  </si>
  <si>
    <t>Mangunjiwan</t>
  </si>
  <si>
    <t>Kalicilik</t>
  </si>
  <si>
    <t>Singorejo</t>
  </si>
  <si>
    <t>Betokan</t>
  </si>
  <si>
    <t>Bolo</t>
  </si>
  <si>
    <t>Bango</t>
  </si>
  <si>
    <t>Kedondong</t>
  </si>
  <si>
    <t>Sedo</t>
  </si>
  <si>
    <t>Mulyorejo</t>
  </si>
  <si>
    <t>Turirejo</t>
  </si>
  <si>
    <t>Raji</t>
  </si>
  <si>
    <t>Cabean</t>
  </si>
  <si>
    <t>Tempuran</t>
  </si>
  <si>
    <t>Karangmlati</t>
  </si>
  <si>
    <t>Katonsari</t>
  </si>
  <si>
    <t>Kalikondang</t>
  </si>
  <si>
    <t>Donorejo</t>
  </si>
  <si>
    <t>Bintoro</t>
  </si>
  <si>
    <t>Kadilangu</t>
  </si>
  <si>
    <t>Area Parkir Tembiring</t>
  </si>
  <si>
    <t>Area Parkir Kadilangu</t>
  </si>
  <si>
    <t>Taman Ria Demak</t>
  </si>
  <si>
    <t>Perum. Wiku I</t>
  </si>
  <si>
    <t>Perum. Wiku II</t>
  </si>
  <si>
    <t>Jalur Pengaman Jalan, Median Jalan, Rel Kereta Api, Pipa Gas, dan Jalur Pedestrian</t>
  </si>
  <si>
    <t>(Berdasar : Peraturan Menteri Dalam Negeri No. 1 Tahun 2007)</t>
  </si>
  <si>
    <t>Taman Belimbing</t>
  </si>
  <si>
    <t>Taman Bogorame</t>
  </si>
  <si>
    <t>Taman Kijang</t>
  </si>
  <si>
    <t>Taman Depan Telkom</t>
  </si>
  <si>
    <t>Taman Videotron</t>
  </si>
  <si>
    <t>Alun - Alun</t>
  </si>
  <si>
    <t>Taman Jogoloyo</t>
  </si>
  <si>
    <t>Taman Batas Kota Jebor</t>
  </si>
  <si>
    <t>Taman Kadilangu</t>
  </si>
  <si>
    <t>Taman Masjid Agung</t>
  </si>
  <si>
    <t>Taman Ruko Pasar Bintoro</t>
  </si>
  <si>
    <t>Batas Kota Kalikondang</t>
  </si>
  <si>
    <t>Pulau Jalan Sukun</t>
  </si>
  <si>
    <t>Pulau Jalan Depan Vihara</t>
  </si>
  <si>
    <t>Taman Dpn Toko Hartono</t>
  </si>
  <si>
    <t>Area Parkir Masjid Agung</t>
  </si>
  <si>
    <t>Jl. Sultan Fatah</t>
  </si>
  <si>
    <t>Jl. Kyai Singkil</t>
  </si>
  <si>
    <t>Jl. Bhayangkara</t>
  </si>
  <si>
    <t>Jl. Pemuda</t>
  </si>
  <si>
    <t>Jl. Kadilangu</t>
  </si>
  <si>
    <t>Jl. Masuk Kadilangu</t>
  </si>
  <si>
    <t>Lingkungan Kabupaten</t>
  </si>
  <si>
    <t>Jl. Kyai Jebat</t>
  </si>
  <si>
    <t>Jl. Kyai Mugni</t>
  </si>
  <si>
    <t>Jl. Kyai Palembang</t>
  </si>
  <si>
    <t>Jl. Kudus</t>
  </si>
  <si>
    <t>Jl. Kyai Turmudi</t>
  </si>
  <si>
    <t>Jl. Bonang</t>
  </si>
  <si>
    <t>Mranak</t>
  </si>
  <si>
    <t xml:space="preserve">Batas Kota Jebor </t>
  </si>
  <si>
    <t>Botorejo</t>
  </si>
  <si>
    <t>Jalur Hijau Katonsari</t>
  </si>
  <si>
    <t>Jl. Sultan Hadiwijaya</t>
  </si>
  <si>
    <t xml:space="preserve">Tugu batas Jebor </t>
  </si>
  <si>
    <t>Jl. Bhayangkara Baru</t>
  </si>
  <si>
    <t>Jembatan Kalikondang</t>
  </si>
  <si>
    <t>Jl. Patiunus (Mranak)</t>
  </si>
  <si>
    <t xml:space="preserve">Median Pecinan </t>
  </si>
  <si>
    <t>-</t>
  </si>
  <si>
    <t xml:space="preserve">Taman Lingkungan </t>
  </si>
  <si>
    <t>Perumahan &amp;  Permukiman</t>
  </si>
  <si>
    <t xml:space="preserve">Taman Lingk. Perkantoran </t>
  </si>
  <si>
    <t xml:space="preserve">Kalikondang </t>
  </si>
  <si>
    <t>Griya Bina Bakti Praja</t>
  </si>
  <si>
    <t>Stadion Pancasila</t>
  </si>
  <si>
    <t>Lapangan Garuda</t>
  </si>
  <si>
    <t xml:space="preserve">a. Trotoar / </t>
  </si>
  <si>
    <t xml:space="preserve">     Jalur Pedestrian</t>
  </si>
  <si>
    <t>b. Median Jalan</t>
  </si>
  <si>
    <t>c. Jalur Pengaman Jalan</t>
  </si>
  <si>
    <t xml:space="preserve">Bentang Alam (gunung, </t>
  </si>
  <si>
    <t>bukit, lereng dan lembah)</t>
  </si>
  <si>
    <t xml:space="preserve">Sempadan Sungai, Pantai, </t>
  </si>
  <si>
    <t>Bangunan, Situ dan Rawa</t>
  </si>
  <si>
    <t xml:space="preserve">Jumlah Total </t>
  </si>
  <si>
    <t>Jumlah</t>
  </si>
  <si>
    <t>Dinas Hubkominfo</t>
  </si>
  <si>
    <t>Polres Demak</t>
  </si>
  <si>
    <t>DPRD</t>
  </si>
  <si>
    <t>Kantor Pengadilan Negeri</t>
  </si>
  <si>
    <t>Kantor Pengadilan Agama</t>
  </si>
  <si>
    <t>Dindikpora</t>
  </si>
  <si>
    <t>Dinas Pertanian</t>
  </si>
  <si>
    <t>Bapermas KB</t>
  </si>
  <si>
    <t>BPPTPM</t>
  </si>
  <si>
    <t>Dinas Kesehatan</t>
  </si>
  <si>
    <t>Kantor BPS</t>
  </si>
  <si>
    <t>Bapeluh dan KP</t>
  </si>
  <si>
    <t>Dinas Kelautan dan Perikanan</t>
  </si>
  <si>
    <t>Bappeda</t>
  </si>
  <si>
    <t>DPUPPE</t>
  </si>
  <si>
    <t>Kodim 0716 Demak</t>
  </si>
  <si>
    <t>Dinas Sosnakertrans</t>
  </si>
  <si>
    <t>DPKKD</t>
  </si>
  <si>
    <t>Kantor Kesbangpolinmas</t>
  </si>
  <si>
    <t>KP2PA</t>
  </si>
  <si>
    <t>Inspektorat</t>
  </si>
  <si>
    <t>KPP Pratama</t>
  </si>
  <si>
    <t>Dinas Kandukcapil</t>
  </si>
  <si>
    <t>Disperindagkop dan UMKM</t>
  </si>
  <si>
    <t>RSUD Sunan Kalijaga</t>
  </si>
  <si>
    <t>KLH</t>
  </si>
  <si>
    <t>Kantor BPN</t>
  </si>
  <si>
    <t>BPBD</t>
  </si>
  <si>
    <t>Kantor Kementrian Agama</t>
  </si>
  <si>
    <t>Kantor Kejaksaan Negeri</t>
  </si>
  <si>
    <t>Din.Pariwisata &amp; Kebudayaan</t>
  </si>
  <si>
    <t>Kantor Arsip dan Perpustakaan</t>
  </si>
  <si>
    <t>Kantor Rutan</t>
  </si>
  <si>
    <t>Kantor KPU</t>
  </si>
  <si>
    <t>Kecamatan Demak</t>
  </si>
  <si>
    <t>Lingkungan Kantor Bupati</t>
  </si>
  <si>
    <t>Gedung Komersial</t>
  </si>
  <si>
    <t>PKK</t>
  </si>
  <si>
    <t>RSI NU</t>
  </si>
  <si>
    <t>Grapari</t>
  </si>
  <si>
    <t>Bank Jateng</t>
  </si>
  <si>
    <t>Bank BRI</t>
  </si>
  <si>
    <t>Bank BNI</t>
  </si>
  <si>
    <t>Amantis Hotel</t>
  </si>
  <si>
    <t>Hotel Citra Alam</t>
  </si>
  <si>
    <t>Median Jl. Sltn Trenggono</t>
  </si>
  <si>
    <t xml:space="preserve">Pulau jalan trafic light                               ( Katonsari) </t>
  </si>
  <si>
    <t xml:space="preserve">Pulau jalan trafic light                               ( Jebor) </t>
  </si>
  <si>
    <t>Taman Kali Tuntang Lama</t>
  </si>
  <si>
    <t xml:space="preserve">RENCANA PEMENUHAN KEBUTUHAN RUANG TERBUKA HIJAU KAWASAN PERKOTAAN </t>
  </si>
  <si>
    <t>KABUPATEN DEMAK</t>
  </si>
  <si>
    <t>Nilai</t>
  </si>
  <si>
    <t>Taman Embung Donorejo</t>
  </si>
  <si>
    <t>(Rp.)</t>
  </si>
  <si>
    <t>Taman Jebor</t>
  </si>
  <si>
    <t>Taman Kracaan</t>
  </si>
  <si>
    <t>Taman Kijang (perluasan)</t>
  </si>
  <si>
    <t>Hutan Kota (perluasan)</t>
  </si>
  <si>
    <t>Water Front Kali Pelayaran</t>
  </si>
  <si>
    <t>Median</t>
  </si>
  <si>
    <t>jalur hijau</t>
  </si>
  <si>
    <t>Jalur Hijau (taman) Bogorame</t>
  </si>
  <si>
    <t>Demak,      Januari 2018</t>
  </si>
  <si>
    <t>Mengetahui</t>
  </si>
  <si>
    <t>Kepala Dinas Pekerjaan Umum dan Penataan Ruang</t>
  </si>
  <si>
    <t>Kabupaten Demak</t>
  </si>
  <si>
    <t>Drs. DOSO PURNOMO</t>
  </si>
  <si>
    <t>NIP. 19640501 198503 1 011</t>
  </si>
  <si>
    <t>BAIK</t>
  </si>
  <si>
    <t>RUSAK</t>
  </si>
  <si>
    <t>Sultan Trenggono (Jalur Lambat)</t>
  </si>
  <si>
    <t xml:space="preserve">Mranak </t>
  </si>
  <si>
    <t>Taman Jambu</t>
  </si>
  <si>
    <t>Dinas Perhubungan</t>
  </si>
  <si>
    <t>Dinas Kominfo</t>
  </si>
  <si>
    <t>?</t>
  </si>
  <si>
    <t>Dinpora</t>
  </si>
  <si>
    <t>Din PUTARU</t>
  </si>
  <si>
    <t>Din LH</t>
  </si>
  <si>
    <t>Jogoloyo</t>
  </si>
  <si>
    <t>Kecamatan Demak:</t>
  </si>
  <si>
    <t>Kecamatan Mranggen:</t>
  </si>
  <si>
    <t>Mranggen</t>
  </si>
  <si>
    <t>Bandungrejo</t>
  </si>
  <si>
    <t>Brumbung</t>
  </si>
  <si>
    <t>Batursari</t>
  </si>
  <si>
    <t>Kebonbatur</t>
  </si>
  <si>
    <t>Kembangarum</t>
  </si>
  <si>
    <t>Kangkung</t>
  </si>
  <si>
    <t>Stadion Pancasila (Kecamatan Demak)</t>
  </si>
  <si>
    <t>Taman Bintoro</t>
  </si>
  <si>
    <t>Taman Katonsari</t>
  </si>
  <si>
    <t>Taman Bhayangkara Baru</t>
  </si>
  <si>
    <t>Demak,      Januari 2019</t>
  </si>
  <si>
    <t>Lapangan Batursari (Kecamatan Mranggen)</t>
  </si>
  <si>
    <t>Kecamatan Wedung:</t>
  </si>
  <si>
    <t>Wedung</t>
  </si>
  <si>
    <t>Kecamatan Gajah:</t>
  </si>
  <si>
    <t>Gajah</t>
  </si>
  <si>
    <t>Kecamatan Dempet:</t>
  </si>
  <si>
    <t>Dempet</t>
  </si>
  <si>
    <t>Kecamatan Guntur:</t>
  </si>
  <si>
    <t>Kecamatan Sayung:</t>
  </si>
  <si>
    <t>Guntur</t>
  </si>
  <si>
    <t>Sayung</t>
  </si>
  <si>
    <t>Kecamatan Karangtengah:</t>
  </si>
  <si>
    <t>Karangsari</t>
  </si>
  <si>
    <t>Tridonorejo</t>
  </si>
  <si>
    <t>Karangawen</t>
  </si>
  <si>
    <t>Kecamatan Wonosalam:</t>
  </si>
  <si>
    <t>Kecamatan Bonang:</t>
  </si>
  <si>
    <t>Kecamatan Karangawen:</t>
  </si>
  <si>
    <t>Wonosalam</t>
  </si>
  <si>
    <t>Kecamatan Karanganyar:</t>
  </si>
  <si>
    <t>Karanganyar</t>
  </si>
  <si>
    <t>Kecamatan Mijen:</t>
  </si>
  <si>
    <t>Kecamatan Kebonagung:</t>
  </si>
  <si>
    <t>Mijen</t>
  </si>
  <si>
    <t>Kebonagung</t>
  </si>
  <si>
    <t>Taman Area Parkir Stadion Pancasila</t>
  </si>
  <si>
    <t>Lapangan Desa Gajah (Kecamatan Gajah)</t>
  </si>
  <si>
    <t>Lapangan Desa Sayung (Kecamatan Sayung)</t>
  </si>
  <si>
    <t>Lapangan Pelita  Desa Tridonorejo (Kecamatan Bonang)</t>
  </si>
  <si>
    <t>Lapangan Desa Wonosalam (Kecamatan Wonosalam)</t>
  </si>
  <si>
    <t>Lapangan Desa Mijen (Kecamatan Mijen)</t>
  </si>
  <si>
    <t>Lapangan Desa Kebonagung (Kecamatan Kebonagung)</t>
  </si>
  <si>
    <t>(Sempadan Pantai)</t>
  </si>
  <si>
    <t>DI KABUPATEN DEMAK</t>
  </si>
  <si>
    <t xml:space="preserve"> Demak</t>
  </si>
  <si>
    <t xml:space="preserve"> Mranggen</t>
  </si>
  <si>
    <t xml:space="preserve"> Wedung</t>
  </si>
  <si>
    <t xml:space="preserve"> Gajah</t>
  </si>
  <si>
    <t xml:space="preserve"> Dempet</t>
  </si>
  <si>
    <t xml:space="preserve"> Guntur</t>
  </si>
  <si>
    <t xml:space="preserve"> Sayung</t>
  </si>
  <si>
    <t xml:space="preserve"> Karangtengah</t>
  </si>
  <si>
    <t xml:space="preserve"> Bonang</t>
  </si>
  <si>
    <t xml:space="preserve"> Karangawen</t>
  </si>
  <si>
    <t xml:space="preserve"> Wonosalam</t>
  </si>
  <si>
    <t xml:space="preserve"> Karanganyar</t>
  </si>
  <si>
    <t xml:space="preserve"> Mijen</t>
  </si>
  <si>
    <t xml:space="preserve"> Kebonagung</t>
  </si>
  <si>
    <t>RTH Publik Perkotaan</t>
  </si>
  <si>
    <t>2018 (5%)</t>
  </si>
  <si>
    <t>2019 (6%)</t>
  </si>
  <si>
    <t>Realisasi 2018</t>
  </si>
  <si>
    <t>Target (Ha)</t>
  </si>
  <si>
    <t>Luas Perkotaan (Ha)</t>
  </si>
  <si>
    <t>Kecamatan</t>
  </si>
  <si>
    <t>No.</t>
  </si>
  <si>
    <t>Capaian 2018 (%)</t>
  </si>
  <si>
    <t>Ha</t>
  </si>
  <si>
    <t>%</t>
  </si>
  <si>
    <t>Jumlah / Rata-rata</t>
  </si>
  <si>
    <t>CAPAIAN KINERJA RTH PUBLIK</t>
  </si>
  <si>
    <t>Realisasi RTH Per</t>
  </si>
  <si>
    <t>Kecamatan (m2)</t>
  </si>
  <si>
    <t>DATA RUANG TERBUKA HIJAU KAWASAN PERKOTAAN KABUPATEN DEMAK</t>
  </si>
  <si>
    <t>TAHUN 2018</t>
  </si>
  <si>
    <t>Jenis RTH</t>
  </si>
  <si>
    <t xml:space="preserve"> </t>
  </si>
  <si>
    <t>Kalicilik (Sungai Jajar)</t>
  </si>
  <si>
    <t>m2</t>
  </si>
  <si>
    <t>Betokan (Kali Cabean)</t>
  </si>
  <si>
    <t>Bintoro (Kali Pelayaran Kiri)</t>
  </si>
  <si>
    <t>Katonsari (saluaran pengantar katonsari)</t>
  </si>
  <si>
    <t>Afour Cabean (Desa Cabean)</t>
  </si>
  <si>
    <t>Tempuran (Kali Mati)</t>
  </si>
  <si>
    <t>Bolo (Afvour C76/Ismun)</t>
  </si>
  <si>
    <t>Botorejo (Sungai Jajar Hulu)</t>
  </si>
  <si>
    <t>Mranak (Kali Konang)</t>
  </si>
  <si>
    <t>Gajah ( Afvour C72)</t>
  </si>
  <si>
    <t>Dempet (Saluran Botosiman)</t>
  </si>
  <si>
    <t>Karangtengah</t>
  </si>
  <si>
    <t>Karangsari (Saluran induk Pelayaran Buyaran)</t>
  </si>
  <si>
    <t>Bonang</t>
  </si>
  <si>
    <t>Tridonorejo (Kali Tuntang Lama)</t>
  </si>
  <si>
    <t>Wonosalam (Kali Jajar)</t>
  </si>
  <si>
    <t>Karanganyar (Saluran Pelayaran)</t>
  </si>
  <si>
    <t>Kebonagung (Sekunder Mlilir)</t>
  </si>
  <si>
    <t>Sungai Jajar</t>
  </si>
  <si>
    <t>Kali Cabean</t>
  </si>
  <si>
    <t>Kali Pelayan Kiri</t>
  </si>
  <si>
    <t>Saluran Pengantar Kantonsari</t>
  </si>
  <si>
    <t>Afvour Cabean</t>
  </si>
  <si>
    <t>Kali Mati</t>
  </si>
  <si>
    <t>Afvour C76/Ismun</t>
  </si>
  <si>
    <t>Sungai Jajar Hulu</t>
  </si>
  <si>
    <t xml:space="preserve">Kali Konang </t>
  </si>
  <si>
    <t>Afvour C72</t>
  </si>
  <si>
    <t>Saluran Botosiman</t>
  </si>
  <si>
    <t>Saluran Induk Pelayaran Buyaran</t>
  </si>
  <si>
    <t>Kali Tuntang Lama</t>
  </si>
  <si>
    <t>Kali Jajar</t>
  </si>
  <si>
    <t>Saluran Pelayaran</t>
  </si>
  <si>
    <t>Sekunder Mlilir</t>
  </si>
  <si>
    <t>Demak</t>
  </si>
  <si>
    <t>mangunjiwan</t>
  </si>
  <si>
    <t>kalicilik</t>
  </si>
  <si>
    <t>singorejo</t>
  </si>
  <si>
    <t>bintoro</t>
  </si>
  <si>
    <t>JOGOLOYO</t>
  </si>
  <si>
    <t>BOTOREJO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</si>
</sst>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410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0" xfId="0" quotePrefix="1" applyFont="1" applyAlignment="1">
      <alignment horizontal="left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0" fillId="0" borderId="28" xfId="0" applyNumberFormat="1" applyBorder="1"/>
    <xf numFmtId="4" fontId="0" fillId="0" borderId="30" xfId="0" applyNumberFormat="1" applyBorder="1"/>
    <xf numFmtId="4" fontId="0" fillId="0" borderId="30" xfId="0" quotePrefix="1" applyNumberFormat="1" applyBorder="1" applyAlignment="1">
      <alignment horizontal="center"/>
    </xf>
    <xf numFmtId="0" fontId="0" fillId="0" borderId="30" xfId="0" applyBorder="1"/>
    <xf numFmtId="4" fontId="0" fillId="0" borderId="31" xfId="0" applyNumberFormat="1" applyBorder="1"/>
    <xf numFmtId="0" fontId="0" fillId="0" borderId="28" xfId="0" applyBorder="1"/>
    <xf numFmtId="0" fontId="0" fillId="0" borderId="31" xfId="0" applyBorder="1"/>
    <xf numFmtId="4" fontId="1" fillId="0" borderId="5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4" fontId="0" fillId="0" borderId="28" xfId="0" quotePrefix="1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4" fontId="0" fillId="0" borderId="33" xfId="0" quotePrefix="1" applyNumberFormat="1" applyBorder="1" applyAlignment="1">
      <alignment horizontal="center"/>
    </xf>
    <xf numFmtId="0" fontId="0" fillId="0" borderId="38" xfId="0" applyBorder="1" applyAlignment="1"/>
    <xf numFmtId="0" fontId="0" fillId="0" borderId="25" xfId="0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0" fillId="0" borderId="14" xfId="0" quotePrefix="1" applyNumberFormat="1" applyBorder="1" applyAlignment="1">
      <alignment horizontal="center"/>
    </xf>
    <xf numFmtId="4" fontId="0" fillId="0" borderId="37" xfId="0" quotePrefix="1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Border="1" applyAlignment="1">
      <alignment wrapText="1"/>
    </xf>
    <xf numFmtId="0" fontId="0" fillId="0" borderId="17" xfId="0" applyBorder="1" applyAlignment="1">
      <alignment horizontal="center" vertical="top"/>
    </xf>
    <xf numFmtId="4" fontId="1" fillId="0" borderId="14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28" xfId="0" applyNumberFormat="1" applyFont="1" applyBorder="1"/>
    <xf numFmtId="4" fontId="4" fillId="0" borderId="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30" xfId="0" applyNumberFormat="1" applyFont="1" applyBorder="1"/>
    <xf numFmtId="4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" fontId="4" fillId="0" borderId="33" xfId="0" quotePrefix="1" applyNumberFormat="1" applyFont="1" applyBorder="1" applyAlignment="1">
      <alignment horizontal="center"/>
    </xf>
    <xf numFmtId="4" fontId="4" fillId="0" borderId="37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39" xfId="0" applyFont="1" applyBorder="1"/>
    <xf numFmtId="0" fontId="4" fillId="0" borderId="30" xfId="0" applyFont="1" applyBorder="1"/>
    <xf numFmtId="0" fontId="4" fillId="0" borderId="33" xfId="0" applyFont="1" applyBorder="1"/>
    <xf numFmtId="4" fontId="1" fillId="0" borderId="0" xfId="0" applyNumberFormat="1" applyFont="1"/>
    <xf numFmtId="4" fontId="6" fillId="0" borderId="0" xfId="0" applyNumberFormat="1" applyFont="1"/>
    <xf numFmtId="0" fontId="0" fillId="0" borderId="30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2" borderId="30" xfId="0" applyNumberFormat="1" applyFill="1" applyBorder="1"/>
    <xf numFmtId="4" fontId="0" fillId="3" borderId="30" xfId="0" applyNumberFormat="1" applyFill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9" fillId="0" borderId="0" xfId="0" applyFont="1"/>
    <xf numFmtId="41" fontId="9" fillId="0" borderId="0" xfId="1" applyFont="1"/>
    <xf numFmtId="2" fontId="0" fillId="0" borderId="0" xfId="0" applyNumberFormat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5" xfId="0" applyBorder="1" applyAlignment="1">
      <alignment horizontal="center"/>
    </xf>
    <xf numFmtId="0" fontId="0" fillId="0" borderId="39" xfId="0" applyBorder="1"/>
    <xf numFmtId="0" fontId="0" fillId="0" borderId="46" xfId="0" applyBorder="1" applyAlignment="1">
      <alignment horizontal="center"/>
    </xf>
    <xf numFmtId="4" fontId="0" fillId="0" borderId="39" xfId="0" applyNumberFormat="1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 applyAlignment="1">
      <alignment horizontal="center"/>
    </xf>
    <xf numFmtId="4" fontId="0" fillId="0" borderId="49" xfId="0" applyNumberFormat="1" applyBorder="1"/>
    <xf numFmtId="4" fontId="0" fillId="0" borderId="5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44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6" xfId="0" applyBorder="1" applyAlignment="1">
      <alignment horizontal="center"/>
    </xf>
    <xf numFmtId="0" fontId="0" fillId="0" borderId="57" xfId="0" applyBorder="1"/>
    <xf numFmtId="0" fontId="0" fillId="0" borderId="58" xfId="0" applyBorder="1" applyAlignment="1">
      <alignment horizontal="center"/>
    </xf>
    <xf numFmtId="4" fontId="0" fillId="0" borderId="55" xfId="0" quotePrefix="1" applyNumberFormat="1" applyBorder="1" applyAlignment="1">
      <alignment horizontal="center"/>
    </xf>
    <xf numFmtId="4" fontId="0" fillId="0" borderId="59" xfId="0" quotePrefix="1" applyNumberFormat="1" applyBorder="1" applyAlignment="1">
      <alignment horizontal="center"/>
    </xf>
    <xf numFmtId="0" fontId="0" fillId="0" borderId="55" xfId="0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55" xfId="0" applyNumberFormat="1" applyBorder="1"/>
    <xf numFmtId="0" fontId="0" fillId="0" borderId="60" xfId="0" applyBorder="1" applyAlignment="1">
      <alignment horizontal="center"/>
    </xf>
    <xf numFmtId="4" fontId="0" fillId="0" borderId="41" xfId="0" applyNumberFormat="1" applyBorder="1"/>
    <xf numFmtId="4" fontId="2" fillId="0" borderId="44" xfId="0" applyNumberFormat="1" applyFont="1" applyBorder="1" applyAlignment="1">
      <alignment horizontal="center"/>
    </xf>
    <xf numFmtId="4" fontId="0" fillId="0" borderId="49" xfId="0" quotePrefix="1" applyNumberFormat="1" applyBorder="1" applyAlignment="1">
      <alignment horizontal="center"/>
    </xf>
    <xf numFmtId="4" fontId="0" fillId="0" borderId="53" xfId="0" quotePrefix="1" applyNumberFormat="1" applyBorder="1" applyAlignment="1">
      <alignment horizontal="center"/>
    </xf>
    <xf numFmtId="0" fontId="0" fillId="0" borderId="17" xfId="0" applyNumberFormat="1" applyBorder="1"/>
    <xf numFmtId="0" fontId="0" fillId="0" borderId="13" xfId="0" applyNumberFormat="1" applyBorder="1"/>
    <xf numFmtId="0" fontId="0" fillId="0" borderId="55" xfId="0" applyNumberFormat="1" applyBorder="1"/>
    <xf numFmtId="0" fontId="0" fillId="0" borderId="30" xfId="0" applyNumberFormat="1" applyBorder="1"/>
    <xf numFmtId="0" fontId="0" fillId="0" borderId="60" xfId="0" applyNumberFormat="1" applyBorder="1"/>
    <xf numFmtId="0" fontId="0" fillId="0" borderId="56" xfId="0" applyBorder="1"/>
    <xf numFmtId="0" fontId="10" fillId="0" borderId="57" xfId="0" applyFont="1" applyBorder="1"/>
    <xf numFmtId="0" fontId="10" fillId="0" borderId="13" xfId="0" applyNumberFormat="1" applyFont="1" applyBorder="1"/>
    <xf numFmtId="0" fontId="0" fillId="0" borderId="42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3" xfId="0" applyNumberFormat="1" applyFont="1" applyBorder="1"/>
    <xf numFmtId="41" fontId="0" fillId="0" borderId="41" xfId="1" applyNumberFormat="1" applyFont="1" applyBorder="1"/>
    <xf numFmtId="41" fontId="0" fillId="0" borderId="30" xfId="1" applyNumberFormat="1" applyFont="1" applyBorder="1"/>
    <xf numFmtId="41" fontId="0" fillId="0" borderId="30" xfId="1" applyFont="1" applyBorder="1"/>
    <xf numFmtId="0" fontId="0" fillId="0" borderId="50" xfId="0" applyNumberFormat="1" applyBorder="1" applyAlignment="1">
      <alignment horizontal="center" vertical="center"/>
    </xf>
    <xf numFmtId="0" fontId="0" fillId="0" borderId="52" xfId="0" applyNumberFormat="1" applyBorder="1"/>
    <xf numFmtId="41" fontId="0" fillId="0" borderId="49" xfId="1" applyFont="1" applyBorder="1"/>
    <xf numFmtId="0" fontId="0" fillId="0" borderId="49" xfId="0" applyNumberFormat="1" applyBorder="1"/>
    <xf numFmtId="4" fontId="2" fillId="0" borderId="59" xfId="0" applyNumberFormat="1" applyFont="1" applyBorder="1" applyAlignment="1">
      <alignment horizontal="center"/>
    </xf>
    <xf numFmtId="41" fontId="0" fillId="0" borderId="0" xfId="1" applyFont="1"/>
    <xf numFmtId="0" fontId="0" fillId="0" borderId="50" xfId="0" applyBorder="1"/>
    <xf numFmtId="0" fontId="0" fillId="0" borderId="52" xfId="0" applyBorder="1"/>
    <xf numFmtId="0" fontId="0" fillId="0" borderId="49" xfId="0" applyBorder="1" applyAlignment="1">
      <alignment horizontal="center"/>
    </xf>
    <xf numFmtId="4" fontId="11" fillId="4" borderId="30" xfId="0" applyNumberFormat="1" applyFont="1" applyFill="1" applyBorder="1"/>
    <xf numFmtId="0" fontId="11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0" fillId="0" borderId="61" xfId="0" applyBorder="1" applyAlignment="1"/>
    <xf numFmtId="0" fontId="9" fillId="0" borderId="48" xfId="0" applyFont="1" applyBorder="1" applyAlignment="1">
      <alignment horizontal="center"/>
    </xf>
    <xf numFmtId="0" fontId="11" fillId="0" borderId="49" xfId="0" applyFont="1" applyBorder="1"/>
    <xf numFmtId="0" fontId="11" fillId="0" borderId="50" xfId="0" applyFont="1" applyBorder="1" applyAlignment="1">
      <alignment horizontal="center"/>
    </xf>
    <xf numFmtId="0" fontId="11" fillId="0" borderId="51" xfId="0" applyFont="1" applyBorder="1"/>
    <xf numFmtId="0" fontId="9" fillId="0" borderId="52" xfId="0" applyFont="1" applyBorder="1" applyAlignment="1">
      <alignment horizontal="center"/>
    </xf>
    <xf numFmtId="4" fontId="11" fillId="4" borderId="49" xfId="0" applyNumberFormat="1" applyFont="1" applyFill="1" applyBorder="1"/>
    <xf numFmtId="4" fontId="9" fillId="0" borderId="53" xfId="0" applyNumberFormat="1" applyFont="1" applyBorder="1" applyAlignment="1">
      <alignment horizontal="center"/>
    </xf>
    <xf numFmtId="4" fontId="1" fillId="0" borderId="59" xfId="0" applyNumberFormat="1" applyFont="1" applyBorder="1" applyAlignment="1">
      <alignment horizontal="center"/>
    </xf>
    <xf numFmtId="0" fontId="0" fillId="0" borderId="48" xfId="0" applyBorder="1"/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4" fontId="0" fillId="0" borderId="63" xfId="0" applyNumberFormat="1" applyBorder="1"/>
    <xf numFmtId="4" fontId="0" fillId="0" borderId="67" xfId="0" applyNumberFormat="1" applyBorder="1" applyAlignment="1">
      <alignment horizontal="center"/>
    </xf>
    <xf numFmtId="4" fontId="2" fillId="0" borderId="47" xfId="0" applyNumberFormat="1" applyFont="1" applyBorder="1" applyAlignment="1">
      <alignment horizontal="center"/>
    </xf>
    <xf numFmtId="3" fontId="0" fillId="0" borderId="0" xfId="0" applyNumberFormat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4" fontId="4" fillId="0" borderId="49" xfId="0" applyNumberFormat="1" applyFont="1" applyBorder="1"/>
    <xf numFmtId="4" fontId="4" fillId="0" borderId="53" xfId="0" applyNumberFormat="1" applyFont="1" applyBorder="1" applyAlignment="1">
      <alignment horizontal="center"/>
    </xf>
    <xf numFmtId="4" fontId="4" fillId="0" borderId="7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0" xfId="0" applyFont="1" applyBorder="1"/>
    <xf numFmtId="4" fontId="4" fillId="0" borderId="70" xfId="0" applyNumberFormat="1" applyFont="1" applyBorder="1" applyAlignment="1">
      <alignment horizontal="center"/>
    </xf>
    <xf numFmtId="9" fontId="3" fillId="0" borderId="70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4" fontId="3" fillId="0" borderId="70" xfId="0" applyNumberFormat="1" applyFont="1" applyBorder="1"/>
    <xf numFmtId="2" fontId="4" fillId="0" borderId="70" xfId="0" applyNumberFormat="1" applyFont="1" applyBorder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46" xfId="0" applyFont="1" applyBorder="1" applyAlignment="1">
      <alignment horizontal="center"/>
    </xf>
    <xf numFmtId="4" fontId="4" fillId="0" borderId="39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62" xfId="0" applyFont="1" applyBorder="1" applyAlignment="1">
      <alignment horizontal="center"/>
    </xf>
    <xf numFmtId="0" fontId="4" fillId="0" borderId="63" xfId="0" applyFont="1" applyBorder="1"/>
    <xf numFmtId="0" fontId="4" fillId="0" borderId="64" xfId="0" applyFont="1" applyBorder="1" applyAlignment="1">
      <alignment horizontal="center"/>
    </xf>
    <xf numFmtId="0" fontId="4" fillId="0" borderId="65" xfId="0" applyFont="1" applyBorder="1"/>
    <xf numFmtId="0" fontId="4" fillId="0" borderId="66" xfId="0" applyFont="1" applyBorder="1" applyAlignment="1">
      <alignment horizontal="center"/>
    </xf>
    <xf numFmtId="4" fontId="4" fillId="0" borderId="63" xfId="0" applyNumberFormat="1" applyFont="1" applyBorder="1"/>
    <xf numFmtId="4" fontId="4" fillId="0" borderId="67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/>
    <xf numFmtId="0" fontId="4" fillId="0" borderId="56" xfId="0" applyFont="1" applyBorder="1" applyAlignment="1">
      <alignment horizontal="center"/>
    </xf>
    <xf numFmtId="0" fontId="4" fillId="0" borderId="57" xfId="0" applyFont="1" applyBorder="1"/>
    <xf numFmtId="0" fontId="4" fillId="0" borderId="58" xfId="0" applyFont="1" applyBorder="1" applyAlignment="1">
      <alignment horizontal="center"/>
    </xf>
    <xf numFmtId="3" fontId="4" fillId="0" borderId="55" xfId="0" quotePrefix="1" applyNumberFormat="1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/>
    <xf numFmtId="0" fontId="4" fillId="0" borderId="73" xfId="0" applyFont="1" applyBorder="1" applyAlignment="1">
      <alignment horizontal="center"/>
    </xf>
    <xf numFmtId="0" fontId="4" fillId="0" borderId="74" xfId="0" applyFont="1" applyBorder="1"/>
    <xf numFmtId="0" fontId="4" fillId="0" borderId="68" xfId="0" applyFont="1" applyBorder="1" applyAlignment="1">
      <alignment horizontal="center"/>
    </xf>
    <xf numFmtId="3" fontId="4" fillId="0" borderId="72" xfId="0" quotePrefix="1" applyNumberFormat="1" applyFont="1" applyBorder="1" applyAlignment="1">
      <alignment horizontal="center"/>
    </xf>
    <xf numFmtId="4" fontId="4" fillId="0" borderId="75" xfId="0" quotePrefix="1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/>
    <xf numFmtId="0" fontId="4" fillId="0" borderId="60" xfId="0" applyFont="1" applyBorder="1" applyAlignment="1">
      <alignment horizontal="center"/>
    </xf>
    <xf numFmtId="4" fontId="4" fillId="0" borderId="41" xfId="0" applyNumberFormat="1" applyFont="1" applyBorder="1"/>
    <xf numFmtId="4" fontId="4" fillId="0" borderId="55" xfId="0" quotePrefix="1" applyNumberFormat="1" applyFont="1" applyBorder="1" applyAlignment="1">
      <alignment horizontal="center"/>
    </xf>
    <xf numFmtId="4" fontId="4" fillId="0" borderId="59" xfId="0" quotePrefix="1" applyNumberFormat="1" applyFont="1" applyBorder="1" applyAlignment="1">
      <alignment horizontal="center"/>
    </xf>
    <xf numFmtId="4" fontId="4" fillId="0" borderId="30" xfId="0" quotePrefix="1" applyNumberFormat="1" applyFont="1" applyBorder="1" applyAlignment="1">
      <alignment horizontal="center"/>
    </xf>
    <xf numFmtId="4" fontId="4" fillId="0" borderId="14" xfId="0" quotePrefix="1" applyNumberFormat="1" applyFont="1" applyBorder="1" applyAlignment="1">
      <alignment horizontal="center"/>
    </xf>
    <xf numFmtId="4" fontId="4" fillId="0" borderId="49" xfId="0" quotePrefix="1" applyNumberFormat="1" applyFont="1" applyBorder="1" applyAlignment="1">
      <alignment horizontal="center"/>
    </xf>
    <xf numFmtId="4" fontId="4" fillId="0" borderId="53" xfId="0" quotePrefix="1" applyNumberFormat="1" applyFont="1" applyBorder="1" applyAlignment="1">
      <alignment horizontal="center"/>
    </xf>
    <xf numFmtId="0" fontId="4" fillId="0" borderId="56" xfId="0" applyFont="1" applyBorder="1"/>
    <xf numFmtId="0" fontId="13" fillId="0" borderId="58" xfId="0" applyFont="1" applyBorder="1"/>
    <xf numFmtId="0" fontId="4" fillId="0" borderId="55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4" fillId="0" borderId="60" xfId="0" applyNumberFormat="1" applyFont="1" applyBorder="1"/>
    <xf numFmtId="41" fontId="4" fillId="0" borderId="41" xfId="1" applyNumberFormat="1" applyFont="1" applyBorder="1"/>
    <xf numFmtId="0" fontId="4" fillId="0" borderId="17" xfId="0" applyNumberFormat="1" applyFont="1" applyBorder="1" applyAlignment="1">
      <alignment horizontal="center" vertical="center"/>
    </xf>
    <xf numFmtId="0" fontId="4" fillId="0" borderId="13" xfId="0" applyNumberFormat="1" applyFont="1" applyBorder="1"/>
    <xf numFmtId="41" fontId="4" fillId="0" borderId="30" xfId="1" applyNumberFormat="1" applyFont="1" applyBorder="1"/>
    <xf numFmtId="0" fontId="4" fillId="0" borderId="64" xfId="0" applyNumberFormat="1" applyFont="1" applyBorder="1" applyAlignment="1">
      <alignment horizontal="center" vertical="center"/>
    </xf>
    <xf numFmtId="0" fontId="4" fillId="0" borderId="66" xfId="0" applyNumberFormat="1" applyFont="1" applyBorder="1"/>
    <xf numFmtId="41" fontId="4" fillId="0" borderId="63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/>
    <xf numFmtId="41" fontId="4" fillId="0" borderId="2" xfId="1" applyNumberFormat="1" applyFont="1" applyBorder="1"/>
    <xf numFmtId="4" fontId="4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/>
    <xf numFmtId="41" fontId="4" fillId="0" borderId="7" xfId="1" applyNumberFormat="1" applyFont="1" applyBorder="1"/>
    <xf numFmtId="4" fontId="4" fillId="0" borderId="7" xfId="0" applyNumberFormat="1" applyFont="1" applyBorder="1" applyAlignment="1">
      <alignment horizontal="center"/>
    </xf>
    <xf numFmtId="0" fontId="4" fillId="0" borderId="42" xfId="0" applyNumberFormat="1" applyFont="1" applyBorder="1"/>
    <xf numFmtId="0" fontId="13" fillId="0" borderId="60" xfId="0" applyNumberFormat="1" applyFont="1" applyBorder="1"/>
    <xf numFmtId="0" fontId="4" fillId="0" borderId="41" xfId="0" applyNumberFormat="1" applyFont="1" applyBorder="1"/>
    <xf numFmtId="41" fontId="4" fillId="0" borderId="30" xfId="1" applyFont="1" applyBorder="1"/>
    <xf numFmtId="41" fontId="4" fillId="0" borderId="63" xfId="1" applyFont="1" applyBorder="1"/>
    <xf numFmtId="0" fontId="13" fillId="0" borderId="13" xfId="0" applyNumberFormat="1" applyFont="1" applyBorder="1"/>
    <xf numFmtId="0" fontId="4" fillId="0" borderId="50" xfId="0" applyNumberFormat="1" applyFont="1" applyBorder="1" applyAlignment="1">
      <alignment horizontal="center" vertical="center"/>
    </xf>
    <xf numFmtId="0" fontId="4" fillId="0" borderId="52" xfId="0" applyNumberFormat="1" applyFont="1" applyBorder="1"/>
    <xf numFmtId="41" fontId="4" fillId="0" borderId="49" xfId="1" applyFont="1" applyBorder="1"/>
    <xf numFmtId="41" fontId="4" fillId="0" borderId="55" xfId="1" applyFont="1" applyBorder="1" applyAlignment="1">
      <alignment horizontal="center"/>
    </xf>
    <xf numFmtId="41" fontId="4" fillId="0" borderId="30" xfId="1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  <xf numFmtId="41" fontId="4" fillId="0" borderId="52" xfId="1" applyFont="1" applyBorder="1" applyAlignment="1">
      <alignment horizontal="center"/>
    </xf>
    <xf numFmtId="4" fontId="4" fillId="0" borderId="55" xfId="0" applyNumberFormat="1" applyFont="1" applyBorder="1"/>
    <xf numFmtId="0" fontId="4" fillId="0" borderId="50" xfId="0" applyFont="1" applyBorder="1"/>
    <xf numFmtId="0" fontId="4" fillId="0" borderId="52" xfId="0" applyFont="1" applyBorder="1"/>
    <xf numFmtId="0" fontId="4" fillId="0" borderId="49" xfId="0" applyFont="1" applyBorder="1" applyAlignment="1">
      <alignment horizontal="center"/>
    </xf>
    <xf numFmtId="4" fontId="3" fillId="0" borderId="59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wrapText="1"/>
    </xf>
    <xf numFmtId="4" fontId="4" fillId="0" borderId="2" xfId="0" applyNumberFormat="1" applyFont="1" applyBorder="1"/>
    <xf numFmtId="0" fontId="4" fillId="0" borderId="68" xfId="0" applyFont="1" applyBorder="1"/>
    <xf numFmtId="4" fontId="4" fillId="0" borderId="68" xfId="0" applyNumberFormat="1" applyFont="1" applyBorder="1"/>
    <xf numFmtId="4" fontId="4" fillId="0" borderId="68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/>
    <xf numFmtId="0" fontId="4" fillId="0" borderId="28" xfId="0" applyFont="1" applyBorder="1"/>
    <xf numFmtId="0" fontId="4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4" fillId="0" borderId="28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31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4" fontId="4" fillId="0" borderId="31" xfId="0" applyNumberFormat="1" applyFont="1" applyBorder="1"/>
    <xf numFmtId="4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47" xfId="0" applyNumberFormat="1" applyFont="1" applyBorder="1" applyAlignment="1">
      <alignment horizontal="center"/>
    </xf>
    <xf numFmtId="4" fontId="3" fillId="0" borderId="59" xfId="0" quotePrefix="1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67" xfId="0" applyNumberFormat="1" applyFont="1" applyBorder="1" applyAlignment="1">
      <alignment horizontal="center"/>
    </xf>
    <xf numFmtId="4" fontId="3" fillId="0" borderId="5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4" xfId="0" applyFont="1" applyBorder="1"/>
    <xf numFmtId="0" fontId="4" fillId="0" borderId="66" xfId="0" applyFont="1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2" fontId="0" fillId="0" borderId="28" xfId="0" applyNumberFormat="1" applyBorder="1"/>
    <xf numFmtId="0" fontId="0" fillId="0" borderId="84" xfId="0" applyBorder="1"/>
    <xf numFmtId="41" fontId="0" fillId="0" borderId="84" xfId="1" applyFont="1" applyBorder="1"/>
    <xf numFmtId="0" fontId="0" fillId="0" borderId="85" xfId="0" applyBorder="1"/>
    <xf numFmtId="0" fontId="0" fillId="0" borderId="86" xfId="0" applyBorder="1"/>
    <xf numFmtId="0" fontId="0" fillId="0" borderId="72" xfId="0" applyBorder="1"/>
    <xf numFmtId="2" fontId="0" fillId="0" borderId="72" xfId="0" applyNumberFormat="1" applyBorder="1"/>
    <xf numFmtId="0" fontId="0" fillId="0" borderId="87" xfId="0" applyBorder="1"/>
    <xf numFmtId="0" fontId="0" fillId="0" borderId="88" xfId="0" applyBorder="1"/>
    <xf numFmtId="0" fontId="0" fillId="0" borderId="78" xfId="0" applyBorder="1"/>
    <xf numFmtId="0" fontId="0" fillId="0" borderId="89" xfId="0" applyBorder="1"/>
    <xf numFmtId="0" fontId="1" fillId="0" borderId="0" xfId="0" applyFont="1" applyAlignment="1">
      <alignment horizontal="center"/>
    </xf>
    <xf numFmtId="0" fontId="4" fillId="0" borderId="58" xfId="0" applyFont="1" applyBorder="1"/>
    <xf numFmtId="0" fontId="4" fillId="0" borderId="13" xfId="0" applyFont="1" applyBorder="1"/>
    <xf numFmtId="0" fontId="4" fillId="0" borderId="5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2" xfId="0" applyFont="1" applyBorder="1"/>
    <xf numFmtId="0" fontId="4" fillId="0" borderId="90" xfId="0" applyFont="1" applyBorder="1" applyAlignment="1">
      <alignment horizontal="center"/>
    </xf>
    <xf numFmtId="0" fontId="4" fillId="0" borderId="76" xfId="0" applyFont="1" applyBorder="1"/>
    <xf numFmtId="4" fontId="4" fillId="0" borderId="91" xfId="0" applyNumberFormat="1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4" fontId="4" fillId="0" borderId="76" xfId="0" applyNumberFormat="1" applyFont="1" applyBorder="1"/>
    <xf numFmtId="0" fontId="0" fillId="0" borderId="0" xfId="0" applyBorder="1"/>
    <xf numFmtId="41" fontId="0" fillId="0" borderId="0" xfId="1" applyFont="1" applyBorder="1"/>
    <xf numFmtId="0" fontId="4" fillId="0" borderId="17" xfId="0" applyFont="1" applyBorder="1"/>
    <xf numFmtId="0" fontId="4" fillId="0" borderId="60" xfId="0" applyFont="1" applyBorder="1"/>
    <xf numFmtId="0" fontId="4" fillId="0" borderId="41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70" xfId="0" applyNumberFormat="1" applyBorder="1"/>
    <xf numFmtId="41" fontId="0" fillId="0" borderId="70" xfId="1" applyFont="1" applyBorder="1"/>
    <xf numFmtId="164" fontId="0" fillId="0" borderId="0" xfId="0" applyNumberFormat="1" applyFill="1" applyBorder="1"/>
    <xf numFmtId="164" fontId="4" fillId="0" borderId="30" xfId="1" applyNumberFormat="1" applyFont="1" applyBorder="1" applyAlignment="1">
      <alignment horizontal="center"/>
    </xf>
    <xf numFmtId="164" fontId="0" fillId="0" borderId="0" xfId="1" applyNumberFormat="1" applyFont="1"/>
    <xf numFmtId="4" fontId="4" fillId="0" borderId="59" xfId="0" applyNumberFormat="1" applyFont="1" applyBorder="1" applyAlignment="1">
      <alignment horizontal="center"/>
    </xf>
    <xf numFmtId="4" fontId="3" fillId="0" borderId="30" xfId="0" applyNumberFormat="1" applyFont="1" applyBorder="1"/>
    <xf numFmtId="164" fontId="4" fillId="0" borderId="18" xfId="0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30" xfId="1" applyNumberFormat="1" applyFont="1" applyBorder="1"/>
    <xf numFmtId="0" fontId="4" fillId="0" borderId="42" xfId="0" applyFont="1" applyBorder="1"/>
    <xf numFmtId="4" fontId="4" fillId="0" borderId="4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8" xfId="0" applyBorder="1" applyAlignment="1">
      <alignment horizontal="left"/>
    </xf>
    <xf numFmtId="0" fontId="3" fillId="0" borderId="70" xfId="0" applyFont="1" applyBorder="1" applyAlignment="1">
      <alignment horizontal="center"/>
    </xf>
    <xf numFmtId="0" fontId="3" fillId="0" borderId="7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TH%202018\Rekap%20mak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anggen"/>
      <sheetName val="Karangawen"/>
      <sheetName val="Guntur"/>
      <sheetName val="Sayung"/>
      <sheetName val="Karang tengah"/>
      <sheetName val="Wonosalam"/>
      <sheetName val="Dempet"/>
      <sheetName val="Gajah"/>
      <sheetName val="Karanganyar"/>
      <sheetName val="Mijen"/>
      <sheetName val="Demak"/>
      <sheetName val="Bonang"/>
      <sheetName val="Wedung"/>
      <sheetName val="Kebonagung"/>
    </sheetNames>
    <sheetDataSet>
      <sheetData sheetId="0">
        <row r="24">
          <cell r="I24">
            <v>19750</v>
          </cell>
        </row>
        <row r="59">
          <cell r="I59">
            <v>9700</v>
          </cell>
        </row>
        <row r="65">
          <cell r="H65">
            <v>12000</v>
          </cell>
        </row>
        <row r="80">
          <cell r="I80">
            <v>35000</v>
          </cell>
        </row>
        <row r="86">
          <cell r="H86">
            <v>6750</v>
          </cell>
        </row>
        <row r="95">
          <cell r="H95">
            <v>3800</v>
          </cell>
        </row>
        <row r="104">
          <cell r="I104">
            <v>15500</v>
          </cell>
        </row>
      </sheetData>
      <sheetData sheetId="1">
        <row r="86">
          <cell r="J86">
            <v>30250</v>
          </cell>
        </row>
      </sheetData>
      <sheetData sheetId="2">
        <row r="144">
          <cell r="I144">
            <v>30000</v>
          </cell>
        </row>
      </sheetData>
      <sheetData sheetId="3">
        <row r="100">
          <cell r="J100">
            <v>19525</v>
          </cell>
        </row>
      </sheetData>
      <sheetData sheetId="4">
        <row r="81">
          <cell r="I81">
            <v>4230</v>
          </cell>
        </row>
      </sheetData>
      <sheetData sheetId="5">
        <row r="54">
          <cell r="L54">
            <v>6300</v>
          </cell>
        </row>
        <row r="75">
          <cell r="I75">
            <v>13300</v>
          </cell>
        </row>
        <row r="94">
          <cell r="I94">
            <v>53000</v>
          </cell>
        </row>
        <row r="196">
          <cell r="J196">
            <v>900</v>
          </cell>
        </row>
      </sheetData>
      <sheetData sheetId="6">
        <row r="23">
          <cell r="I23">
            <v>1600</v>
          </cell>
        </row>
      </sheetData>
      <sheetData sheetId="7">
        <row r="94">
          <cell r="J94">
            <v>2000</v>
          </cell>
        </row>
      </sheetData>
      <sheetData sheetId="8">
        <row r="99">
          <cell r="J99">
            <v>6500</v>
          </cell>
        </row>
      </sheetData>
      <sheetData sheetId="9">
        <row r="113">
          <cell r="I113">
            <v>6861.8099999999995</v>
          </cell>
        </row>
      </sheetData>
      <sheetData sheetId="10"/>
      <sheetData sheetId="11">
        <row r="133">
          <cell r="I133">
            <v>19325</v>
          </cell>
        </row>
      </sheetData>
      <sheetData sheetId="12">
        <row r="9">
          <cell r="I9">
            <v>27500</v>
          </cell>
        </row>
      </sheetData>
      <sheetData sheetId="13">
        <row r="20">
          <cell r="K20">
            <v>9430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O286"/>
  <sheetViews>
    <sheetView view="pageBreakPreview" topLeftCell="A19" zoomScale="90" zoomScaleSheetLayoutView="90" workbookViewId="0">
      <selection activeCell="F14" sqref="F14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39.42578125" customWidth="1"/>
    <col min="5" max="5" width="14.28515625" customWidth="1"/>
    <col min="6" max="6" width="16" customWidth="1"/>
    <col min="7" max="7" width="15.28515625" customWidth="1"/>
    <col min="9" max="9" width="13.85546875" bestFit="1" customWidth="1"/>
    <col min="10" max="10" width="14" customWidth="1"/>
    <col min="11" max="11" width="35.5703125" customWidth="1"/>
    <col min="12" max="12" width="16.28515625" customWidth="1"/>
    <col min="13" max="13" width="4.5703125" customWidth="1"/>
    <col min="14" max="14" width="9" bestFit="1" customWidth="1"/>
  </cols>
  <sheetData>
    <row r="1" spans="1:13" ht="15.75" x14ac:dyDescent="0.25">
      <c r="A1" s="388" t="s">
        <v>267</v>
      </c>
      <c r="B1" s="388"/>
      <c r="C1" s="388"/>
      <c r="D1" s="388"/>
      <c r="E1" s="388"/>
      <c r="F1" s="388"/>
      <c r="G1" s="388"/>
      <c r="H1" s="356"/>
    </row>
    <row r="2" spans="1:13" ht="15.75" x14ac:dyDescent="0.25">
      <c r="A2" s="388" t="s">
        <v>268</v>
      </c>
      <c r="B2" s="388"/>
      <c r="C2" s="388"/>
      <c r="D2" s="388"/>
      <c r="E2" s="388"/>
      <c r="F2" s="388"/>
      <c r="G2" s="388"/>
    </row>
    <row r="3" spans="1:13" ht="16.5" thickBot="1" x14ac:dyDescent="0.3">
      <c r="A3" s="67"/>
      <c r="B3" s="67"/>
      <c r="C3" s="67"/>
      <c r="D3" s="64"/>
      <c r="E3" s="64"/>
      <c r="F3" s="64"/>
      <c r="G3" s="64"/>
    </row>
    <row r="4" spans="1:13" ht="15.75" x14ac:dyDescent="0.25">
      <c r="A4" s="198" t="s">
        <v>1</v>
      </c>
      <c r="B4" s="199" t="s">
        <v>269</v>
      </c>
      <c r="C4" s="389" t="s">
        <v>5</v>
      </c>
      <c r="D4" s="390"/>
      <c r="E4" s="209" t="s">
        <v>3</v>
      </c>
      <c r="F4" s="199" t="s">
        <v>6</v>
      </c>
      <c r="G4" s="200" t="s">
        <v>109</v>
      </c>
      <c r="H4" s="5"/>
      <c r="I4" s="5"/>
    </row>
    <row r="5" spans="1:13" ht="15.75" x14ac:dyDescent="0.25">
      <c r="A5" s="201"/>
      <c r="B5" s="202"/>
      <c r="C5" s="328"/>
      <c r="D5" s="318"/>
      <c r="E5" s="329" t="s">
        <v>25</v>
      </c>
      <c r="F5" s="202" t="s">
        <v>7</v>
      </c>
      <c r="G5" s="203" t="s">
        <v>7</v>
      </c>
      <c r="H5" s="5"/>
      <c r="I5" s="5"/>
    </row>
    <row r="6" spans="1:13" ht="16.5" thickBot="1" x14ac:dyDescent="0.3">
      <c r="A6" s="204">
        <v>1</v>
      </c>
      <c r="B6" s="205">
        <v>2</v>
      </c>
      <c r="C6" s="391">
        <v>3</v>
      </c>
      <c r="D6" s="392"/>
      <c r="E6" s="330">
        <v>4</v>
      </c>
      <c r="F6" s="205">
        <v>5</v>
      </c>
      <c r="G6" s="206">
        <v>6</v>
      </c>
      <c r="H6" s="5"/>
      <c r="I6" s="5"/>
    </row>
    <row r="7" spans="1:13" ht="16.5" thickTop="1" x14ac:dyDescent="0.25">
      <c r="A7" s="222">
        <v>1</v>
      </c>
      <c r="B7" s="96" t="s">
        <v>4</v>
      </c>
      <c r="C7" s="223">
        <v>1</v>
      </c>
      <c r="D7" s="224" t="s">
        <v>64</v>
      </c>
      <c r="E7" s="225" t="s">
        <v>96</v>
      </c>
      <c r="F7" s="226">
        <v>500</v>
      </c>
      <c r="G7" s="331">
        <f>SUM(F7:F23)</f>
        <v>27332.125</v>
      </c>
    </row>
    <row r="8" spans="1:13" ht="15.75" x14ac:dyDescent="0.25">
      <c r="A8" s="88"/>
      <c r="B8" s="97"/>
      <c r="C8" s="227">
        <v>2</v>
      </c>
      <c r="D8" s="228" t="s">
        <v>53</v>
      </c>
      <c r="E8" s="85" t="s">
        <v>44</v>
      </c>
      <c r="F8" s="86">
        <v>250</v>
      </c>
      <c r="G8" s="87"/>
      <c r="K8" t="s">
        <v>169</v>
      </c>
    </row>
    <row r="9" spans="1:13" ht="15.75" x14ac:dyDescent="0.25">
      <c r="A9" s="88"/>
      <c r="B9" s="97"/>
      <c r="C9" s="227">
        <v>3</v>
      </c>
      <c r="D9" s="228" t="s">
        <v>54</v>
      </c>
      <c r="E9" s="85" t="s">
        <v>44</v>
      </c>
      <c r="F9" s="86">
        <v>1354</v>
      </c>
      <c r="G9" s="87"/>
      <c r="L9" s="6">
        <f>F8</f>
        <v>250</v>
      </c>
      <c r="M9" s="6"/>
    </row>
    <row r="10" spans="1:13" ht="15.75" x14ac:dyDescent="0.25">
      <c r="A10" s="88"/>
      <c r="B10" s="97"/>
      <c r="C10" s="227">
        <v>4</v>
      </c>
      <c r="D10" s="228" t="s">
        <v>55</v>
      </c>
      <c r="E10" s="85" t="s">
        <v>44</v>
      </c>
      <c r="F10" s="86">
        <v>300</v>
      </c>
      <c r="G10" s="87"/>
      <c r="L10" s="6">
        <f t="shared" ref="L10:L15" si="0">F10</f>
        <v>300</v>
      </c>
      <c r="M10" s="6"/>
    </row>
    <row r="11" spans="1:13" ht="15.75" x14ac:dyDescent="0.25">
      <c r="A11" s="88"/>
      <c r="B11" s="97"/>
      <c r="C11" s="227">
        <v>5</v>
      </c>
      <c r="D11" s="228" t="s">
        <v>65</v>
      </c>
      <c r="E11" s="85" t="s">
        <v>44</v>
      </c>
      <c r="F11" s="86">
        <v>461</v>
      </c>
      <c r="G11" s="87"/>
      <c r="L11" s="6">
        <f t="shared" si="0"/>
        <v>461</v>
      </c>
      <c r="M11" s="6"/>
    </row>
    <row r="12" spans="1:13" ht="15.75" x14ac:dyDescent="0.25">
      <c r="A12" s="88"/>
      <c r="B12" s="97"/>
      <c r="C12" s="227">
        <v>6</v>
      </c>
      <c r="D12" s="228" t="s">
        <v>66</v>
      </c>
      <c r="E12" s="85" t="s">
        <v>44</v>
      </c>
      <c r="F12" s="86">
        <v>106</v>
      </c>
      <c r="G12" s="87"/>
      <c r="L12" s="6">
        <f t="shared" si="0"/>
        <v>106</v>
      </c>
      <c r="M12" s="6"/>
    </row>
    <row r="13" spans="1:13" ht="15.75" x14ac:dyDescent="0.25">
      <c r="A13" s="88"/>
      <c r="B13" s="97"/>
      <c r="C13" s="227">
        <v>7</v>
      </c>
      <c r="D13" s="228" t="s">
        <v>67</v>
      </c>
      <c r="E13" s="85" t="s">
        <v>44</v>
      </c>
      <c r="F13" s="86">
        <v>490</v>
      </c>
      <c r="G13" s="87"/>
      <c r="L13" s="6">
        <f t="shared" si="0"/>
        <v>490</v>
      </c>
      <c r="M13" s="6"/>
    </row>
    <row r="14" spans="1:13" ht="15.75" x14ac:dyDescent="0.25">
      <c r="A14" s="88"/>
      <c r="B14" s="97"/>
      <c r="C14" s="227">
        <v>8</v>
      </c>
      <c r="D14" s="228" t="s">
        <v>56</v>
      </c>
      <c r="E14" s="85" t="s">
        <v>44</v>
      </c>
      <c r="F14" s="86">
        <v>32</v>
      </c>
      <c r="G14" s="87"/>
      <c r="L14" s="6">
        <f t="shared" si="0"/>
        <v>32</v>
      </c>
      <c r="M14" s="6"/>
    </row>
    <row r="15" spans="1:13" ht="15.75" x14ac:dyDescent="0.25">
      <c r="A15" s="88"/>
      <c r="B15" s="97"/>
      <c r="C15" s="227">
        <v>9</v>
      </c>
      <c r="D15" s="228" t="s">
        <v>57</v>
      </c>
      <c r="E15" s="85" t="s">
        <v>44</v>
      </c>
      <c r="F15" s="86">
        <v>10</v>
      </c>
      <c r="G15" s="87"/>
      <c r="L15" s="6">
        <f t="shared" si="0"/>
        <v>10</v>
      </c>
      <c r="M15" s="6"/>
    </row>
    <row r="16" spans="1:13" ht="15.75" x14ac:dyDescent="0.25">
      <c r="A16" s="88"/>
      <c r="B16" s="97"/>
      <c r="C16" s="227">
        <v>10</v>
      </c>
      <c r="D16" s="228" t="s">
        <v>58</v>
      </c>
      <c r="E16" s="85" t="s">
        <v>44</v>
      </c>
      <c r="F16" s="86">
        <v>22500</v>
      </c>
      <c r="G16" s="87"/>
      <c r="L16" s="6">
        <f>F18</f>
        <v>15</v>
      </c>
      <c r="M16" s="6"/>
    </row>
    <row r="17" spans="1:13" ht="15.75" x14ac:dyDescent="0.25">
      <c r="A17" s="88"/>
      <c r="B17" s="97"/>
      <c r="C17" s="227">
        <v>11</v>
      </c>
      <c r="D17" s="228" t="s">
        <v>201</v>
      </c>
      <c r="E17" s="85" t="s">
        <v>41</v>
      </c>
      <c r="F17" s="86">
        <v>287.25</v>
      </c>
      <c r="G17" s="87"/>
      <c r="L17" s="6">
        <f>F19</f>
        <v>500</v>
      </c>
      <c r="M17" s="6"/>
    </row>
    <row r="18" spans="1:13" ht="15.75" x14ac:dyDescent="0.25">
      <c r="A18" s="88"/>
      <c r="B18" s="97"/>
      <c r="C18" s="227">
        <v>12</v>
      </c>
      <c r="D18" s="228" t="s">
        <v>59</v>
      </c>
      <c r="E18" s="85" t="s">
        <v>44</v>
      </c>
      <c r="F18" s="86">
        <v>15</v>
      </c>
      <c r="G18" s="87"/>
      <c r="L18" s="6">
        <f>F20</f>
        <v>271.60000000000002</v>
      </c>
      <c r="M18" s="6"/>
    </row>
    <row r="19" spans="1:13" ht="15.75" x14ac:dyDescent="0.25">
      <c r="A19" s="88"/>
      <c r="B19" s="97"/>
      <c r="C19" s="227">
        <v>13</v>
      </c>
      <c r="D19" s="228" t="s">
        <v>60</v>
      </c>
      <c r="E19" s="85"/>
      <c r="F19" s="86">
        <v>500</v>
      </c>
      <c r="G19" s="87"/>
      <c r="K19" s="114">
        <f>8.5*8.5</f>
        <v>72.25</v>
      </c>
      <c r="L19" s="6">
        <f>F23</f>
        <v>76.125</v>
      </c>
      <c r="M19" s="6"/>
    </row>
    <row r="20" spans="1:13" ht="15.75" x14ac:dyDescent="0.25">
      <c r="A20" s="88"/>
      <c r="B20" s="97"/>
      <c r="C20" s="227">
        <v>14</v>
      </c>
      <c r="D20" s="228" t="s">
        <v>61</v>
      </c>
      <c r="E20" s="85" t="s">
        <v>45</v>
      </c>
      <c r="F20" s="86">
        <f>174+97.6</f>
        <v>271.60000000000002</v>
      </c>
      <c r="G20" s="87"/>
      <c r="L20" s="100">
        <f>G164</f>
        <v>2065</v>
      </c>
      <c r="M20" s="100"/>
    </row>
    <row r="21" spans="1:13" ht="15.75" x14ac:dyDescent="0.25">
      <c r="A21" s="88"/>
      <c r="B21" s="97"/>
      <c r="C21" s="227">
        <v>15</v>
      </c>
      <c r="D21" s="228" t="s">
        <v>182</v>
      </c>
      <c r="E21" s="85" t="s">
        <v>27</v>
      </c>
      <c r="F21" s="86">
        <v>72.25</v>
      </c>
      <c r="G21" s="87"/>
      <c r="L21" s="99">
        <f>SUM(L9:L20)</f>
        <v>4576.7250000000004</v>
      </c>
      <c r="M21" s="99"/>
    </row>
    <row r="22" spans="1:13" ht="15.75" x14ac:dyDescent="0.25">
      <c r="A22" s="229"/>
      <c r="B22" s="230"/>
      <c r="C22" s="231">
        <v>16</v>
      </c>
      <c r="D22" s="232" t="s">
        <v>202</v>
      </c>
      <c r="E22" s="233"/>
      <c r="F22" s="234">
        <v>106.9</v>
      </c>
      <c r="G22" s="235"/>
      <c r="L22" s="99"/>
      <c r="M22" s="99"/>
    </row>
    <row r="23" spans="1:13" ht="15.75" x14ac:dyDescent="0.25">
      <c r="A23" s="229"/>
      <c r="B23" s="230"/>
      <c r="C23" s="231">
        <v>17</v>
      </c>
      <c r="D23" s="232" t="s">
        <v>63</v>
      </c>
      <c r="E23" s="233" t="s">
        <v>44</v>
      </c>
      <c r="F23" s="234">
        <f>(14.5*(3.5+7)*0.5)</f>
        <v>76.125</v>
      </c>
      <c r="G23" s="235"/>
    </row>
    <row r="24" spans="1:13" ht="15.75" x14ac:dyDescent="0.25">
      <c r="A24" s="193"/>
      <c r="B24" s="194"/>
      <c r="C24" s="236">
        <v>18</v>
      </c>
      <c r="D24" s="237" t="s">
        <v>229</v>
      </c>
      <c r="E24" s="238"/>
      <c r="F24" s="195">
        <v>2250</v>
      </c>
      <c r="G24" s="196"/>
    </row>
    <row r="25" spans="1:13" ht="15.75" x14ac:dyDescent="0.25">
      <c r="A25" s="239">
        <v>2</v>
      </c>
      <c r="B25" s="240" t="s">
        <v>8</v>
      </c>
      <c r="C25" s="241"/>
      <c r="D25" s="242"/>
      <c r="E25" s="243"/>
      <c r="F25" s="244"/>
      <c r="G25" s="332"/>
      <c r="K25" t="s">
        <v>170</v>
      </c>
    </row>
    <row r="26" spans="1:13" ht="15.75" x14ac:dyDescent="0.25">
      <c r="A26" s="245"/>
      <c r="B26" s="246" t="s">
        <v>236</v>
      </c>
      <c r="C26" s="247"/>
      <c r="D26" s="248"/>
      <c r="E26" s="249"/>
      <c r="F26" s="250"/>
      <c r="G26" s="251"/>
    </row>
    <row r="27" spans="1:13" ht="15.75" x14ac:dyDescent="0.25">
      <c r="A27" s="252">
        <v>3</v>
      </c>
      <c r="B27" s="253" t="s">
        <v>9</v>
      </c>
      <c r="C27" s="254"/>
      <c r="D27" s="255" t="s">
        <v>48</v>
      </c>
      <c r="E27" s="256" t="s">
        <v>44</v>
      </c>
      <c r="F27" s="257">
        <v>1500</v>
      </c>
      <c r="G27" s="333">
        <f>SUM(F27:F31)</f>
        <v>4100</v>
      </c>
      <c r="L27" s="6">
        <f>F9</f>
        <v>1354</v>
      </c>
      <c r="M27" s="6"/>
    </row>
    <row r="28" spans="1:13" ht="15.75" x14ac:dyDescent="0.25">
      <c r="A28" s="88">
        <v>4</v>
      </c>
      <c r="B28" s="97" t="s">
        <v>93</v>
      </c>
      <c r="C28" s="64"/>
      <c r="D28" s="64"/>
      <c r="E28" s="97"/>
      <c r="F28" s="97"/>
      <c r="G28" s="87"/>
    </row>
    <row r="29" spans="1:13" ht="15.75" x14ac:dyDescent="0.25">
      <c r="A29" s="88"/>
      <c r="B29" s="97" t="s">
        <v>94</v>
      </c>
      <c r="C29" s="227">
        <v>1</v>
      </c>
      <c r="D29" s="228" t="s">
        <v>49</v>
      </c>
      <c r="E29" s="85" t="s">
        <v>44</v>
      </c>
      <c r="F29" s="86">
        <v>500</v>
      </c>
      <c r="G29" s="87"/>
    </row>
    <row r="30" spans="1:13" ht="15.75" x14ac:dyDescent="0.25">
      <c r="A30" s="88"/>
      <c r="B30" s="97"/>
      <c r="C30" s="227">
        <v>2</v>
      </c>
      <c r="D30" s="228" t="s">
        <v>50</v>
      </c>
      <c r="E30" s="85" t="s">
        <v>44</v>
      </c>
      <c r="F30" s="86">
        <v>1200</v>
      </c>
      <c r="G30" s="87"/>
    </row>
    <row r="31" spans="1:13" ht="15.75" x14ac:dyDescent="0.25">
      <c r="A31" s="88"/>
      <c r="B31" s="97"/>
      <c r="C31" s="227">
        <v>3</v>
      </c>
      <c r="D31" s="228" t="s">
        <v>97</v>
      </c>
      <c r="E31" s="85" t="s">
        <v>44</v>
      </c>
      <c r="F31" s="86">
        <v>900</v>
      </c>
      <c r="G31" s="87"/>
    </row>
    <row r="32" spans="1:13" ht="15.75" x14ac:dyDescent="0.25">
      <c r="A32" s="193"/>
      <c r="B32" s="194"/>
      <c r="C32" s="236"/>
      <c r="D32" s="237"/>
      <c r="E32" s="238"/>
      <c r="F32" s="195"/>
      <c r="G32" s="196"/>
    </row>
    <row r="33" spans="1:14" ht="15.75" x14ac:dyDescent="0.25">
      <c r="A33" s="239">
        <v>5</v>
      </c>
      <c r="B33" s="240" t="s">
        <v>10</v>
      </c>
      <c r="C33" s="241"/>
      <c r="D33" s="242"/>
      <c r="E33" s="243"/>
      <c r="F33" s="258" t="s">
        <v>92</v>
      </c>
      <c r="G33" s="259" t="s">
        <v>92</v>
      </c>
      <c r="J33" s="27">
        <v>2</v>
      </c>
      <c r="K33" s="28" t="s">
        <v>28</v>
      </c>
      <c r="L33" s="23"/>
      <c r="M33" s="23"/>
      <c r="N33" s="37">
        <v>3900</v>
      </c>
    </row>
    <row r="34" spans="1:14" ht="15.75" x14ac:dyDescent="0.25">
      <c r="A34" s="88">
        <v>6</v>
      </c>
      <c r="B34" s="97" t="s">
        <v>11</v>
      </c>
      <c r="C34" s="227"/>
      <c r="D34" s="228"/>
      <c r="E34" s="85" t="s">
        <v>41</v>
      </c>
      <c r="F34" s="86">
        <v>1600</v>
      </c>
      <c r="G34" s="334">
        <v>1600</v>
      </c>
      <c r="J34" s="27">
        <v>3</v>
      </c>
      <c r="K34" s="28" t="s">
        <v>29</v>
      </c>
      <c r="L34" s="23"/>
      <c r="M34" s="23"/>
      <c r="N34" s="37">
        <v>5000</v>
      </c>
    </row>
    <row r="35" spans="1:14" ht="15.75" x14ac:dyDescent="0.25">
      <c r="A35" s="88">
        <v>7</v>
      </c>
      <c r="B35" s="97" t="s">
        <v>12</v>
      </c>
      <c r="C35" s="227"/>
      <c r="D35" s="228"/>
      <c r="E35" s="85"/>
      <c r="F35" s="260" t="s">
        <v>92</v>
      </c>
      <c r="G35" s="261" t="s">
        <v>92</v>
      </c>
      <c r="J35" s="27">
        <v>4</v>
      </c>
      <c r="K35" s="28" t="s">
        <v>30</v>
      </c>
      <c r="L35" s="23"/>
      <c r="M35" s="23"/>
      <c r="N35" s="37">
        <v>9550</v>
      </c>
    </row>
    <row r="36" spans="1:14" ht="15.75" x14ac:dyDescent="0.25">
      <c r="A36" s="88">
        <v>8</v>
      </c>
      <c r="B36" s="97" t="s">
        <v>104</v>
      </c>
      <c r="C36" s="227"/>
      <c r="D36" s="228"/>
      <c r="E36" s="85"/>
      <c r="F36" s="260" t="s">
        <v>92</v>
      </c>
      <c r="G36" s="261" t="s">
        <v>92</v>
      </c>
      <c r="J36" s="27">
        <v>5</v>
      </c>
      <c r="K36" s="28" t="s">
        <v>31</v>
      </c>
      <c r="L36" s="23"/>
      <c r="M36" s="23"/>
      <c r="N36" s="37">
        <v>18000</v>
      </c>
    </row>
    <row r="37" spans="1:14" ht="15.75" x14ac:dyDescent="0.25">
      <c r="A37" s="88"/>
      <c r="B37" s="97" t="s">
        <v>105</v>
      </c>
      <c r="C37" s="227"/>
      <c r="D37" s="228"/>
      <c r="E37" s="85"/>
      <c r="F37" s="260"/>
      <c r="G37" s="87"/>
      <c r="J37" s="27">
        <v>6</v>
      </c>
      <c r="K37" s="28" t="s">
        <v>32</v>
      </c>
      <c r="L37" s="23"/>
      <c r="M37" s="23"/>
      <c r="N37" s="37">
        <v>1024</v>
      </c>
    </row>
    <row r="38" spans="1:14" ht="15.75" x14ac:dyDescent="0.25">
      <c r="A38" s="88">
        <v>9</v>
      </c>
      <c r="B38" s="97" t="s">
        <v>13</v>
      </c>
      <c r="C38" s="227"/>
      <c r="D38" s="228"/>
      <c r="E38" s="85"/>
      <c r="F38" s="260" t="s">
        <v>92</v>
      </c>
      <c r="G38" s="261" t="s">
        <v>92</v>
      </c>
      <c r="J38" s="27">
        <v>7</v>
      </c>
      <c r="K38" s="28" t="s">
        <v>33</v>
      </c>
      <c r="L38" s="23"/>
      <c r="M38" s="23"/>
      <c r="N38" s="37">
        <v>20000</v>
      </c>
    </row>
    <row r="39" spans="1:14" ht="15.75" x14ac:dyDescent="0.25">
      <c r="A39" s="88">
        <v>10</v>
      </c>
      <c r="B39" s="97" t="s">
        <v>14</v>
      </c>
      <c r="C39" s="227"/>
      <c r="D39" s="228"/>
      <c r="E39" s="85"/>
      <c r="F39" s="260" t="s">
        <v>92</v>
      </c>
      <c r="G39" s="261" t="s">
        <v>92</v>
      </c>
      <c r="J39" s="27">
        <v>8</v>
      </c>
      <c r="K39" s="28" t="s">
        <v>34</v>
      </c>
      <c r="L39" s="23"/>
      <c r="M39" s="23"/>
      <c r="N39" s="37">
        <v>4500</v>
      </c>
    </row>
    <row r="40" spans="1:14" ht="15.75" x14ac:dyDescent="0.25">
      <c r="A40" s="193">
        <v>11</v>
      </c>
      <c r="B40" s="194" t="s">
        <v>15</v>
      </c>
      <c r="C40" s="236"/>
      <c r="D40" s="237"/>
      <c r="E40" s="238"/>
      <c r="F40" s="262" t="s">
        <v>92</v>
      </c>
      <c r="G40" s="263" t="s">
        <v>92</v>
      </c>
      <c r="J40" s="27">
        <v>9</v>
      </c>
      <c r="K40" s="28" t="s">
        <v>35</v>
      </c>
      <c r="L40" s="23"/>
      <c r="M40" s="23"/>
      <c r="N40" s="37">
        <v>2750</v>
      </c>
    </row>
    <row r="41" spans="1:14" ht="15.75" x14ac:dyDescent="0.25">
      <c r="A41" s="252">
        <v>12</v>
      </c>
      <c r="B41" s="253" t="s">
        <v>16</v>
      </c>
      <c r="C41" s="264"/>
      <c r="D41" s="265" t="s">
        <v>190</v>
      </c>
      <c r="E41" s="240"/>
      <c r="F41" s="266"/>
      <c r="G41" s="333">
        <f>SUM(F42:F53)</f>
        <v>122440</v>
      </c>
      <c r="J41" s="27">
        <v>10</v>
      </c>
      <c r="K41" s="28" t="s">
        <v>36</v>
      </c>
      <c r="L41" s="23"/>
      <c r="M41" s="23"/>
      <c r="N41" s="37">
        <v>10920</v>
      </c>
    </row>
    <row r="42" spans="1:14" ht="15.75" x14ac:dyDescent="0.25">
      <c r="A42" s="88"/>
      <c r="B42" s="97"/>
      <c r="C42" s="267">
        <v>1</v>
      </c>
      <c r="D42" s="268" t="s">
        <v>27</v>
      </c>
      <c r="E42" s="97"/>
      <c r="F42" s="269">
        <v>5450</v>
      </c>
      <c r="G42" s="87"/>
      <c r="J42" s="27">
        <v>11</v>
      </c>
      <c r="K42" s="28" t="s">
        <v>37</v>
      </c>
      <c r="L42" s="23"/>
      <c r="M42" s="23"/>
      <c r="N42" s="37">
        <v>2800</v>
      </c>
    </row>
    <row r="43" spans="1:14" ht="15.75" x14ac:dyDescent="0.25">
      <c r="A43" s="88"/>
      <c r="B43" s="97"/>
      <c r="C43" s="270">
        <v>2</v>
      </c>
      <c r="D43" s="271" t="str">
        <f>K33</f>
        <v>Kalicilik</v>
      </c>
      <c r="E43" s="97"/>
      <c r="F43" s="272">
        <f>N33</f>
        <v>3900</v>
      </c>
      <c r="G43" s="87"/>
      <c r="J43" s="27">
        <v>12</v>
      </c>
      <c r="K43" s="28" t="s">
        <v>38</v>
      </c>
      <c r="L43" s="23"/>
      <c r="M43" s="23"/>
      <c r="N43" s="37">
        <v>7120</v>
      </c>
    </row>
    <row r="44" spans="1:14" ht="15.75" x14ac:dyDescent="0.25">
      <c r="A44" s="88"/>
      <c r="B44" s="97"/>
      <c r="C44" s="270">
        <v>3</v>
      </c>
      <c r="D44" s="271" t="str">
        <f>K34</f>
        <v>Singorejo</v>
      </c>
      <c r="E44" s="97"/>
      <c r="F44" s="272">
        <f>N34</f>
        <v>5000</v>
      </c>
      <c r="G44" s="87"/>
      <c r="J44" s="27">
        <v>13</v>
      </c>
      <c r="K44" s="28" t="s">
        <v>39</v>
      </c>
      <c r="L44" s="23"/>
      <c r="M44" s="23"/>
      <c r="N44" s="37">
        <v>3871</v>
      </c>
    </row>
    <row r="45" spans="1:14" ht="15.75" x14ac:dyDescent="0.25">
      <c r="A45" s="88"/>
      <c r="B45" s="97"/>
      <c r="C45" s="270">
        <v>4</v>
      </c>
      <c r="D45" s="271" t="str">
        <f>K35</f>
        <v>Betokan</v>
      </c>
      <c r="E45" s="97"/>
      <c r="F45" s="272">
        <f>N35</f>
        <v>9550</v>
      </c>
      <c r="G45" s="87"/>
      <c r="J45" s="27">
        <v>14</v>
      </c>
      <c r="K45" s="28" t="s">
        <v>40</v>
      </c>
      <c r="L45" s="23"/>
      <c r="M45" s="23"/>
      <c r="N45" s="37">
        <v>5870</v>
      </c>
    </row>
    <row r="46" spans="1:14" ht="15.75" x14ac:dyDescent="0.25">
      <c r="A46" s="88"/>
      <c r="B46" s="97"/>
      <c r="C46" s="270">
        <v>5</v>
      </c>
      <c r="D46" s="271" t="str">
        <f>K49</f>
        <v>Bintoro</v>
      </c>
      <c r="E46" s="97"/>
      <c r="F46" s="272">
        <f>N49</f>
        <v>0</v>
      </c>
      <c r="G46" s="87"/>
      <c r="J46" s="27">
        <v>15</v>
      </c>
      <c r="K46" s="28" t="s">
        <v>41</v>
      </c>
      <c r="L46" s="23"/>
      <c r="M46" s="23"/>
      <c r="N46" s="37">
        <v>7700</v>
      </c>
    </row>
    <row r="47" spans="1:14" ht="15.75" x14ac:dyDescent="0.25">
      <c r="A47" s="88"/>
      <c r="B47" s="97"/>
      <c r="C47" s="270">
        <v>6</v>
      </c>
      <c r="D47" s="271" t="str">
        <f>K50</f>
        <v>Kadilangu</v>
      </c>
      <c r="E47" s="97"/>
      <c r="F47" s="272">
        <f>N50</f>
        <v>12649</v>
      </c>
      <c r="G47" s="87"/>
      <c r="J47" s="27">
        <v>16</v>
      </c>
      <c r="K47" s="28" t="s">
        <v>42</v>
      </c>
      <c r="L47" s="23"/>
      <c r="M47" s="23"/>
      <c r="N47" s="37">
        <v>17000</v>
      </c>
    </row>
    <row r="48" spans="1:14" ht="15.75" x14ac:dyDescent="0.25">
      <c r="A48" s="88"/>
      <c r="B48" s="97"/>
      <c r="C48" s="270">
        <v>7</v>
      </c>
      <c r="D48" s="271" t="str">
        <f>K46</f>
        <v>Katonsari</v>
      </c>
      <c r="E48" s="97"/>
      <c r="F48" s="272">
        <f>N46</f>
        <v>7700</v>
      </c>
      <c r="G48" s="87"/>
      <c r="J48" s="27">
        <v>17</v>
      </c>
      <c r="K48" s="28" t="s">
        <v>43</v>
      </c>
      <c r="L48" s="23"/>
      <c r="M48" s="23"/>
      <c r="N48" s="37">
        <v>6500</v>
      </c>
    </row>
    <row r="49" spans="1:14" ht="15.75" x14ac:dyDescent="0.25">
      <c r="A49" s="88"/>
      <c r="B49" s="97"/>
      <c r="C49" s="270">
        <v>8</v>
      </c>
      <c r="D49" s="271" t="str">
        <f>K43</f>
        <v>Cabean</v>
      </c>
      <c r="E49" s="97"/>
      <c r="F49" s="272">
        <f>N43</f>
        <v>7120</v>
      </c>
      <c r="G49" s="87"/>
      <c r="J49" s="27">
        <v>18</v>
      </c>
      <c r="K49" s="28" t="s">
        <v>44</v>
      </c>
      <c r="L49" s="23"/>
      <c r="M49" s="23"/>
      <c r="N49" s="39"/>
    </row>
    <row r="50" spans="1:14" ht="15.75" x14ac:dyDescent="0.25">
      <c r="A50" s="88"/>
      <c r="B50" s="97"/>
      <c r="C50" s="270">
        <v>9</v>
      </c>
      <c r="D50" s="271" t="str">
        <f>K44</f>
        <v>Tempuran</v>
      </c>
      <c r="E50" s="97"/>
      <c r="F50" s="272">
        <f>N44</f>
        <v>3871</v>
      </c>
      <c r="G50" s="87"/>
      <c r="J50" s="27">
        <v>19</v>
      </c>
      <c r="K50" s="28" t="s">
        <v>45</v>
      </c>
      <c r="L50" s="23"/>
      <c r="M50" s="23"/>
      <c r="N50" s="37">
        <v>12649</v>
      </c>
    </row>
    <row r="51" spans="1:14" ht="15.75" x14ac:dyDescent="0.25">
      <c r="A51" s="88"/>
      <c r="B51" s="97"/>
      <c r="C51" s="270">
        <v>10</v>
      </c>
      <c r="D51" s="271" t="s">
        <v>189</v>
      </c>
      <c r="E51" s="97"/>
      <c r="F51" s="272">
        <f>[1]Wonosalam!$I$75</f>
        <v>13300</v>
      </c>
      <c r="G51" s="87"/>
    </row>
    <row r="52" spans="1:14" ht="15.75" x14ac:dyDescent="0.25">
      <c r="A52" s="88"/>
      <c r="B52" s="97"/>
      <c r="C52" s="270">
        <v>11</v>
      </c>
      <c r="D52" s="271" t="s">
        <v>84</v>
      </c>
      <c r="E52" s="97"/>
      <c r="F52" s="272">
        <f>[1]Wonosalam!$I$94</f>
        <v>53000</v>
      </c>
      <c r="G52" s="87"/>
    </row>
    <row r="53" spans="1:14" ht="16.5" thickBot="1" x14ac:dyDescent="0.3">
      <c r="A53" s="229"/>
      <c r="B53" s="230"/>
      <c r="C53" s="273">
        <v>12</v>
      </c>
      <c r="D53" s="274" t="s">
        <v>82</v>
      </c>
      <c r="E53" s="98"/>
      <c r="F53" s="275">
        <f>[1]Wonosalam!$J$196</f>
        <v>900</v>
      </c>
      <c r="G53" s="235"/>
    </row>
    <row r="54" spans="1:14" ht="15.75" x14ac:dyDescent="0.25">
      <c r="A54" s="276"/>
      <c r="B54" s="277"/>
      <c r="C54" s="278"/>
      <c r="D54" s="279"/>
      <c r="E54" s="280"/>
      <c r="F54" s="279"/>
      <c r="G54" s="281"/>
    </row>
    <row r="55" spans="1:14" ht="16.5" thickBot="1" x14ac:dyDescent="0.3">
      <c r="A55" s="282"/>
      <c r="B55" s="283"/>
      <c r="C55" s="284"/>
      <c r="D55" s="285"/>
      <c r="E55" s="286"/>
      <c r="F55" s="285"/>
      <c r="G55" s="287"/>
    </row>
    <row r="56" spans="1:14" ht="15.75" x14ac:dyDescent="0.25">
      <c r="A56" s="252"/>
      <c r="B56" s="253"/>
      <c r="C56" s="288"/>
      <c r="D56" s="289" t="s">
        <v>191</v>
      </c>
      <c r="E56" s="290"/>
      <c r="F56" s="290"/>
      <c r="G56" s="333">
        <f>SUM(F57:F63)</f>
        <v>102500</v>
      </c>
    </row>
    <row r="57" spans="1:14" ht="15.75" x14ac:dyDescent="0.25">
      <c r="A57" s="88"/>
      <c r="B57" s="97"/>
      <c r="C57" s="270">
        <v>1</v>
      </c>
      <c r="D57" s="271" t="s">
        <v>192</v>
      </c>
      <c r="E57" s="97"/>
      <c r="F57" s="291">
        <f>[1]Mranggen!$H$65</f>
        <v>12000</v>
      </c>
      <c r="G57" s="87"/>
    </row>
    <row r="58" spans="1:14" ht="15.75" x14ac:dyDescent="0.25">
      <c r="A58" s="88"/>
      <c r="B58" s="97"/>
      <c r="C58" s="270">
        <v>2</v>
      </c>
      <c r="D58" s="271" t="s">
        <v>193</v>
      </c>
      <c r="E58" s="97"/>
      <c r="F58" s="291">
        <f>[1]Mranggen!$H$86</f>
        <v>6750</v>
      </c>
      <c r="G58" s="87"/>
    </row>
    <row r="59" spans="1:14" ht="15.75" x14ac:dyDescent="0.25">
      <c r="A59" s="88"/>
      <c r="B59" s="97"/>
      <c r="C59" s="270">
        <v>3</v>
      </c>
      <c r="D59" s="271" t="s">
        <v>194</v>
      </c>
      <c r="E59" s="97"/>
      <c r="F59" s="291">
        <f>[1]Mranggen!$H$95</f>
        <v>3800</v>
      </c>
      <c r="G59" s="87"/>
    </row>
    <row r="60" spans="1:14" ht="15.75" x14ac:dyDescent="0.25">
      <c r="A60" s="88"/>
      <c r="B60" s="97"/>
      <c r="C60" s="270">
        <v>4</v>
      </c>
      <c r="D60" s="271" t="s">
        <v>195</v>
      </c>
      <c r="E60" s="97"/>
      <c r="F60" s="291">
        <f>[1]Mranggen!$I$80</f>
        <v>35000</v>
      </c>
      <c r="G60" s="87"/>
    </row>
    <row r="61" spans="1:14" ht="15.75" x14ac:dyDescent="0.25">
      <c r="A61" s="88"/>
      <c r="B61" s="97"/>
      <c r="C61" s="270">
        <v>5</v>
      </c>
      <c r="D61" s="271" t="s">
        <v>196</v>
      </c>
      <c r="E61" s="97"/>
      <c r="F61" s="291">
        <f>[1]Mranggen!$I$24</f>
        <v>19750</v>
      </c>
      <c r="G61" s="87"/>
    </row>
    <row r="62" spans="1:14" ht="15.75" x14ac:dyDescent="0.25">
      <c r="A62" s="88"/>
      <c r="B62" s="97"/>
      <c r="C62" s="270">
        <v>6</v>
      </c>
      <c r="D62" s="271" t="s">
        <v>197</v>
      </c>
      <c r="E62" s="97"/>
      <c r="F62" s="291">
        <f>[1]Mranggen!$I$104</f>
        <v>15500</v>
      </c>
      <c r="G62" s="87"/>
    </row>
    <row r="63" spans="1:14" ht="15.75" x14ac:dyDescent="0.25">
      <c r="A63" s="229"/>
      <c r="B63" s="230"/>
      <c r="C63" s="273">
        <v>7</v>
      </c>
      <c r="D63" s="274" t="s">
        <v>198</v>
      </c>
      <c r="E63" s="97"/>
      <c r="F63" s="292">
        <f>[1]Mranggen!$I$59</f>
        <v>9700</v>
      </c>
      <c r="G63" s="235"/>
    </row>
    <row r="64" spans="1:14" ht="15.75" x14ac:dyDescent="0.25">
      <c r="A64" s="229"/>
      <c r="B64" s="230"/>
      <c r="C64" s="273"/>
      <c r="D64" s="293" t="s">
        <v>205</v>
      </c>
      <c r="E64" s="97"/>
      <c r="F64" s="292"/>
      <c r="G64" s="235"/>
    </row>
    <row r="65" spans="1:7" ht="15.75" x14ac:dyDescent="0.25">
      <c r="A65" s="229"/>
      <c r="B65" s="230"/>
      <c r="C65" s="273">
        <v>1</v>
      </c>
      <c r="D65" s="274" t="s">
        <v>206</v>
      </c>
      <c r="E65" s="97"/>
      <c r="F65" s="292">
        <f>[1]Wedung!$I$9</f>
        <v>27500</v>
      </c>
      <c r="G65" s="335">
        <f>F65</f>
        <v>27500</v>
      </c>
    </row>
    <row r="66" spans="1:7" ht="15.75" x14ac:dyDescent="0.25">
      <c r="A66" s="229"/>
      <c r="B66" s="230"/>
      <c r="C66" s="273"/>
      <c r="D66" s="293" t="s">
        <v>207</v>
      </c>
      <c r="E66" s="97"/>
      <c r="F66" s="292"/>
      <c r="G66" s="235"/>
    </row>
    <row r="67" spans="1:7" ht="15.75" x14ac:dyDescent="0.25">
      <c r="A67" s="229"/>
      <c r="B67" s="230"/>
      <c r="C67" s="273">
        <v>1</v>
      </c>
      <c r="D67" s="274" t="s">
        <v>208</v>
      </c>
      <c r="E67" s="97"/>
      <c r="F67" s="292">
        <f>[1]Gajah!$J$94</f>
        <v>2000</v>
      </c>
      <c r="G67" s="335">
        <f>F67</f>
        <v>2000</v>
      </c>
    </row>
    <row r="68" spans="1:7" ht="15.75" x14ac:dyDescent="0.25">
      <c r="A68" s="229"/>
      <c r="B68" s="230"/>
      <c r="C68" s="273"/>
      <c r="D68" s="293" t="s">
        <v>209</v>
      </c>
      <c r="E68" s="97"/>
      <c r="F68" s="292"/>
      <c r="G68" s="235"/>
    </row>
    <row r="69" spans="1:7" ht="15.75" x14ac:dyDescent="0.25">
      <c r="A69" s="229"/>
      <c r="B69" s="230"/>
      <c r="C69" s="273">
        <v>1</v>
      </c>
      <c r="D69" s="274" t="s">
        <v>210</v>
      </c>
      <c r="E69" s="97"/>
      <c r="F69" s="292">
        <f>[1]Dempet!$I$23</f>
        <v>1600</v>
      </c>
      <c r="G69" s="335">
        <f>F69</f>
        <v>1600</v>
      </c>
    </row>
    <row r="70" spans="1:7" ht="15.75" x14ac:dyDescent="0.25">
      <c r="A70" s="229"/>
      <c r="B70" s="230"/>
      <c r="C70" s="273"/>
      <c r="D70" s="293" t="s">
        <v>211</v>
      </c>
      <c r="E70" s="97"/>
      <c r="F70" s="292"/>
      <c r="G70" s="235"/>
    </row>
    <row r="71" spans="1:7" ht="15.75" x14ac:dyDescent="0.25">
      <c r="A71" s="229"/>
      <c r="B71" s="230"/>
      <c r="C71" s="273">
        <v>1</v>
      </c>
      <c r="D71" s="274" t="s">
        <v>213</v>
      </c>
      <c r="E71" s="97"/>
      <c r="F71" s="292">
        <f>[1]Guntur!$I$144</f>
        <v>30000</v>
      </c>
      <c r="G71" s="335">
        <f>F71</f>
        <v>30000</v>
      </c>
    </row>
    <row r="72" spans="1:7" ht="15.75" x14ac:dyDescent="0.25">
      <c r="A72" s="229"/>
      <c r="B72" s="230"/>
      <c r="C72" s="273"/>
      <c r="D72" s="293" t="s">
        <v>212</v>
      </c>
      <c r="E72" s="97"/>
      <c r="F72" s="292"/>
      <c r="G72" s="235"/>
    </row>
    <row r="73" spans="1:7" ht="15.75" x14ac:dyDescent="0.25">
      <c r="A73" s="88"/>
      <c r="B73" s="97"/>
      <c r="C73" s="270">
        <v>1</v>
      </c>
      <c r="D73" s="271" t="s">
        <v>214</v>
      </c>
      <c r="E73" s="97"/>
      <c r="F73" s="291">
        <f>[1]Sayung!$J$100</f>
        <v>19525</v>
      </c>
      <c r="G73" s="334">
        <f>F73</f>
        <v>19525</v>
      </c>
    </row>
    <row r="74" spans="1:7" ht="15.75" x14ac:dyDescent="0.25">
      <c r="A74" s="88"/>
      <c r="B74" s="97"/>
      <c r="C74" s="270"/>
      <c r="D74" s="293" t="s">
        <v>215</v>
      </c>
      <c r="E74" s="97"/>
      <c r="F74" s="291"/>
      <c r="G74" s="87"/>
    </row>
    <row r="75" spans="1:7" ht="15.75" x14ac:dyDescent="0.25">
      <c r="A75" s="88"/>
      <c r="B75" s="97"/>
      <c r="C75" s="270">
        <v>1</v>
      </c>
      <c r="D75" s="271" t="s">
        <v>216</v>
      </c>
      <c r="E75" s="97"/>
      <c r="F75" s="291">
        <f>'[1]Karang tengah'!$I$81</f>
        <v>4230</v>
      </c>
      <c r="G75" s="334">
        <f>F75</f>
        <v>4230</v>
      </c>
    </row>
    <row r="76" spans="1:7" ht="15.75" x14ac:dyDescent="0.25">
      <c r="A76" s="88"/>
      <c r="B76" s="97"/>
      <c r="C76" s="270"/>
      <c r="D76" s="293" t="s">
        <v>220</v>
      </c>
      <c r="E76" s="97"/>
      <c r="F76" s="291"/>
      <c r="G76" s="87"/>
    </row>
    <row r="77" spans="1:7" ht="15.75" x14ac:dyDescent="0.25">
      <c r="A77" s="88"/>
      <c r="B77" s="97"/>
      <c r="C77" s="270">
        <v>1</v>
      </c>
      <c r="D77" s="271" t="s">
        <v>217</v>
      </c>
      <c r="E77" s="97"/>
      <c r="F77" s="291">
        <f>[1]Bonang!$I$133</f>
        <v>19325</v>
      </c>
      <c r="G77" s="334">
        <f>F77</f>
        <v>19325</v>
      </c>
    </row>
    <row r="78" spans="1:7" ht="15.75" x14ac:dyDescent="0.25">
      <c r="A78" s="88"/>
      <c r="B78" s="97"/>
      <c r="C78" s="270"/>
      <c r="D78" s="293" t="s">
        <v>221</v>
      </c>
      <c r="E78" s="97"/>
      <c r="F78" s="291"/>
      <c r="G78" s="87"/>
    </row>
    <row r="79" spans="1:7" ht="15.75" x14ac:dyDescent="0.25">
      <c r="A79" s="88"/>
      <c r="B79" s="97"/>
      <c r="C79" s="270">
        <v>1</v>
      </c>
      <c r="D79" s="271" t="s">
        <v>218</v>
      </c>
      <c r="E79" s="97"/>
      <c r="F79" s="291">
        <f>[1]Karangawen!$J$86</f>
        <v>30250</v>
      </c>
      <c r="G79" s="334">
        <f>F79</f>
        <v>30250</v>
      </c>
    </row>
    <row r="80" spans="1:7" ht="15.75" x14ac:dyDescent="0.25">
      <c r="A80" s="88"/>
      <c r="B80" s="97"/>
      <c r="C80" s="270"/>
      <c r="D80" s="293" t="s">
        <v>219</v>
      </c>
      <c r="E80" s="97"/>
      <c r="F80" s="291"/>
      <c r="G80" s="87"/>
    </row>
    <row r="81" spans="1:9" ht="15.75" x14ac:dyDescent="0.25">
      <c r="A81" s="88"/>
      <c r="B81" s="97"/>
      <c r="C81" s="270">
        <v>1</v>
      </c>
      <c r="D81" s="271" t="s">
        <v>222</v>
      </c>
      <c r="E81" s="97"/>
      <c r="F81" s="291">
        <f>[1]Wonosalam!$L$54</f>
        <v>6300</v>
      </c>
      <c r="G81" s="334">
        <f>F81</f>
        <v>6300</v>
      </c>
    </row>
    <row r="82" spans="1:9" ht="15.75" x14ac:dyDescent="0.25">
      <c r="A82" s="88"/>
      <c r="B82" s="97"/>
      <c r="C82" s="270"/>
      <c r="D82" s="293" t="s">
        <v>223</v>
      </c>
      <c r="E82" s="97"/>
      <c r="F82" s="291"/>
      <c r="G82" s="87"/>
    </row>
    <row r="83" spans="1:9" ht="15.75" x14ac:dyDescent="0.25">
      <c r="A83" s="88"/>
      <c r="B83" s="97"/>
      <c r="C83" s="270">
        <v>1</v>
      </c>
      <c r="D83" s="271" t="s">
        <v>224</v>
      </c>
      <c r="E83" s="97"/>
      <c r="F83" s="291">
        <f>[1]Karanganyar!$J$99</f>
        <v>6500</v>
      </c>
      <c r="G83" s="334">
        <f>F83</f>
        <v>6500</v>
      </c>
    </row>
    <row r="84" spans="1:9" ht="15.75" x14ac:dyDescent="0.25">
      <c r="A84" s="88"/>
      <c r="B84" s="97"/>
      <c r="C84" s="270"/>
      <c r="D84" s="293" t="s">
        <v>225</v>
      </c>
      <c r="E84" s="97"/>
      <c r="F84" s="291"/>
      <c r="G84" s="87"/>
    </row>
    <row r="85" spans="1:9" ht="15.75" x14ac:dyDescent="0.25">
      <c r="A85" s="88"/>
      <c r="B85" s="97"/>
      <c r="C85" s="270">
        <v>1</v>
      </c>
      <c r="D85" s="271" t="s">
        <v>227</v>
      </c>
      <c r="E85" s="97"/>
      <c r="F85" s="291">
        <f>[1]Mijen!$I$113</f>
        <v>6861.8099999999995</v>
      </c>
      <c r="G85" s="334">
        <f>F85</f>
        <v>6861.8099999999995</v>
      </c>
    </row>
    <row r="86" spans="1:9" ht="15.75" x14ac:dyDescent="0.25">
      <c r="A86" s="88"/>
      <c r="B86" s="97"/>
      <c r="C86" s="270"/>
      <c r="D86" s="293" t="s">
        <v>226</v>
      </c>
      <c r="E86" s="97"/>
      <c r="F86" s="291"/>
      <c r="G86" s="87"/>
    </row>
    <row r="87" spans="1:9" ht="15.75" x14ac:dyDescent="0.25">
      <c r="A87" s="193"/>
      <c r="B87" s="194"/>
      <c r="C87" s="294">
        <v>1</v>
      </c>
      <c r="D87" s="295" t="s">
        <v>228</v>
      </c>
      <c r="E87" s="194"/>
      <c r="F87" s="296">
        <f>[1]Kebonagung!$K$20</f>
        <v>9430</v>
      </c>
      <c r="G87" s="336">
        <f>F87</f>
        <v>9430</v>
      </c>
    </row>
    <row r="88" spans="1:9" ht="15.75" x14ac:dyDescent="0.25">
      <c r="A88" s="239">
        <v>13</v>
      </c>
      <c r="B88" s="240" t="s">
        <v>17</v>
      </c>
      <c r="C88" s="241">
        <v>1</v>
      </c>
      <c r="D88" s="242" t="s">
        <v>199</v>
      </c>
      <c r="E88" s="240"/>
      <c r="F88" s="297">
        <f>I88:I89</f>
        <v>15653</v>
      </c>
      <c r="G88" s="306">
        <f>SUM(F88:F96)</f>
        <v>72774</v>
      </c>
      <c r="I88" s="192">
        <v>15653</v>
      </c>
    </row>
    <row r="89" spans="1:9" ht="15.75" x14ac:dyDescent="0.25">
      <c r="A89" s="88"/>
      <c r="B89" s="97"/>
      <c r="C89" s="227">
        <v>2</v>
      </c>
      <c r="D89" s="228" t="s">
        <v>204</v>
      </c>
      <c r="E89" s="97"/>
      <c r="F89" s="298">
        <v>14292</v>
      </c>
      <c r="G89" s="334"/>
    </row>
    <row r="90" spans="1:9" ht="15.75" x14ac:dyDescent="0.25">
      <c r="A90" s="88"/>
      <c r="B90" s="97"/>
      <c r="C90" s="227">
        <v>3</v>
      </c>
      <c r="D90" s="228" t="s">
        <v>230</v>
      </c>
      <c r="E90" s="97"/>
      <c r="F90" s="298">
        <v>9541</v>
      </c>
      <c r="G90" s="334"/>
    </row>
    <row r="91" spans="1:9" ht="15.75" x14ac:dyDescent="0.25">
      <c r="A91" s="88"/>
      <c r="B91" s="97"/>
      <c r="C91" s="227">
        <v>4</v>
      </c>
      <c r="D91" s="228" t="s">
        <v>231</v>
      </c>
      <c r="E91" s="97"/>
      <c r="F91" s="298">
        <v>8614</v>
      </c>
      <c r="G91" s="334"/>
    </row>
    <row r="92" spans="1:9" ht="27.75" customHeight="1" x14ac:dyDescent="0.25">
      <c r="A92" s="88"/>
      <c r="B92" s="97"/>
      <c r="C92" s="227">
        <v>5</v>
      </c>
      <c r="D92" s="299" t="s">
        <v>232</v>
      </c>
      <c r="E92" s="97"/>
      <c r="F92" s="298">
        <v>7791</v>
      </c>
      <c r="G92" s="334"/>
    </row>
    <row r="93" spans="1:9" ht="25.5" customHeight="1" x14ac:dyDescent="0.25">
      <c r="A93" s="88"/>
      <c r="B93" s="97"/>
      <c r="C93" s="227">
        <v>6</v>
      </c>
      <c r="D93" s="300" t="s">
        <v>233</v>
      </c>
      <c r="E93" s="97"/>
      <c r="F93" s="298">
        <v>2410</v>
      </c>
      <c r="G93" s="334"/>
    </row>
    <row r="94" spans="1:9" ht="16.5" customHeight="1" x14ac:dyDescent="0.25">
      <c r="A94" s="88"/>
      <c r="B94" s="97"/>
      <c r="C94" s="227">
        <v>7</v>
      </c>
      <c r="D94" s="300" t="s">
        <v>234</v>
      </c>
      <c r="E94" s="97"/>
      <c r="F94" s="298">
        <v>9310</v>
      </c>
      <c r="G94" s="334"/>
    </row>
    <row r="95" spans="1:9" ht="31.5" x14ac:dyDescent="0.25">
      <c r="A95" s="88"/>
      <c r="B95" s="97"/>
      <c r="C95" s="227">
        <v>8</v>
      </c>
      <c r="D95" s="300" t="s">
        <v>235</v>
      </c>
      <c r="E95" s="97"/>
      <c r="F95" s="298">
        <v>5163</v>
      </c>
      <c r="G95" s="87"/>
    </row>
    <row r="96" spans="1:9" ht="15.75" x14ac:dyDescent="0.25">
      <c r="A96" s="193">
        <v>14</v>
      </c>
      <c r="B96" s="194" t="s">
        <v>18</v>
      </c>
      <c r="C96" s="236"/>
      <c r="D96" s="237"/>
      <c r="E96" s="301"/>
      <c r="F96" s="195"/>
      <c r="G96" s="196"/>
    </row>
    <row r="97" spans="1:15" ht="16.5" thickBot="1" x14ac:dyDescent="0.3">
      <c r="A97" s="193">
        <v>16</v>
      </c>
      <c r="B97" s="194" t="s">
        <v>21</v>
      </c>
      <c r="C97" s="236"/>
      <c r="D97" s="304"/>
      <c r="E97" s="211"/>
      <c r="F97" s="262" t="s">
        <v>92</v>
      </c>
      <c r="G97" s="263" t="s">
        <v>92</v>
      </c>
      <c r="I97">
        <v>641.70000000000005</v>
      </c>
      <c r="K97" s="166">
        <f>SUM(I97:I123)</f>
        <v>1078.6500000000001</v>
      </c>
    </row>
    <row r="98" spans="1:15" ht="16.5" thickTop="1" x14ac:dyDescent="0.25">
      <c r="A98" s="239">
        <v>17</v>
      </c>
      <c r="B98" s="240" t="s">
        <v>106</v>
      </c>
      <c r="C98" s="241">
        <v>1</v>
      </c>
      <c r="D98" s="357" t="s">
        <v>158</v>
      </c>
      <c r="E98" s="359" t="s">
        <v>44</v>
      </c>
      <c r="F98" s="302">
        <f>9000+K97</f>
        <v>10078.65</v>
      </c>
      <c r="G98" s="306">
        <f>SUM(F98:F115)</f>
        <v>44748.25</v>
      </c>
      <c r="I98">
        <f>263.35</f>
        <v>263.35000000000002</v>
      </c>
      <c r="J98" s="340" t="s">
        <v>306</v>
      </c>
      <c r="K98" s="120" t="s">
        <v>271</v>
      </c>
      <c r="L98" s="120">
        <f>3*1500</f>
        <v>4500</v>
      </c>
      <c r="M98" s="120" t="s">
        <v>272</v>
      </c>
      <c r="N98" s="120">
        <f>L98/10000</f>
        <v>0.45</v>
      </c>
      <c r="O98" s="343" t="s">
        <v>261</v>
      </c>
    </row>
    <row r="99" spans="1:15" ht="15.75" x14ac:dyDescent="0.25">
      <c r="A99" s="88"/>
      <c r="B99" s="97" t="s">
        <v>107</v>
      </c>
      <c r="C99" s="227">
        <v>2</v>
      </c>
      <c r="D99" s="358" t="s">
        <v>200</v>
      </c>
      <c r="E99" s="360" t="s">
        <v>44</v>
      </c>
      <c r="F99" s="86">
        <v>469.6</v>
      </c>
      <c r="G99" s="87"/>
      <c r="I99">
        <v>173.6</v>
      </c>
      <c r="J99" s="341"/>
      <c r="K99" s="41" t="s">
        <v>273</v>
      </c>
      <c r="L99" s="41"/>
      <c r="M99" s="41"/>
      <c r="N99" s="41"/>
      <c r="O99" s="344"/>
    </row>
    <row r="100" spans="1:15" ht="15.75" x14ac:dyDescent="0.25">
      <c r="A100" s="229"/>
      <c r="B100" s="338"/>
      <c r="C100" s="231">
        <v>3</v>
      </c>
      <c r="D100" s="339" t="s">
        <v>290</v>
      </c>
      <c r="E100" s="361" t="s">
        <v>28</v>
      </c>
      <c r="F100" s="234">
        <f>L98</f>
        <v>4500</v>
      </c>
      <c r="G100" s="235"/>
      <c r="J100" s="341"/>
      <c r="K100" s="41">
        <f>0.5*400</f>
        <v>200</v>
      </c>
      <c r="L100" s="41"/>
      <c r="M100" s="41"/>
      <c r="N100" s="41"/>
      <c r="O100" s="344"/>
    </row>
    <row r="101" spans="1:15" ht="15.75" x14ac:dyDescent="0.25">
      <c r="A101" s="229"/>
      <c r="B101" s="338"/>
      <c r="C101" s="231">
        <v>4</v>
      </c>
      <c r="D101" s="339" t="s">
        <v>291</v>
      </c>
      <c r="E101" s="361" t="s">
        <v>30</v>
      </c>
      <c r="F101" s="234">
        <f t="shared" ref="F101:F108" si="1">L101</f>
        <v>1400</v>
      </c>
      <c r="G101" s="235"/>
      <c r="J101" s="341"/>
      <c r="K101" s="41">
        <f>3*400</f>
        <v>1200</v>
      </c>
      <c r="L101" s="41">
        <f>SUM(K100:K101)</f>
        <v>1400</v>
      </c>
      <c r="M101" s="41" t="s">
        <v>272</v>
      </c>
      <c r="N101" s="41">
        <f t="shared" ref="N101:N107" si="2">L101/10000</f>
        <v>0.14000000000000001</v>
      </c>
      <c r="O101" s="344" t="s">
        <v>261</v>
      </c>
    </row>
    <row r="102" spans="1:15" ht="15.75" x14ac:dyDescent="0.25">
      <c r="A102" s="229"/>
      <c r="B102" s="338"/>
      <c r="C102" s="231">
        <v>5</v>
      </c>
      <c r="D102" s="339" t="s">
        <v>292</v>
      </c>
      <c r="E102" s="361" t="s">
        <v>44</v>
      </c>
      <c r="F102" s="234">
        <f t="shared" si="1"/>
        <v>3000</v>
      </c>
      <c r="G102" s="235"/>
      <c r="J102" s="341"/>
      <c r="K102" s="41" t="s">
        <v>274</v>
      </c>
      <c r="L102" s="41">
        <f>3*1000</f>
        <v>3000</v>
      </c>
      <c r="M102" s="41" t="s">
        <v>272</v>
      </c>
      <c r="N102" s="41">
        <f t="shared" si="2"/>
        <v>0.3</v>
      </c>
      <c r="O102" s="344" t="s">
        <v>261</v>
      </c>
    </row>
    <row r="103" spans="1:15" ht="15.75" x14ac:dyDescent="0.25">
      <c r="A103" s="229"/>
      <c r="B103" s="338"/>
      <c r="C103" s="231">
        <v>6</v>
      </c>
      <c r="D103" s="339" t="s">
        <v>293</v>
      </c>
      <c r="E103" s="361" t="s">
        <v>41</v>
      </c>
      <c r="F103" s="234">
        <f t="shared" si="1"/>
        <v>1600</v>
      </c>
      <c r="G103" s="235"/>
      <c r="J103" s="341"/>
      <c r="K103" s="41" t="s">
        <v>275</v>
      </c>
      <c r="L103" s="41">
        <f>2*800</f>
        <v>1600</v>
      </c>
      <c r="M103" s="41" t="s">
        <v>272</v>
      </c>
      <c r="N103" s="41">
        <f t="shared" si="2"/>
        <v>0.16</v>
      </c>
      <c r="O103" s="344" t="s">
        <v>261</v>
      </c>
    </row>
    <row r="104" spans="1:15" ht="15.75" x14ac:dyDescent="0.25">
      <c r="A104" s="229"/>
      <c r="B104" s="338"/>
      <c r="C104" s="231">
        <v>7</v>
      </c>
      <c r="D104" s="339" t="s">
        <v>294</v>
      </c>
      <c r="E104" s="361" t="s">
        <v>38</v>
      </c>
      <c r="F104" s="234">
        <f t="shared" si="1"/>
        <v>1800</v>
      </c>
      <c r="G104" s="235"/>
      <c r="J104" s="341"/>
      <c r="K104" s="41" t="s">
        <v>276</v>
      </c>
      <c r="L104" s="41">
        <f>3*600</f>
        <v>1800</v>
      </c>
      <c r="M104" s="41" t="s">
        <v>272</v>
      </c>
      <c r="N104" s="41">
        <f t="shared" si="2"/>
        <v>0.18</v>
      </c>
      <c r="O104" s="344" t="s">
        <v>261</v>
      </c>
    </row>
    <row r="105" spans="1:15" ht="15.75" x14ac:dyDescent="0.25">
      <c r="A105" s="229"/>
      <c r="B105" s="338"/>
      <c r="C105" s="231">
        <v>8</v>
      </c>
      <c r="D105" s="339" t="s">
        <v>295</v>
      </c>
      <c r="E105" s="361" t="s">
        <v>39</v>
      </c>
      <c r="F105" s="234">
        <f t="shared" si="1"/>
        <v>6000</v>
      </c>
      <c r="G105" s="235"/>
      <c r="J105" s="341"/>
      <c r="K105" s="41" t="s">
        <v>277</v>
      </c>
      <c r="L105" s="41">
        <f>4*1500</f>
        <v>6000</v>
      </c>
      <c r="M105" s="41" t="s">
        <v>272</v>
      </c>
      <c r="N105" s="41">
        <f t="shared" si="2"/>
        <v>0.6</v>
      </c>
      <c r="O105" s="344" t="s">
        <v>261</v>
      </c>
    </row>
    <row r="106" spans="1:15" ht="15.75" x14ac:dyDescent="0.25">
      <c r="A106" s="229"/>
      <c r="B106" s="338"/>
      <c r="C106" s="231">
        <v>9</v>
      </c>
      <c r="D106" s="339" t="s">
        <v>296</v>
      </c>
      <c r="E106" s="361" t="s">
        <v>31</v>
      </c>
      <c r="F106" s="234">
        <f t="shared" si="1"/>
        <v>2000</v>
      </c>
      <c r="G106" s="235"/>
      <c r="J106" s="341"/>
      <c r="K106" s="41" t="s">
        <v>278</v>
      </c>
      <c r="L106" s="41">
        <f>2*1000</f>
        <v>2000</v>
      </c>
      <c r="M106" s="41" t="s">
        <v>272</v>
      </c>
      <c r="N106" s="345">
        <f t="shared" si="2"/>
        <v>0.2</v>
      </c>
      <c r="O106" s="344" t="s">
        <v>261</v>
      </c>
    </row>
    <row r="107" spans="1:15" ht="15.75" x14ac:dyDescent="0.25">
      <c r="A107" s="229"/>
      <c r="B107" s="338"/>
      <c r="C107" s="231">
        <v>10</v>
      </c>
      <c r="D107" s="339" t="s">
        <v>297</v>
      </c>
      <c r="E107" s="361" t="s">
        <v>84</v>
      </c>
      <c r="F107" s="234">
        <f t="shared" si="1"/>
        <v>2000</v>
      </c>
      <c r="G107" s="235"/>
      <c r="J107" s="341"/>
      <c r="K107" s="41" t="s">
        <v>279</v>
      </c>
      <c r="L107" s="41">
        <f>2*1000</f>
        <v>2000</v>
      </c>
      <c r="M107" s="41" t="s">
        <v>272</v>
      </c>
      <c r="N107" s="345">
        <f t="shared" si="2"/>
        <v>0.2</v>
      </c>
      <c r="O107" s="344" t="s">
        <v>261</v>
      </c>
    </row>
    <row r="108" spans="1:15" ht="15.75" x14ac:dyDescent="0.25">
      <c r="A108" s="229"/>
      <c r="B108" s="338"/>
      <c r="C108" s="231">
        <v>11</v>
      </c>
      <c r="D108" s="339" t="s">
        <v>298</v>
      </c>
      <c r="E108" s="361" t="s">
        <v>82</v>
      </c>
      <c r="F108" s="234">
        <f t="shared" si="1"/>
        <v>1200</v>
      </c>
      <c r="G108" s="235"/>
      <c r="J108" s="349"/>
      <c r="K108" s="350" t="s">
        <v>280</v>
      </c>
      <c r="L108" s="350">
        <f>600*2</f>
        <v>1200</v>
      </c>
      <c r="M108" s="350" t="s">
        <v>272</v>
      </c>
      <c r="N108" s="351">
        <f>L108/10000</f>
        <v>0.12</v>
      </c>
      <c r="O108" s="352" t="s">
        <v>261</v>
      </c>
    </row>
    <row r="109" spans="1:15" ht="15.75" x14ac:dyDescent="0.25">
      <c r="A109" s="229"/>
      <c r="B109" s="338"/>
      <c r="C109" s="231">
        <v>12</v>
      </c>
      <c r="D109" s="339" t="s">
        <v>299</v>
      </c>
      <c r="E109" s="361" t="s">
        <v>208</v>
      </c>
      <c r="F109" s="234">
        <f>L110</f>
        <v>3000</v>
      </c>
      <c r="G109" s="235"/>
      <c r="J109" s="353" t="s">
        <v>208</v>
      </c>
      <c r="K109" s="354"/>
      <c r="L109" s="354"/>
      <c r="M109" s="354"/>
      <c r="N109" s="354"/>
      <c r="O109" s="355"/>
    </row>
    <row r="110" spans="1:15" ht="15.75" x14ac:dyDescent="0.25">
      <c r="A110" s="229"/>
      <c r="B110" s="338"/>
      <c r="C110" s="231">
        <v>13</v>
      </c>
      <c r="D110" s="339" t="s">
        <v>300</v>
      </c>
      <c r="E110" s="361" t="s">
        <v>210</v>
      </c>
      <c r="F110" s="234">
        <f>L112</f>
        <v>2000</v>
      </c>
      <c r="G110" s="235"/>
      <c r="J110" s="349"/>
      <c r="K110" s="350" t="s">
        <v>281</v>
      </c>
      <c r="L110" s="350">
        <f>3*1000</f>
        <v>3000</v>
      </c>
      <c r="M110" s="350" t="s">
        <v>272</v>
      </c>
      <c r="N110" s="350">
        <f>L110/10000</f>
        <v>0.3</v>
      </c>
      <c r="O110" s="352" t="s">
        <v>261</v>
      </c>
    </row>
    <row r="111" spans="1:15" ht="15.75" x14ac:dyDescent="0.25">
      <c r="A111" s="229"/>
      <c r="B111" s="338"/>
      <c r="C111" s="231">
        <v>14</v>
      </c>
      <c r="D111" s="339" t="s">
        <v>301</v>
      </c>
      <c r="E111" s="361" t="s">
        <v>216</v>
      </c>
      <c r="F111" s="234">
        <f>L114</f>
        <v>800</v>
      </c>
      <c r="G111" s="235"/>
      <c r="J111" s="353" t="s">
        <v>210</v>
      </c>
      <c r="K111" s="354"/>
      <c r="L111" s="354"/>
      <c r="M111" s="354"/>
      <c r="N111" s="354"/>
      <c r="O111" s="355"/>
    </row>
    <row r="112" spans="1:15" ht="15.75" x14ac:dyDescent="0.25">
      <c r="A112" s="229"/>
      <c r="B112" s="338"/>
      <c r="C112" s="231">
        <v>15</v>
      </c>
      <c r="D112" s="339" t="s">
        <v>302</v>
      </c>
      <c r="E112" s="361" t="s">
        <v>217</v>
      </c>
      <c r="F112" s="234">
        <f>L116</f>
        <v>600</v>
      </c>
      <c r="G112" s="235"/>
      <c r="J112" s="349"/>
      <c r="K112" s="350" t="s">
        <v>282</v>
      </c>
      <c r="L112" s="350">
        <f>5*400</f>
        <v>2000</v>
      </c>
      <c r="M112" s="350" t="s">
        <v>272</v>
      </c>
      <c r="N112" s="350">
        <f>L112/10000</f>
        <v>0.2</v>
      </c>
      <c r="O112" s="352" t="s">
        <v>261</v>
      </c>
    </row>
    <row r="113" spans="1:15" ht="15.75" x14ac:dyDescent="0.25">
      <c r="A113" s="229"/>
      <c r="B113" s="338"/>
      <c r="C113" s="231">
        <v>16</v>
      </c>
      <c r="D113" s="339" t="s">
        <v>303</v>
      </c>
      <c r="E113" s="361" t="s">
        <v>222</v>
      </c>
      <c r="F113" s="234">
        <f>L118</f>
        <v>2000</v>
      </c>
      <c r="G113" s="235"/>
      <c r="J113" s="353" t="s">
        <v>283</v>
      </c>
      <c r="K113" s="354"/>
      <c r="L113" s="354"/>
      <c r="M113" s="354"/>
      <c r="N113" s="354"/>
      <c r="O113" s="355"/>
    </row>
    <row r="114" spans="1:15" ht="15.75" x14ac:dyDescent="0.25">
      <c r="A114" s="229"/>
      <c r="B114" s="338"/>
      <c r="C114" s="231">
        <v>17</v>
      </c>
      <c r="D114" s="339" t="s">
        <v>304</v>
      </c>
      <c r="E114" s="361" t="s">
        <v>224</v>
      </c>
      <c r="F114" s="234">
        <f>L120</f>
        <v>1500</v>
      </c>
      <c r="G114" s="235"/>
      <c r="J114" s="349"/>
      <c r="K114" s="350" t="s">
        <v>284</v>
      </c>
      <c r="L114" s="350">
        <f>1*800</f>
        <v>800</v>
      </c>
      <c r="M114" s="350" t="s">
        <v>272</v>
      </c>
      <c r="N114" s="351">
        <f>L114/10000</f>
        <v>0.08</v>
      </c>
      <c r="O114" s="352" t="s">
        <v>261</v>
      </c>
    </row>
    <row r="115" spans="1:15" ht="15.75" x14ac:dyDescent="0.25">
      <c r="A115" s="229"/>
      <c r="B115" s="338"/>
      <c r="C115" s="231">
        <v>18</v>
      </c>
      <c r="D115" s="339" t="s">
        <v>305</v>
      </c>
      <c r="E115" s="361" t="s">
        <v>228</v>
      </c>
      <c r="F115" s="234">
        <f>L122</f>
        <v>800</v>
      </c>
      <c r="G115" s="235"/>
      <c r="J115" s="353" t="s">
        <v>285</v>
      </c>
      <c r="K115" s="354"/>
      <c r="L115" s="354"/>
      <c r="M115" s="354"/>
      <c r="N115" s="354"/>
      <c r="O115" s="355"/>
    </row>
    <row r="116" spans="1:15" ht="15.75" x14ac:dyDescent="0.25">
      <c r="A116" s="363"/>
      <c r="B116" s="364"/>
      <c r="C116" s="366"/>
      <c r="D116" s="364"/>
      <c r="E116" s="366"/>
      <c r="F116" s="367"/>
      <c r="G116" s="365"/>
      <c r="J116" s="349"/>
      <c r="K116" s="350" t="s">
        <v>286</v>
      </c>
      <c r="L116" s="350">
        <f>300*2</f>
        <v>600</v>
      </c>
      <c r="M116" s="350" t="s">
        <v>272</v>
      </c>
      <c r="N116" s="350">
        <f>L116/10000</f>
        <v>0.06</v>
      </c>
      <c r="O116" s="352" t="s">
        <v>261</v>
      </c>
    </row>
    <row r="117" spans="1:15" ht="15.75" x14ac:dyDescent="0.25">
      <c r="A117" s="81">
        <v>18</v>
      </c>
      <c r="B117" s="362" t="s">
        <v>20</v>
      </c>
      <c r="C117" s="264"/>
      <c r="D117" s="265" t="s">
        <v>190</v>
      </c>
      <c r="E117" s="133"/>
      <c r="F117" s="133"/>
      <c r="G117" s="381"/>
      <c r="J117" s="353" t="s">
        <v>222</v>
      </c>
      <c r="K117" s="354"/>
      <c r="L117" s="354"/>
      <c r="M117" s="354"/>
      <c r="N117" s="354"/>
      <c r="O117" s="355"/>
    </row>
    <row r="118" spans="1:15" ht="15.75" x14ac:dyDescent="0.25">
      <c r="A118" s="229"/>
      <c r="B118" s="338"/>
      <c r="C118" s="267">
        <v>1</v>
      </c>
      <c r="D118" s="268" t="str">
        <f t="shared" ref="D118:D129" si="3">D42</f>
        <v>Mangunjiwan</v>
      </c>
      <c r="E118" s="39"/>
      <c r="F118" s="383">
        <f>J136</f>
        <v>1925199.1500000004</v>
      </c>
      <c r="G118" s="382">
        <f>SUM(F118:F129)</f>
        <v>15053654.329999998</v>
      </c>
      <c r="J118" s="349"/>
      <c r="K118" s="350" t="s">
        <v>287</v>
      </c>
      <c r="L118" s="350">
        <f>2*1000</f>
        <v>2000</v>
      </c>
      <c r="M118" s="350" t="s">
        <v>272</v>
      </c>
      <c r="N118" s="350">
        <f>L118/10000</f>
        <v>0.2</v>
      </c>
      <c r="O118" s="352" t="s">
        <v>261</v>
      </c>
    </row>
    <row r="119" spans="1:15" ht="15.75" x14ac:dyDescent="0.25">
      <c r="A119" s="229"/>
      <c r="B119" s="338"/>
      <c r="C119" s="270">
        <v>2</v>
      </c>
      <c r="D119" s="268" t="str">
        <f t="shared" si="3"/>
        <v>Kalicilik</v>
      </c>
      <c r="E119" s="39"/>
      <c r="F119" s="384">
        <f>K130</f>
        <v>1747185.9500000002</v>
      </c>
      <c r="G119" s="86"/>
      <c r="J119" s="353" t="s">
        <v>224</v>
      </c>
      <c r="K119" s="354"/>
      <c r="L119" s="354"/>
      <c r="M119" s="354"/>
      <c r="N119" s="354"/>
      <c r="O119" s="355"/>
    </row>
    <row r="120" spans="1:15" ht="15.75" x14ac:dyDescent="0.25">
      <c r="A120" s="229"/>
      <c r="B120" s="338"/>
      <c r="C120" s="270">
        <v>3</v>
      </c>
      <c r="D120" s="268" t="str">
        <f t="shared" si="3"/>
        <v>Singorejo</v>
      </c>
      <c r="E120" s="39"/>
      <c r="F120" s="384">
        <f>K134</f>
        <v>538683.75</v>
      </c>
      <c r="G120" s="86"/>
      <c r="J120" s="349"/>
      <c r="K120" s="350" t="s">
        <v>288</v>
      </c>
      <c r="L120" s="350">
        <f>3*500</f>
        <v>1500</v>
      </c>
      <c r="M120" s="350" t="s">
        <v>272</v>
      </c>
      <c r="N120" s="350">
        <f>L120/10000</f>
        <v>0.15</v>
      </c>
      <c r="O120" s="352" t="s">
        <v>261</v>
      </c>
    </row>
    <row r="121" spans="1:15" ht="15.75" x14ac:dyDescent="0.25">
      <c r="A121" s="229"/>
      <c r="B121" s="338"/>
      <c r="C121" s="270">
        <v>4</v>
      </c>
      <c r="D121" s="268" t="str">
        <f t="shared" si="3"/>
        <v>Betokan</v>
      </c>
      <c r="E121" s="39"/>
      <c r="F121" s="384">
        <v>542115.03</v>
      </c>
      <c r="G121" s="86"/>
      <c r="J121" s="353" t="s">
        <v>228</v>
      </c>
      <c r="K121" s="354"/>
      <c r="L121" s="354"/>
      <c r="M121" s="354"/>
      <c r="N121" s="354"/>
      <c r="O121" s="355"/>
    </row>
    <row r="122" spans="1:15" ht="15.75" x14ac:dyDescent="0.25">
      <c r="A122" s="229"/>
      <c r="B122" s="338"/>
      <c r="C122" s="270">
        <v>5</v>
      </c>
      <c r="D122" s="268" t="str">
        <f t="shared" si="3"/>
        <v>Bintoro</v>
      </c>
      <c r="E122" s="39"/>
      <c r="F122" s="383">
        <f>K136</f>
        <v>35343.47</v>
      </c>
      <c r="G122" s="86"/>
      <c r="J122" s="349"/>
      <c r="K122" s="350" t="s">
        <v>289</v>
      </c>
      <c r="L122" s="350">
        <f>2*400</f>
        <v>800</v>
      </c>
      <c r="M122" s="350" t="s">
        <v>272</v>
      </c>
      <c r="N122" s="350">
        <f>L122/10000</f>
        <v>0.08</v>
      </c>
      <c r="O122" s="352" t="s">
        <v>261</v>
      </c>
    </row>
    <row r="123" spans="1:15" ht="16.5" thickBot="1" x14ac:dyDescent="0.3">
      <c r="A123" s="88"/>
      <c r="B123" s="370"/>
      <c r="C123" s="270">
        <v>6</v>
      </c>
      <c r="D123" s="268" t="str">
        <f t="shared" si="3"/>
        <v>Kadilangu</v>
      </c>
      <c r="E123" s="39"/>
      <c r="G123" s="86"/>
      <c r="J123" s="342"/>
      <c r="K123" s="346"/>
      <c r="L123" s="347">
        <f>SUM(L98:L122)</f>
        <v>34200</v>
      </c>
      <c r="M123" s="346" t="str">
        <f>M122</f>
        <v>m2</v>
      </c>
      <c r="N123" s="346">
        <f>SUM(N98:N122)</f>
        <v>3.4200000000000008</v>
      </c>
      <c r="O123" s="348" t="s">
        <v>261</v>
      </c>
    </row>
    <row r="124" spans="1:15" ht="16.5" thickTop="1" x14ac:dyDescent="0.25">
      <c r="A124" s="88"/>
      <c r="B124" s="370"/>
      <c r="C124" s="270">
        <v>7</v>
      </c>
      <c r="D124" s="268" t="str">
        <f t="shared" si="3"/>
        <v>Katonsari</v>
      </c>
      <c r="E124" s="39"/>
      <c r="F124" s="384">
        <v>980204.39</v>
      </c>
      <c r="G124" s="86"/>
      <c r="J124" s="368"/>
      <c r="K124" s="368"/>
      <c r="L124" s="369"/>
      <c r="M124" s="368"/>
      <c r="N124" s="368"/>
      <c r="O124" s="368"/>
    </row>
    <row r="125" spans="1:15" ht="15.75" x14ac:dyDescent="0.25">
      <c r="A125" s="88"/>
      <c r="B125" s="370"/>
      <c r="C125" s="270">
        <v>8</v>
      </c>
      <c r="D125" s="268" t="str">
        <f t="shared" si="3"/>
        <v>Cabean</v>
      </c>
      <c r="E125" s="39"/>
      <c r="F125" s="384">
        <v>3674734.86</v>
      </c>
      <c r="G125" s="86"/>
      <c r="J125" s="368" t="s">
        <v>307</v>
      </c>
      <c r="K125" s="368" t="s">
        <v>308</v>
      </c>
      <c r="L125" s="369"/>
      <c r="M125" s="368"/>
      <c r="N125" s="368"/>
      <c r="O125" s="368"/>
    </row>
    <row r="126" spans="1:15" ht="15.75" x14ac:dyDescent="0.25">
      <c r="A126" s="88"/>
      <c r="B126" s="370"/>
      <c r="C126" s="270">
        <v>9</v>
      </c>
      <c r="D126" s="268" t="str">
        <f t="shared" si="3"/>
        <v>Tempuran</v>
      </c>
      <c r="E126" s="39"/>
      <c r="F126" s="384">
        <v>2321481</v>
      </c>
      <c r="G126" s="86"/>
      <c r="J126" s="373">
        <v>548568</v>
      </c>
      <c r="K126" s="373">
        <v>703010.67</v>
      </c>
      <c r="L126" s="369"/>
      <c r="M126" s="368"/>
      <c r="N126" s="368"/>
      <c r="O126" s="368"/>
    </row>
    <row r="127" spans="1:15" ht="15.75" x14ac:dyDescent="0.25">
      <c r="A127" s="88"/>
      <c r="B127" s="370"/>
      <c r="C127" s="270">
        <v>10</v>
      </c>
      <c r="D127" s="268" t="str">
        <f t="shared" si="3"/>
        <v>Jogoloyo</v>
      </c>
      <c r="E127" s="39"/>
      <c r="F127" s="384">
        <f>I144</f>
        <v>1319789.1099999999</v>
      </c>
      <c r="G127" s="86"/>
      <c r="J127" s="373">
        <v>48110.19</v>
      </c>
      <c r="K127" s="373">
        <v>221037.02</v>
      </c>
      <c r="L127" s="369"/>
      <c r="M127" s="368"/>
      <c r="N127" s="368"/>
      <c r="O127" s="368"/>
    </row>
    <row r="128" spans="1:15" ht="15.75" x14ac:dyDescent="0.25">
      <c r="A128" s="88"/>
      <c r="B128" s="370"/>
      <c r="C128" s="270">
        <v>11</v>
      </c>
      <c r="D128" s="268" t="str">
        <f t="shared" si="3"/>
        <v>Botorejo</v>
      </c>
      <c r="E128" s="39"/>
      <c r="F128" s="384">
        <f>J143</f>
        <v>1643161.77</v>
      </c>
      <c r="G128" s="86"/>
      <c r="J128" s="373">
        <v>340288.83</v>
      </c>
      <c r="K128" s="373">
        <v>628063.37</v>
      </c>
      <c r="L128" s="369"/>
      <c r="M128" s="368"/>
      <c r="N128" s="368"/>
      <c r="O128" s="368"/>
    </row>
    <row r="129" spans="1:15" ht="15.75" x14ac:dyDescent="0.25">
      <c r="A129" s="88"/>
      <c r="B129" s="370"/>
      <c r="C129" s="273">
        <v>12</v>
      </c>
      <c r="D129" s="268" t="str">
        <f t="shared" si="3"/>
        <v>Mranak</v>
      </c>
      <c r="E129" s="39"/>
      <c r="F129" s="379">
        <v>325755.84999999998</v>
      </c>
      <c r="G129" s="86"/>
      <c r="J129" s="373">
        <v>485167.41</v>
      </c>
      <c r="K129" s="374">
        <v>195074.89</v>
      </c>
      <c r="L129" s="369"/>
      <c r="M129" s="368"/>
      <c r="N129" s="368"/>
      <c r="O129" s="368"/>
    </row>
    <row r="130" spans="1:15" ht="15.75" x14ac:dyDescent="0.25">
      <c r="A130" s="88"/>
      <c r="B130" s="370"/>
      <c r="C130" s="227"/>
      <c r="D130" s="28"/>
      <c r="E130" s="360"/>
      <c r="G130" s="86"/>
      <c r="J130" s="373">
        <v>104486.09</v>
      </c>
      <c r="K130" s="376">
        <f>SUM(K126:K129)</f>
        <v>1747185.9500000002</v>
      </c>
      <c r="L130" s="369"/>
      <c r="M130" s="368"/>
      <c r="N130" s="368"/>
      <c r="O130" s="368"/>
    </row>
    <row r="131" spans="1:15" ht="15.75" x14ac:dyDescent="0.25">
      <c r="A131" s="88"/>
      <c r="B131" s="370"/>
      <c r="C131" s="288"/>
      <c r="D131" s="289" t="s">
        <v>191</v>
      </c>
      <c r="E131" s="360"/>
      <c r="F131" s="86"/>
      <c r="G131" s="87">
        <f>SUM(F132:F138)</f>
        <v>6991965.8000000007</v>
      </c>
      <c r="J131" s="373">
        <v>205013.08</v>
      </c>
      <c r="K131" s="368" t="s">
        <v>309</v>
      </c>
      <c r="L131" s="369"/>
      <c r="M131" s="368"/>
      <c r="N131" s="368"/>
      <c r="O131" s="368"/>
    </row>
    <row r="132" spans="1:15" ht="15.75" x14ac:dyDescent="0.25">
      <c r="A132" s="88"/>
      <c r="B132" s="370"/>
      <c r="C132" s="270">
        <v>1</v>
      </c>
      <c r="D132" s="271" t="s">
        <v>192</v>
      </c>
      <c r="E132" s="360"/>
      <c r="F132" s="86"/>
      <c r="G132" s="87"/>
      <c r="J132" s="373">
        <v>59137.09</v>
      </c>
      <c r="K132" s="378">
        <v>345390.58</v>
      </c>
      <c r="L132" s="369"/>
      <c r="M132" s="368"/>
      <c r="N132" s="368"/>
      <c r="O132" s="368"/>
    </row>
    <row r="133" spans="1:15" ht="15.75" x14ac:dyDescent="0.25">
      <c r="A133" s="88"/>
      <c r="B133" s="370"/>
      <c r="C133" s="270">
        <v>2</v>
      </c>
      <c r="D133" s="271" t="s">
        <v>193</v>
      </c>
      <c r="E133" s="360"/>
      <c r="F133" s="385">
        <v>294754.2</v>
      </c>
      <c r="G133" s="87"/>
      <c r="J133" s="373">
        <v>12260.07</v>
      </c>
      <c r="K133" s="378">
        <v>193293.17</v>
      </c>
      <c r="L133" s="369"/>
      <c r="M133" s="368"/>
      <c r="N133" s="368"/>
      <c r="O133" s="368"/>
    </row>
    <row r="134" spans="1:15" ht="15.75" x14ac:dyDescent="0.25">
      <c r="A134" s="88"/>
      <c r="B134" s="370"/>
      <c r="C134" s="270">
        <v>3</v>
      </c>
      <c r="D134" s="271" t="s">
        <v>194</v>
      </c>
      <c r="E134" s="360"/>
      <c r="F134" s="385">
        <v>279038.84999999998</v>
      </c>
      <c r="G134" s="87"/>
      <c r="J134" s="373">
        <v>27570.78</v>
      </c>
      <c r="K134" s="376">
        <f>SUM(K132:K133)</f>
        <v>538683.75</v>
      </c>
      <c r="L134" s="369"/>
      <c r="M134" s="368"/>
      <c r="N134" s="368"/>
      <c r="O134" s="368"/>
    </row>
    <row r="135" spans="1:15" ht="15.75" x14ac:dyDescent="0.25">
      <c r="A135" s="88"/>
      <c r="B135" s="370"/>
      <c r="C135" s="270">
        <v>4</v>
      </c>
      <c r="D135" s="271" t="s">
        <v>195</v>
      </c>
      <c r="E135" s="360"/>
      <c r="F135" s="385">
        <f>689566.78+620808.86</f>
        <v>1310375.6400000001</v>
      </c>
      <c r="G135" s="87"/>
      <c r="J135" s="373">
        <v>94597.61</v>
      </c>
      <c r="K135" s="368" t="s">
        <v>310</v>
      </c>
      <c r="L135" s="369"/>
      <c r="M135" s="368"/>
      <c r="N135" s="368"/>
      <c r="O135" s="368"/>
    </row>
    <row r="136" spans="1:15" ht="15.75" x14ac:dyDescent="0.25">
      <c r="A136" s="88"/>
      <c r="B136" s="370"/>
      <c r="C136" s="270">
        <v>5</v>
      </c>
      <c r="D136" s="271" t="s">
        <v>196</v>
      </c>
      <c r="E136" s="360"/>
      <c r="F136" s="385">
        <v>291261.14</v>
      </c>
      <c r="G136" s="87"/>
      <c r="J136" s="377">
        <f>SUM(J126:J135)</f>
        <v>1925199.1500000004</v>
      </c>
      <c r="K136" s="373">
        <v>35343.47</v>
      </c>
      <c r="L136" s="369"/>
      <c r="M136" s="368"/>
      <c r="N136" s="368"/>
      <c r="O136" s="368"/>
    </row>
    <row r="137" spans="1:15" ht="15.75" x14ac:dyDescent="0.25">
      <c r="A137" s="88"/>
      <c r="B137" s="370"/>
      <c r="C137" s="270">
        <v>6</v>
      </c>
      <c r="D137" s="271" t="s">
        <v>197</v>
      </c>
      <c r="E137" s="360"/>
      <c r="F137" s="385">
        <f>1346080.29+1070381.19</f>
        <v>2416461.48</v>
      </c>
      <c r="G137" s="87"/>
      <c r="J137" s="373"/>
      <c r="K137" s="374">
        <v>69860.740000000005</v>
      </c>
      <c r="L137" s="369"/>
      <c r="M137" s="368"/>
      <c r="N137" s="368"/>
      <c r="O137" s="368"/>
    </row>
    <row r="138" spans="1:15" ht="15.75" x14ac:dyDescent="0.25">
      <c r="A138" s="88"/>
      <c r="B138" s="370"/>
      <c r="C138" s="273">
        <v>7</v>
      </c>
      <c r="D138" s="274" t="s">
        <v>198</v>
      </c>
      <c r="E138" s="360"/>
      <c r="F138" s="385">
        <f>1353177.65+1046896.84</f>
        <v>2400074.4899999998</v>
      </c>
      <c r="G138" s="87"/>
      <c r="I138" t="s">
        <v>311</v>
      </c>
      <c r="J138" s="373"/>
      <c r="K138" s="376">
        <f>SUM(K136:K137)</f>
        <v>105204.21</v>
      </c>
      <c r="L138" s="369"/>
      <c r="M138" s="368"/>
      <c r="N138" s="368"/>
      <c r="O138" s="368"/>
    </row>
    <row r="139" spans="1:15" ht="15.75" x14ac:dyDescent="0.25">
      <c r="A139" s="88"/>
      <c r="B139" s="370"/>
      <c r="C139" s="273"/>
      <c r="D139" s="293" t="s">
        <v>205</v>
      </c>
      <c r="E139" s="360"/>
      <c r="F139" s="86"/>
      <c r="G139" s="87"/>
      <c r="H139" s="380"/>
      <c r="I139" s="380">
        <v>130365.91</v>
      </c>
      <c r="J139" s="373" t="s">
        <v>312</v>
      </c>
      <c r="K139" s="368" t="s">
        <v>192</v>
      </c>
      <c r="L139" s="369"/>
      <c r="M139" s="368"/>
      <c r="N139" s="368"/>
      <c r="O139" s="368"/>
    </row>
    <row r="140" spans="1:15" ht="15.75" x14ac:dyDescent="0.25">
      <c r="A140" s="88"/>
      <c r="B140" s="370"/>
      <c r="C140" s="273">
        <v>1</v>
      </c>
      <c r="D140" s="274" t="s">
        <v>206</v>
      </c>
      <c r="E140" s="360"/>
      <c r="F140" s="86">
        <f>463545.24+748724.46+2328547</f>
        <v>3540816.7</v>
      </c>
      <c r="G140" s="334">
        <f>F140</f>
        <v>3540816.7</v>
      </c>
      <c r="H140" s="380"/>
      <c r="I140" s="380">
        <v>127129.78</v>
      </c>
      <c r="J140" s="373">
        <v>411226.13</v>
      </c>
      <c r="K140" s="368">
        <v>294754.2</v>
      </c>
      <c r="L140" s="369"/>
      <c r="M140" s="368"/>
      <c r="N140" s="368"/>
      <c r="O140" s="368"/>
    </row>
    <row r="141" spans="1:15" ht="15.75" x14ac:dyDescent="0.25">
      <c r="A141" s="88"/>
      <c r="B141" s="370"/>
      <c r="C141" s="273"/>
      <c r="D141" s="293" t="s">
        <v>207</v>
      </c>
      <c r="E141" s="360"/>
      <c r="F141" s="86"/>
      <c r="G141" s="334"/>
      <c r="H141" s="380"/>
      <c r="I141" s="380">
        <v>138790.37</v>
      </c>
      <c r="J141" s="373">
        <v>156266.76999999999</v>
      </c>
      <c r="K141" s="378">
        <v>279038.84999999998</v>
      </c>
      <c r="L141" s="369"/>
      <c r="M141" s="368"/>
      <c r="N141" s="368"/>
      <c r="O141" s="368"/>
    </row>
    <row r="142" spans="1:15" ht="15.75" x14ac:dyDescent="0.25">
      <c r="A142" s="88"/>
      <c r="B142" s="370"/>
      <c r="C142" s="273">
        <v>1</v>
      </c>
      <c r="D142" s="274" t="s">
        <v>208</v>
      </c>
      <c r="E142" s="360"/>
      <c r="F142" s="86">
        <f>1206753.09+1229832.6</f>
        <v>2436585.6900000004</v>
      </c>
      <c r="G142" s="334">
        <f>F142</f>
        <v>2436585.6900000004</v>
      </c>
      <c r="H142" s="380"/>
      <c r="I142" s="380">
        <v>744852.14</v>
      </c>
      <c r="J142" s="373">
        <v>1075668.8700000001</v>
      </c>
      <c r="K142" s="378">
        <v>689566.78</v>
      </c>
      <c r="L142" s="369"/>
      <c r="M142" s="368"/>
      <c r="N142" s="368"/>
      <c r="O142" s="368"/>
    </row>
    <row r="143" spans="1:15" ht="15.75" x14ac:dyDescent="0.25">
      <c r="A143" s="88"/>
      <c r="B143" s="370"/>
      <c r="C143" s="273"/>
      <c r="D143" s="293" t="s">
        <v>209</v>
      </c>
      <c r="E143" s="360"/>
      <c r="F143" s="86"/>
      <c r="G143" s="334"/>
      <c r="H143" s="380"/>
      <c r="I143" s="380">
        <v>178650.91</v>
      </c>
      <c r="J143" s="376">
        <f>SUM(J140:J142)</f>
        <v>1643161.77</v>
      </c>
      <c r="K143" s="368"/>
      <c r="L143" s="369"/>
      <c r="M143" s="368"/>
      <c r="N143" s="368"/>
      <c r="O143" s="368"/>
    </row>
    <row r="144" spans="1:15" ht="15.75" x14ac:dyDescent="0.25">
      <c r="A144" s="88"/>
      <c r="B144" s="370"/>
      <c r="C144" s="273">
        <v>1</v>
      </c>
      <c r="D144" s="274" t="s">
        <v>210</v>
      </c>
      <c r="E144" s="360"/>
      <c r="F144" s="86">
        <f>6431278.72+9358035.93</f>
        <v>15789314.649999999</v>
      </c>
      <c r="G144" s="334">
        <f>F144</f>
        <v>15789314.649999999</v>
      </c>
      <c r="I144" s="376">
        <f>SUM(I139:I143)</f>
        <v>1319789.1099999999</v>
      </c>
      <c r="J144" s="368"/>
      <c r="K144" s="368"/>
      <c r="L144" s="369"/>
      <c r="M144" s="368"/>
      <c r="N144" s="368"/>
      <c r="O144" s="368"/>
    </row>
    <row r="145" spans="1:15" ht="15.75" x14ac:dyDescent="0.25">
      <c r="A145" s="252"/>
      <c r="B145" s="386"/>
      <c r="C145" s="273"/>
      <c r="D145" s="293" t="s">
        <v>211</v>
      </c>
      <c r="E145" s="372"/>
      <c r="F145" s="257"/>
      <c r="G145" s="333"/>
      <c r="I145" s="375"/>
      <c r="J145" s="368"/>
      <c r="K145" s="368"/>
      <c r="L145" s="369"/>
      <c r="M145" s="368"/>
      <c r="N145" s="368"/>
      <c r="O145" s="368"/>
    </row>
    <row r="146" spans="1:15" ht="15.75" x14ac:dyDescent="0.25">
      <c r="A146" s="252"/>
      <c r="B146" s="386"/>
      <c r="C146" s="273">
        <v>1</v>
      </c>
      <c r="D146" s="274" t="s">
        <v>213</v>
      </c>
      <c r="E146" s="372"/>
      <c r="F146" s="257">
        <f>7760558.93+2242583.61</f>
        <v>10003142.539999999</v>
      </c>
      <c r="G146" s="333">
        <f>F146</f>
        <v>10003142.539999999</v>
      </c>
      <c r="I146" s="375"/>
      <c r="J146" s="368"/>
      <c r="K146" s="368"/>
      <c r="L146" s="369"/>
      <c r="M146" s="368"/>
      <c r="N146" s="368"/>
      <c r="O146" s="368"/>
    </row>
    <row r="147" spans="1:15" ht="15.75" x14ac:dyDescent="0.25">
      <c r="A147" s="252"/>
      <c r="B147" s="386"/>
      <c r="C147" s="273"/>
      <c r="D147" s="293" t="s">
        <v>212</v>
      </c>
      <c r="E147" s="372"/>
      <c r="F147" s="257"/>
      <c r="G147" s="333"/>
      <c r="I147" s="375"/>
      <c r="J147" s="368"/>
      <c r="K147" s="368"/>
      <c r="L147" s="369"/>
      <c r="M147" s="368"/>
      <c r="N147" s="368"/>
      <c r="O147" s="368"/>
    </row>
    <row r="148" spans="1:15" ht="15.75" x14ac:dyDescent="0.25">
      <c r="A148" s="252"/>
      <c r="B148" s="386"/>
      <c r="C148" s="270">
        <v>1</v>
      </c>
      <c r="D148" s="271" t="s">
        <v>214</v>
      </c>
      <c r="E148" s="372"/>
      <c r="F148" s="257">
        <v>352668.45</v>
      </c>
      <c r="G148" s="333">
        <f>F148</f>
        <v>352668.45</v>
      </c>
      <c r="I148" s="375"/>
      <c r="J148" s="368"/>
      <c r="K148" s="368"/>
      <c r="L148" s="369"/>
      <c r="M148" s="368"/>
      <c r="N148" s="368"/>
      <c r="O148" s="368"/>
    </row>
    <row r="149" spans="1:15" ht="15.75" x14ac:dyDescent="0.25">
      <c r="A149" s="252"/>
      <c r="B149" s="386"/>
      <c r="C149" s="270"/>
      <c r="D149" s="293" t="s">
        <v>215</v>
      </c>
      <c r="E149" s="372"/>
      <c r="F149" s="257"/>
      <c r="G149" s="333"/>
      <c r="I149" s="375"/>
      <c r="J149" s="368"/>
      <c r="K149" s="368"/>
      <c r="L149" s="369"/>
      <c r="M149" s="368"/>
      <c r="N149" s="368"/>
      <c r="O149" s="368"/>
    </row>
    <row r="150" spans="1:15" ht="15.75" x14ac:dyDescent="0.25">
      <c r="A150" s="252"/>
      <c r="B150" s="386"/>
      <c r="C150" s="270">
        <v>1</v>
      </c>
      <c r="D150" s="271" t="s">
        <v>216</v>
      </c>
      <c r="E150" s="372"/>
      <c r="F150" s="257">
        <v>1663368.87</v>
      </c>
      <c r="G150" s="333">
        <f>F150</f>
        <v>1663368.87</v>
      </c>
      <c r="I150" s="375"/>
      <c r="J150" s="368"/>
      <c r="K150" s="368"/>
      <c r="L150" s="369"/>
      <c r="M150" s="368"/>
      <c r="N150" s="368"/>
      <c r="O150" s="368"/>
    </row>
    <row r="151" spans="1:15" ht="15.75" x14ac:dyDescent="0.25">
      <c r="A151" s="252"/>
      <c r="B151" s="386"/>
      <c r="C151" s="270"/>
      <c r="D151" s="293" t="s">
        <v>220</v>
      </c>
      <c r="E151" s="372"/>
      <c r="F151" s="257"/>
      <c r="G151" s="333"/>
      <c r="I151" s="375"/>
      <c r="J151" s="368"/>
      <c r="K151" s="368"/>
      <c r="L151" s="369"/>
      <c r="M151" s="368"/>
      <c r="N151" s="368"/>
      <c r="O151" s="368"/>
    </row>
    <row r="152" spans="1:15" ht="15.75" x14ac:dyDescent="0.25">
      <c r="A152" s="252"/>
      <c r="B152" s="386"/>
      <c r="C152" s="270">
        <v>1</v>
      </c>
      <c r="D152" s="271" t="s">
        <v>217</v>
      </c>
      <c r="E152" s="372"/>
      <c r="F152" s="257">
        <v>3584504.84</v>
      </c>
      <c r="G152" s="333">
        <f>F152</f>
        <v>3584504.84</v>
      </c>
      <c r="I152" s="375"/>
      <c r="J152" s="368"/>
      <c r="K152" s="368"/>
      <c r="L152" s="369"/>
      <c r="M152" s="368"/>
      <c r="N152" s="368"/>
      <c r="O152" s="368"/>
    </row>
    <row r="153" spans="1:15" ht="15.75" x14ac:dyDescent="0.25">
      <c r="A153" s="252"/>
      <c r="B153" s="386"/>
      <c r="C153" s="270"/>
      <c r="D153" s="293" t="s">
        <v>221</v>
      </c>
      <c r="E153" s="372"/>
      <c r="F153" s="257"/>
      <c r="G153" s="333"/>
      <c r="I153" s="375"/>
      <c r="J153" s="368"/>
      <c r="K153" s="368"/>
      <c r="L153" s="369"/>
      <c r="M153" s="368"/>
      <c r="N153" s="368"/>
      <c r="O153" s="368"/>
    </row>
    <row r="154" spans="1:15" ht="15.75" x14ac:dyDescent="0.25">
      <c r="A154" s="252"/>
      <c r="B154" s="386"/>
      <c r="C154" s="270">
        <v>1</v>
      </c>
      <c r="D154" s="271" t="s">
        <v>218</v>
      </c>
      <c r="E154" s="372"/>
      <c r="F154" s="257">
        <f>752448.85+1817848.25</f>
        <v>2570297.1</v>
      </c>
      <c r="G154" s="333">
        <f>F154</f>
        <v>2570297.1</v>
      </c>
      <c r="I154" s="375"/>
      <c r="J154" s="368"/>
      <c r="K154" s="368"/>
      <c r="L154" s="369"/>
      <c r="M154" s="368"/>
      <c r="N154" s="368"/>
      <c r="O154" s="368"/>
    </row>
    <row r="155" spans="1:15" ht="15.75" x14ac:dyDescent="0.25">
      <c r="A155" s="252"/>
      <c r="B155" s="386"/>
      <c r="C155" s="270"/>
      <c r="D155" s="293" t="s">
        <v>219</v>
      </c>
      <c r="E155" s="372"/>
      <c r="F155" s="257"/>
      <c r="G155" s="333"/>
      <c r="I155" s="375"/>
      <c r="J155" s="368"/>
      <c r="K155" s="368"/>
      <c r="L155" s="369"/>
      <c r="M155" s="368"/>
      <c r="N155" s="368"/>
      <c r="O155" s="368"/>
    </row>
    <row r="156" spans="1:15" ht="15.75" x14ac:dyDescent="0.25">
      <c r="A156" s="252"/>
      <c r="B156" s="386"/>
      <c r="C156" s="270">
        <v>1</v>
      </c>
      <c r="D156" s="271" t="s">
        <v>222</v>
      </c>
      <c r="E156" s="372"/>
      <c r="F156" s="257">
        <v>1987231.64</v>
      </c>
      <c r="G156" s="333">
        <f>F156</f>
        <v>1987231.64</v>
      </c>
      <c r="I156" s="375"/>
      <c r="J156" s="368"/>
      <c r="K156" s="368"/>
      <c r="L156" s="369"/>
      <c r="M156" s="368"/>
      <c r="N156" s="368"/>
      <c r="O156" s="368"/>
    </row>
    <row r="157" spans="1:15" ht="15.75" x14ac:dyDescent="0.25">
      <c r="A157" s="252"/>
      <c r="B157" s="386"/>
      <c r="C157" s="270"/>
      <c r="D157" s="293" t="s">
        <v>223</v>
      </c>
      <c r="E157" s="372"/>
      <c r="F157" s="257"/>
      <c r="G157" s="333"/>
      <c r="I157" s="375"/>
      <c r="J157" s="368"/>
      <c r="K157" s="368"/>
      <c r="L157" s="369"/>
      <c r="M157" s="368"/>
      <c r="N157" s="368"/>
      <c r="O157" s="368"/>
    </row>
    <row r="158" spans="1:15" ht="15.75" x14ac:dyDescent="0.25">
      <c r="A158" s="252"/>
      <c r="B158" s="386"/>
      <c r="C158" s="270">
        <v>1</v>
      </c>
      <c r="D158" s="271" t="s">
        <v>224</v>
      </c>
      <c r="E158" s="372"/>
      <c r="F158" s="257">
        <v>12612213.710000001</v>
      </c>
      <c r="G158" s="333">
        <f>F158</f>
        <v>12612213.710000001</v>
      </c>
      <c r="I158" s="375"/>
      <c r="J158" s="368"/>
      <c r="K158" s="368"/>
      <c r="L158" s="369"/>
      <c r="M158" s="368"/>
      <c r="N158" s="368"/>
      <c r="O158" s="368"/>
    </row>
    <row r="159" spans="1:15" ht="15.75" x14ac:dyDescent="0.25">
      <c r="A159" s="252"/>
      <c r="B159" s="386"/>
      <c r="C159" s="270"/>
      <c r="D159" s="293" t="s">
        <v>225</v>
      </c>
      <c r="E159" s="372"/>
      <c r="F159" s="257"/>
      <c r="G159" s="333"/>
      <c r="I159" s="375"/>
      <c r="J159" s="368"/>
      <c r="K159" s="368"/>
      <c r="L159" s="369"/>
      <c r="M159" s="368"/>
      <c r="N159" s="368"/>
      <c r="O159" s="368"/>
    </row>
    <row r="160" spans="1:15" ht="15.75" x14ac:dyDescent="0.25">
      <c r="A160" s="252"/>
      <c r="B160" s="386"/>
      <c r="C160" s="270">
        <v>1</v>
      </c>
      <c r="D160" s="271" t="s">
        <v>227</v>
      </c>
      <c r="E160" s="372"/>
      <c r="F160" s="257">
        <v>3968756</v>
      </c>
      <c r="G160" s="333">
        <f>F160</f>
        <v>3968756</v>
      </c>
      <c r="I160" s="375"/>
      <c r="J160" s="368"/>
      <c r="K160" s="368"/>
      <c r="L160" s="369"/>
      <c r="M160" s="368"/>
      <c r="N160" s="368"/>
      <c r="O160" s="368"/>
    </row>
    <row r="161" spans="1:15" ht="15.75" x14ac:dyDescent="0.25">
      <c r="A161" s="252"/>
      <c r="B161" s="386"/>
      <c r="C161" s="270"/>
      <c r="D161" s="293" t="s">
        <v>226</v>
      </c>
      <c r="E161" s="372"/>
      <c r="F161" s="257"/>
      <c r="G161" s="333"/>
      <c r="I161" s="375"/>
      <c r="J161" s="368"/>
      <c r="K161" s="368"/>
      <c r="L161" s="369"/>
      <c r="M161" s="368"/>
      <c r="N161" s="368"/>
      <c r="O161" s="368"/>
    </row>
    <row r="162" spans="1:15" ht="15.75" x14ac:dyDescent="0.25">
      <c r="A162" s="252"/>
      <c r="B162" s="386"/>
      <c r="C162" s="273">
        <v>1</v>
      </c>
      <c r="D162" s="274" t="s">
        <v>228</v>
      </c>
      <c r="E162" s="372"/>
      <c r="F162" s="257">
        <v>6526437.5700000003</v>
      </c>
      <c r="G162" s="333">
        <f>F162</f>
        <v>6526437.5700000003</v>
      </c>
      <c r="I162" s="375"/>
      <c r="J162" s="368"/>
      <c r="K162" s="368"/>
      <c r="L162" s="369"/>
      <c r="M162" s="368"/>
      <c r="N162" s="368"/>
      <c r="O162" s="368"/>
    </row>
    <row r="163" spans="1:15" ht="15.75" x14ac:dyDescent="0.25">
      <c r="A163" s="252"/>
      <c r="B163" s="386"/>
      <c r="C163" s="227"/>
      <c r="D163" s="228"/>
      <c r="E163" s="372"/>
      <c r="F163" s="257"/>
      <c r="G163" s="387"/>
      <c r="I163" s="375"/>
      <c r="J163" s="368"/>
      <c r="K163" s="368"/>
      <c r="L163" s="369"/>
      <c r="M163" s="368"/>
      <c r="N163" s="368"/>
      <c r="O163" s="368"/>
    </row>
    <row r="164" spans="1:15" ht="15.75" x14ac:dyDescent="0.25">
      <c r="A164" s="252"/>
      <c r="B164" s="253" t="s">
        <v>102</v>
      </c>
      <c r="C164" s="254">
        <v>1</v>
      </c>
      <c r="D164" s="371" t="s">
        <v>69</v>
      </c>
      <c r="E164" s="372"/>
      <c r="F164" s="257">
        <f>400+(220*1)</f>
        <v>620</v>
      </c>
      <c r="G164" s="333">
        <f>SUM(F164:F168)</f>
        <v>2065</v>
      </c>
    </row>
    <row r="165" spans="1:15" ht="15.75" x14ac:dyDescent="0.25">
      <c r="A165" s="88"/>
      <c r="B165" s="97"/>
      <c r="C165" s="227">
        <v>2</v>
      </c>
      <c r="D165" s="228" t="s">
        <v>91</v>
      </c>
      <c r="E165" s="85"/>
      <c r="F165" s="86">
        <v>250</v>
      </c>
      <c r="G165" s="87"/>
    </row>
    <row r="166" spans="1:15" ht="15.75" x14ac:dyDescent="0.25">
      <c r="A166" s="88"/>
      <c r="B166" s="97"/>
      <c r="C166" s="227">
        <v>3</v>
      </c>
      <c r="D166" s="228" t="s">
        <v>155</v>
      </c>
      <c r="E166" s="85"/>
      <c r="F166" s="86">
        <v>495</v>
      </c>
      <c r="G166" s="87"/>
    </row>
    <row r="167" spans="1:15" ht="31.5" x14ac:dyDescent="0.25">
      <c r="A167" s="88"/>
      <c r="B167" s="97"/>
      <c r="C167" s="307">
        <v>4</v>
      </c>
      <c r="D167" s="308" t="s">
        <v>156</v>
      </c>
      <c r="E167" s="85"/>
      <c r="F167" s="86">
        <v>350</v>
      </c>
      <c r="G167" s="87"/>
      <c r="I167" s="166">
        <f>31000*100</f>
        <v>3100000</v>
      </c>
    </row>
    <row r="168" spans="1:15" ht="31.5" x14ac:dyDescent="0.25">
      <c r="A168" s="88"/>
      <c r="B168" s="97"/>
      <c r="C168" s="307">
        <v>5</v>
      </c>
      <c r="D168" s="308" t="s">
        <v>157</v>
      </c>
      <c r="E168" s="85"/>
      <c r="F168" s="86">
        <v>350</v>
      </c>
      <c r="G168" s="87"/>
    </row>
    <row r="169" spans="1:15" ht="16.5" thickBot="1" x14ac:dyDescent="0.3">
      <c r="A169" s="229"/>
      <c r="B169" s="230" t="s">
        <v>103</v>
      </c>
      <c r="C169" s="231"/>
      <c r="D169" s="232"/>
      <c r="E169" s="233"/>
      <c r="F169" s="234"/>
      <c r="G169" s="235"/>
    </row>
    <row r="170" spans="1:15" ht="15.75" x14ac:dyDescent="0.25">
      <c r="A170" s="276"/>
      <c r="B170" s="277"/>
      <c r="C170" s="276"/>
      <c r="D170" s="277"/>
      <c r="E170" s="276"/>
      <c r="F170" s="309"/>
      <c r="G170" s="281"/>
    </row>
    <row r="171" spans="1:15" ht="15.75" x14ac:dyDescent="0.25">
      <c r="A171" s="310"/>
      <c r="B171" s="310"/>
      <c r="C171" s="249"/>
      <c r="D171" s="310"/>
      <c r="E171" s="249"/>
      <c r="F171" s="311"/>
      <c r="G171" s="312"/>
    </row>
    <row r="172" spans="1:15" ht="15.75" x14ac:dyDescent="0.25">
      <c r="A172" s="252">
        <v>18</v>
      </c>
      <c r="B172" s="253" t="s">
        <v>22</v>
      </c>
      <c r="C172" s="254">
        <v>1</v>
      </c>
      <c r="D172" s="255" t="s">
        <v>85</v>
      </c>
      <c r="E172" s="256"/>
      <c r="F172" s="257">
        <v>5250</v>
      </c>
      <c r="G172" s="333">
        <f>SUM(F172:F183)</f>
        <v>23586</v>
      </c>
    </row>
    <row r="173" spans="1:15" ht="15.75" x14ac:dyDescent="0.25">
      <c r="A173" s="88"/>
      <c r="B173" s="97"/>
      <c r="C173" s="227">
        <v>2</v>
      </c>
      <c r="D173" s="228" t="s">
        <v>171</v>
      </c>
      <c r="E173" s="85"/>
      <c r="F173" s="86">
        <v>1354</v>
      </c>
      <c r="G173" s="334"/>
    </row>
    <row r="174" spans="1:15" ht="15.75" x14ac:dyDescent="0.25">
      <c r="A174" s="88"/>
      <c r="B174" s="97"/>
      <c r="C174" s="227">
        <v>3</v>
      </c>
      <c r="D174" s="228" t="s">
        <v>69</v>
      </c>
      <c r="E174" s="85"/>
      <c r="F174" s="86">
        <v>2400</v>
      </c>
      <c r="G174" s="87"/>
    </row>
    <row r="175" spans="1:15" ht="15.75" x14ac:dyDescent="0.25">
      <c r="A175" s="88"/>
      <c r="B175" s="97"/>
      <c r="C175" s="227">
        <v>4</v>
      </c>
      <c r="D175" s="228" t="s">
        <v>86</v>
      </c>
      <c r="E175" s="85"/>
      <c r="F175" s="86">
        <v>5600</v>
      </c>
      <c r="G175" s="87"/>
    </row>
    <row r="176" spans="1:15" ht="15.75" x14ac:dyDescent="0.25">
      <c r="A176" s="88"/>
      <c r="B176" s="97"/>
      <c r="C176" s="227">
        <v>5</v>
      </c>
      <c r="D176" s="228" t="s">
        <v>72</v>
      </c>
      <c r="E176" s="85"/>
      <c r="F176" s="86">
        <v>1750</v>
      </c>
      <c r="G176" s="87"/>
    </row>
    <row r="177" spans="1:7" ht="15.75" x14ac:dyDescent="0.25">
      <c r="A177" s="88"/>
      <c r="B177" s="97"/>
      <c r="C177" s="227">
        <v>6</v>
      </c>
      <c r="D177" s="228" t="s">
        <v>75</v>
      </c>
      <c r="E177" s="85"/>
      <c r="F177" s="86">
        <v>300</v>
      </c>
      <c r="G177" s="87"/>
    </row>
    <row r="178" spans="1:7" ht="15.75" x14ac:dyDescent="0.25">
      <c r="A178" s="88"/>
      <c r="B178" s="97"/>
      <c r="C178" s="227">
        <v>7</v>
      </c>
      <c r="D178" s="228" t="s">
        <v>87</v>
      </c>
      <c r="E178" s="85"/>
      <c r="F178" s="86">
        <v>1025</v>
      </c>
      <c r="G178" s="87"/>
    </row>
    <row r="179" spans="1:7" ht="15.75" x14ac:dyDescent="0.25">
      <c r="A179" s="88"/>
      <c r="B179" s="97"/>
      <c r="C179" s="227">
        <v>8</v>
      </c>
      <c r="D179" s="228" t="s">
        <v>70</v>
      </c>
      <c r="E179" s="85"/>
      <c r="F179" s="86">
        <v>1987</v>
      </c>
      <c r="G179" s="87"/>
    </row>
    <row r="180" spans="1:7" ht="15.75" x14ac:dyDescent="0.25">
      <c r="A180" s="88"/>
      <c r="B180" s="97"/>
      <c r="C180" s="227">
        <v>9</v>
      </c>
      <c r="D180" s="228" t="s">
        <v>88</v>
      </c>
      <c r="E180" s="85"/>
      <c r="F180" s="86">
        <v>1200</v>
      </c>
      <c r="G180" s="87"/>
    </row>
    <row r="181" spans="1:7" ht="15.75" x14ac:dyDescent="0.25">
      <c r="A181" s="88"/>
      <c r="B181" s="97"/>
      <c r="C181" s="227">
        <v>10</v>
      </c>
      <c r="D181" s="228" t="s">
        <v>89</v>
      </c>
      <c r="E181" s="85"/>
      <c r="F181" s="86">
        <v>120</v>
      </c>
      <c r="G181" s="87"/>
    </row>
    <row r="182" spans="1:7" ht="15.75" x14ac:dyDescent="0.25">
      <c r="A182" s="313"/>
      <c r="B182" s="97"/>
      <c r="C182" s="227">
        <v>11</v>
      </c>
      <c r="D182" s="228" t="s">
        <v>90</v>
      </c>
      <c r="E182" s="85"/>
      <c r="F182" s="86">
        <v>2100</v>
      </c>
      <c r="G182" s="87"/>
    </row>
    <row r="183" spans="1:7" ht="15.75" x14ac:dyDescent="0.25">
      <c r="A183" s="313"/>
      <c r="B183" s="97"/>
      <c r="C183" s="227">
        <v>12</v>
      </c>
      <c r="D183" s="228" t="s">
        <v>84</v>
      </c>
      <c r="E183" s="85"/>
      <c r="F183" s="86">
        <v>500</v>
      </c>
      <c r="G183" s="87"/>
    </row>
    <row r="184" spans="1:7" ht="15.75" x14ac:dyDescent="0.25">
      <c r="A184" s="88">
        <v>19</v>
      </c>
      <c r="B184" s="97" t="s">
        <v>23</v>
      </c>
      <c r="C184" s="227"/>
      <c r="D184" s="228"/>
      <c r="E184" s="85"/>
      <c r="F184" s="260" t="s">
        <v>92</v>
      </c>
      <c r="G184" s="261" t="s">
        <v>92</v>
      </c>
    </row>
    <row r="185" spans="1:7" ht="16.5" thickBot="1" x14ac:dyDescent="0.3">
      <c r="A185" s="89">
        <v>20</v>
      </c>
      <c r="B185" s="98" t="s">
        <v>24</v>
      </c>
      <c r="C185" s="314"/>
      <c r="D185" s="315"/>
      <c r="E185" s="90"/>
      <c r="F185" s="91" t="s">
        <v>92</v>
      </c>
      <c r="G185" s="92" t="s">
        <v>92</v>
      </c>
    </row>
    <row r="186" spans="1:7" ht="15.75" x14ac:dyDescent="0.25">
      <c r="A186" s="81"/>
      <c r="B186" s="316"/>
      <c r="C186" s="317"/>
      <c r="D186" s="318" t="s">
        <v>108</v>
      </c>
      <c r="E186" s="82"/>
      <c r="F186" s="319"/>
      <c r="G186" s="320">
        <f>SUM(G7:G185)</f>
        <v>87645625.074999988</v>
      </c>
    </row>
    <row r="187" spans="1:7" ht="16.5" thickBot="1" x14ac:dyDescent="0.3">
      <c r="A187" s="321"/>
      <c r="B187" s="322"/>
      <c r="C187" s="323"/>
      <c r="D187" s="324"/>
      <c r="E187" s="282"/>
      <c r="F187" s="325"/>
      <c r="G187" s="326"/>
    </row>
    <row r="188" spans="1:7" ht="15.75" x14ac:dyDescent="0.25">
      <c r="A188" s="64"/>
      <c r="B188" s="64"/>
      <c r="C188" s="93"/>
      <c r="D188" s="64"/>
      <c r="E188" s="93"/>
      <c r="F188" s="94"/>
      <c r="G188" s="95"/>
    </row>
    <row r="189" spans="1:7" ht="15.75" x14ac:dyDescent="0.25">
      <c r="A189" s="64"/>
      <c r="B189" s="64"/>
      <c r="C189" s="93"/>
      <c r="D189" s="64"/>
      <c r="E189" s="93"/>
      <c r="F189" s="94"/>
      <c r="G189" s="95"/>
    </row>
    <row r="190" spans="1:7" ht="15.75" x14ac:dyDescent="0.25">
      <c r="A190" s="64"/>
      <c r="B190" s="64"/>
      <c r="C190" s="93"/>
      <c r="D190" s="64"/>
      <c r="E190" s="219" t="s">
        <v>203</v>
      </c>
      <c r="F190" s="64"/>
      <c r="G190" s="327"/>
    </row>
    <row r="191" spans="1:7" ht="15.75" x14ac:dyDescent="0.25">
      <c r="A191" s="64"/>
      <c r="B191" s="64"/>
      <c r="C191" s="93"/>
      <c r="D191" s="64"/>
      <c r="E191" s="220" t="s">
        <v>173</v>
      </c>
      <c r="F191" s="64"/>
      <c r="G191" s="220"/>
    </row>
    <row r="192" spans="1:7" ht="15.75" x14ac:dyDescent="0.25">
      <c r="A192" s="64"/>
      <c r="B192" s="64"/>
      <c r="C192" s="93"/>
      <c r="D192" s="64"/>
      <c r="E192" s="220" t="s">
        <v>174</v>
      </c>
      <c r="F192" s="64"/>
      <c r="G192" s="220"/>
    </row>
    <row r="193" spans="1:7" ht="15.75" x14ac:dyDescent="0.25">
      <c r="A193" s="64"/>
      <c r="B193" s="64"/>
      <c r="C193" s="93"/>
      <c r="D193" s="64"/>
      <c r="E193" s="220" t="s">
        <v>175</v>
      </c>
      <c r="F193" s="64"/>
      <c r="G193" s="95"/>
    </row>
    <row r="194" spans="1:7" ht="15.75" x14ac:dyDescent="0.25">
      <c r="A194" s="64"/>
      <c r="B194" s="64"/>
      <c r="C194" s="93"/>
      <c r="D194" s="64"/>
      <c r="E194" s="95"/>
      <c r="F194" s="64"/>
      <c r="G194" s="95"/>
    </row>
    <row r="195" spans="1:7" ht="15.75" x14ac:dyDescent="0.25">
      <c r="A195" s="64"/>
      <c r="B195" s="64"/>
      <c r="C195" s="64"/>
      <c r="D195" s="64"/>
      <c r="E195" s="93"/>
      <c r="F195" s="64"/>
      <c r="G195" s="93"/>
    </row>
    <row r="196" spans="1:7" ht="15.75" x14ac:dyDescent="0.25">
      <c r="A196" s="64"/>
      <c r="B196" s="64"/>
      <c r="C196" s="64"/>
      <c r="D196" s="64"/>
      <c r="E196" s="93"/>
      <c r="F196" s="64"/>
      <c r="G196" s="93"/>
    </row>
    <row r="197" spans="1:7" ht="15.75" x14ac:dyDescent="0.25">
      <c r="A197" s="64"/>
      <c r="B197" s="64"/>
      <c r="C197" s="64"/>
      <c r="D197" s="64"/>
      <c r="E197" s="221" t="s">
        <v>176</v>
      </c>
      <c r="F197" s="64"/>
      <c r="G197" s="93"/>
    </row>
    <row r="198" spans="1:7" ht="15.75" x14ac:dyDescent="0.25">
      <c r="A198" s="64"/>
      <c r="B198" s="64"/>
      <c r="C198" s="64"/>
      <c r="D198" s="64"/>
      <c r="E198" s="219" t="s">
        <v>177</v>
      </c>
      <c r="F198" s="64"/>
      <c r="G198" s="93"/>
    </row>
    <row r="199" spans="1:7" x14ac:dyDescent="0.25">
      <c r="E199" s="3"/>
      <c r="G199" s="3"/>
    </row>
    <row r="200" spans="1:7" x14ac:dyDescent="0.25">
      <c r="E200" s="3"/>
      <c r="G200" s="3"/>
    </row>
    <row r="201" spans="1:7" x14ac:dyDescent="0.25">
      <c r="E201" s="3"/>
      <c r="G201" s="3"/>
    </row>
    <row r="202" spans="1:7" x14ac:dyDescent="0.25">
      <c r="E202" s="3"/>
      <c r="G202" s="3"/>
    </row>
    <row r="203" spans="1:7" x14ac:dyDescent="0.25">
      <c r="E203" s="3"/>
      <c r="G203" s="3"/>
    </row>
    <row r="204" spans="1:7" x14ac:dyDescent="0.25">
      <c r="E204" s="3"/>
      <c r="G204" s="3"/>
    </row>
    <row r="205" spans="1:7" x14ac:dyDescent="0.25">
      <c r="E205" s="3"/>
      <c r="G205" s="3"/>
    </row>
    <row r="206" spans="1:7" x14ac:dyDescent="0.25">
      <c r="E206" s="3"/>
      <c r="G206" s="3"/>
    </row>
    <row r="207" spans="1:7" x14ac:dyDescent="0.25">
      <c r="E207" s="3"/>
      <c r="G207" s="3"/>
    </row>
    <row r="208" spans="1:7" x14ac:dyDescent="0.25">
      <c r="E208" s="3"/>
      <c r="G208" s="3"/>
    </row>
    <row r="209" spans="5:7" x14ac:dyDescent="0.25">
      <c r="E209" s="3"/>
      <c r="G209" s="3"/>
    </row>
    <row r="210" spans="5:7" x14ac:dyDescent="0.25">
      <c r="E210" s="3"/>
      <c r="G210" s="3"/>
    </row>
    <row r="211" spans="5:7" x14ac:dyDescent="0.25">
      <c r="E211" s="3"/>
      <c r="G211" s="3"/>
    </row>
    <row r="212" spans="5:7" x14ac:dyDescent="0.25">
      <c r="E212" s="3"/>
      <c r="G212" s="3"/>
    </row>
    <row r="213" spans="5:7" x14ac:dyDescent="0.25">
      <c r="E213" s="3"/>
      <c r="G213" s="3"/>
    </row>
    <row r="214" spans="5:7" x14ac:dyDescent="0.25">
      <c r="E214" s="3"/>
      <c r="G214" s="3"/>
    </row>
    <row r="215" spans="5:7" x14ac:dyDescent="0.25">
      <c r="E215" s="3"/>
      <c r="G215" s="3"/>
    </row>
    <row r="216" spans="5:7" x14ac:dyDescent="0.25">
      <c r="E216" s="3"/>
      <c r="G216" s="3"/>
    </row>
    <row r="217" spans="5:7" x14ac:dyDescent="0.25">
      <c r="E217" s="3"/>
      <c r="G217" s="3"/>
    </row>
    <row r="218" spans="5:7" x14ac:dyDescent="0.25">
      <c r="E218" s="3"/>
      <c r="G218" s="3"/>
    </row>
    <row r="219" spans="5:7" x14ac:dyDescent="0.25">
      <c r="E219" s="3"/>
      <c r="G219" s="3"/>
    </row>
    <row r="220" spans="5:7" x14ac:dyDescent="0.25">
      <c r="E220" s="3"/>
      <c r="G220" s="3"/>
    </row>
    <row r="221" spans="5:7" x14ac:dyDescent="0.25">
      <c r="E221" s="3"/>
      <c r="G221" s="3"/>
    </row>
    <row r="222" spans="5:7" x14ac:dyDescent="0.25">
      <c r="E222" s="3"/>
      <c r="G222" s="3"/>
    </row>
    <row r="223" spans="5:7" x14ac:dyDescent="0.25">
      <c r="E223" s="3"/>
    </row>
    <row r="224" spans="5:7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</sheetData>
  <mergeCells count="4">
    <mergeCell ref="A1:G1"/>
    <mergeCell ref="A2:G2"/>
    <mergeCell ref="C4:D4"/>
    <mergeCell ref="C6:D6"/>
  </mergeCells>
  <pageMargins left="0.51181102362204722" right="0.11811023622047245" top="0.55118110236220474" bottom="1.3385826771653544" header="0.31496062992125984" footer="0.31496062992125984"/>
  <pageSetup paperSize="9" scale="74" orientation="portrait" r:id="rId1"/>
  <rowBreaks count="3" manualBreakCount="3">
    <brk id="54" max="16383" man="1"/>
    <brk id="110" max="6" man="1"/>
    <brk id="1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O246"/>
  <sheetViews>
    <sheetView tabSelected="1" view="pageBreakPreview" topLeftCell="C13" zoomScale="90" zoomScaleSheetLayoutView="90" workbookViewId="0">
      <selection activeCell="G114" sqref="G113:G114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39.42578125" customWidth="1"/>
    <col min="5" max="5" width="13" customWidth="1"/>
    <col min="6" max="6" width="10.85546875" customWidth="1"/>
    <col min="7" max="7" width="12.85546875" customWidth="1"/>
    <col min="9" max="9" width="10.140625" bestFit="1" customWidth="1"/>
    <col min="10" max="10" width="12.42578125" customWidth="1"/>
    <col min="11" max="11" width="35.5703125" customWidth="1"/>
    <col min="12" max="12" width="16.28515625" customWidth="1"/>
    <col min="13" max="13" width="4.5703125" customWidth="1"/>
    <col min="14" max="14" width="9" bestFit="1" customWidth="1"/>
  </cols>
  <sheetData>
    <row r="1" spans="1:13" ht="15.75" x14ac:dyDescent="0.25">
      <c r="A1" s="388" t="s">
        <v>267</v>
      </c>
      <c r="B1" s="388"/>
      <c r="C1" s="388"/>
      <c r="D1" s="388"/>
      <c r="E1" s="388"/>
      <c r="F1" s="388"/>
      <c r="G1" s="388"/>
      <c r="H1" s="337"/>
    </row>
    <row r="2" spans="1:13" ht="15.75" x14ac:dyDescent="0.25">
      <c r="A2" s="388" t="s">
        <v>268</v>
      </c>
      <c r="B2" s="388"/>
      <c r="C2" s="388"/>
      <c r="D2" s="388"/>
      <c r="E2" s="388"/>
      <c r="F2" s="388"/>
      <c r="G2" s="388"/>
    </row>
    <row r="3" spans="1:13" ht="16.5" thickBot="1" x14ac:dyDescent="0.3">
      <c r="A3" s="67"/>
      <c r="B3" s="67"/>
      <c r="C3" s="67"/>
      <c r="D3" s="64"/>
      <c r="E3" s="64"/>
      <c r="F3" s="64"/>
      <c r="G3" s="64"/>
    </row>
    <row r="4" spans="1:13" ht="15.75" x14ac:dyDescent="0.25">
      <c r="A4" s="198" t="s">
        <v>1</v>
      </c>
      <c r="B4" s="199" t="s">
        <v>269</v>
      </c>
      <c r="C4" s="389" t="s">
        <v>5</v>
      </c>
      <c r="D4" s="390"/>
      <c r="E4" s="209" t="s">
        <v>3</v>
      </c>
      <c r="F4" s="199" t="s">
        <v>6</v>
      </c>
      <c r="G4" s="200" t="s">
        <v>109</v>
      </c>
      <c r="H4" s="5"/>
      <c r="I4" s="5"/>
    </row>
    <row r="5" spans="1:13" ht="15.75" x14ac:dyDescent="0.25">
      <c r="A5" s="201"/>
      <c r="B5" s="202"/>
      <c r="C5" s="328"/>
      <c r="D5" s="318"/>
      <c r="E5" s="329" t="s">
        <v>25</v>
      </c>
      <c r="F5" s="202" t="s">
        <v>7</v>
      </c>
      <c r="G5" s="203" t="s">
        <v>7</v>
      </c>
      <c r="H5" s="5"/>
      <c r="I5" s="5"/>
    </row>
    <row r="6" spans="1:13" ht="16.5" thickBot="1" x14ac:dyDescent="0.3">
      <c r="A6" s="204">
        <v>1</v>
      </c>
      <c r="B6" s="205">
        <v>2</v>
      </c>
      <c r="C6" s="391">
        <v>3</v>
      </c>
      <c r="D6" s="392"/>
      <c r="E6" s="330">
        <v>4</v>
      </c>
      <c r="F6" s="205">
        <v>5</v>
      </c>
      <c r="G6" s="206">
        <v>6</v>
      </c>
      <c r="H6" s="5"/>
      <c r="I6" s="5"/>
    </row>
    <row r="7" spans="1:13" ht="16.5" thickTop="1" x14ac:dyDescent="0.25">
      <c r="A7" s="222">
        <v>1</v>
      </c>
      <c r="B7" s="96" t="s">
        <v>4</v>
      </c>
      <c r="C7" s="223">
        <v>1</v>
      </c>
      <c r="D7" s="224" t="s">
        <v>64</v>
      </c>
      <c r="E7" s="225" t="s">
        <v>96</v>
      </c>
      <c r="F7" s="226">
        <v>500</v>
      </c>
      <c r="G7" s="331">
        <f>SUM(F7:F23)</f>
        <v>27332.125</v>
      </c>
    </row>
    <row r="8" spans="1:13" ht="15.75" x14ac:dyDescent="0.25">
      <c r="A8" s="88"/>
      <c r="B8" s="97"/>
      <c r="C8" s="227">
        <v>2</v>
      </c>
      <c r="D8" s="228" t="s">
        <v>53</v>
      </c>
      <c r="E8" s="85" t="s">
        <v>44</v>
      </c>
      <c r="F8" s="86">
        <v>250</v>
      </c>
      <c r="G8" s="87"/>
      <c r="K8" t="s">
        <v>169</v>
      </c>
    </row>
    <row r="9" spans="1:13" ht="15.75" x14ac:dyDescent="0.25">
      <c r="A9" s="88"/>
      <c r="B9" s="97"/>
      <c r="C9" s="227">
        <v>3</v>
      </c>
      <c r="D9" s="228" t="s">
        <v>54</v>
      </c>
      <c r="E9" s="85" t="s">
        <v>44</v>
      </c>
      <c r="F9" s="86">
        <v>1354</v>
      </c>
      <c r="G9" s="87"/>
      <c r="L9" s="6">
        <f>F8</f>
        <v>250</v>
      </c>
      <c r="M9" s="6"/>
    </row>
    <row r="10" spans="1:13" ht="15.75" x14ac:dyDescent="0.25">
      <c r="A10" s="88"/>
      <c r="B10" s="97"/>
      <c r="C10" s="227">
        <v>4</v>
      </c>
      <c r="D10" s="228" t="s">
        <v>55</v>
      </c>
      <c r="E10" s="85" t="s">
        <v>44</v>
      </c>
      <c r="F10" s="86">
        <v>300</v>
      </c>
      <c r="G10" s="87"/>
      <c r="L10" s="6">
        <f t="shared" ref="L10:L15" si="0">F10</f>
        <v>300</v>
      </c>
      <c r="M10" s="6"/>
    </row>
    <row r="11" spans="1:13" ht="15.75" x14ac:dyDescent="0.25">
      <c r="A11" s="88"/>
      <c r="B11" s="97"/>
      <c r="C11" s="227">
        <v>5</v>
      </c>
      <c r="D11" s="228" t="s">
        <v>65</v>
      </c>
      <c r="E11" s="85" t="s">
        <v>44</v>
      </c>
      <c r="F11" s="86">
        <v>461</v>
      </c>
      <c r="G11" s="87"/>
      <c r="L11" s="6">
        <f t="shared" si="0"/>
        <v>461</v>
      </c>
      <c r="M11" s="6"/>
    </row>
    <row r="12" spans="1:13" ht="15.75" x14ac:dyDescent="0.25">
      <c r="A12" s="88"/>
      <c r="B12" s="97"/>
      <c r="C12" s="227">
        <v>6</v>
      </c>
      <c r="D12" s="228" t="s">
        <v>66</v>
      </c>
      <c r="E12" s="85" t="s">
        <v>44</v>
      </c>
      <c r="F12" s="86">
        <v>106</v>
      </c>
      <c r="G12" s="87"/>
      <c r="L12" s="6">
        <f t="shared" si="0"/>
        <v>106</v>
      </c>
      <c r="M12" s="6"/>
    </row>
    <row r="13" spans="1:13" ht="15.75" x14ac:dyDescent="0.25">
      <c r="A13" s="88"/>
      <c r="B13" s="97"/>
      <c r="C13" s="227">
        <v>7</v>
      </c>
      <c r="D13" s="228" t="s">
        <v>67</v>
      </c>
      <c r="E13" s="85" t="s">
        <v>44</v>
      </c>
      <c r="F13" s="86">
        <v>490</v>
      </c>
      <c r="G13" s="87"/>
      <c r="L13" s="6">
        <f t="shared" si="0"/>
        <v>490</v>
      </c>
      <c r="M13" s="6"/>
    </row>
    <row r="14" spans="1:13" ht="15.75" x14ac:dyDescent="0.25">
      <c r="A14" s="88"/>
      <c r="B14" s="97"/>
      <c r="C14" s="227">
        <v>8</v>
      </c>
      <c r="D14" s="228" t="s">
        <v>56</v>
      </c>
      <c r="E14" s="85" t="s">
        <v>44</v>
      </c>
      <c r="F14" s="86">
        <v>32</v>
      </c>
      <c r="G14" s="87"/>
      <c r="L14" s="6">
        <f t="shared" si="0"/>
        <v>32</v>
      </c>
      <c r="M14" s="6"/>
    </row>
    <row r="15" spans="1:13" ht="15.75" x14ac:dyDescent="0.25">
      <c r="A15" s="88"/>
      <c r="B15" s="97"/>
      <c r="C15" s="227">
        <v>9</v>
      </c>
      <c r="D15" s="228" t="s">
        <v>57</v>
      </c>
      <c r="E15" s="85" t="s">
        <v>44</v>
      </c>
      <c r="F15" s="86">
        <v>10</v>
      </c>
      <c r="G15" s="87"/>
      <c r="L15" s="6">
        <f t="shared" si="0"/>
        <v>10</v>
      </c>
      <c r="M15" s="6"/>
    </row>
    <row r="16" spans="1:13" ht="15.75" x14ac:dyDescent="0.25">
      <c r="A16" s="88"/>
      <c r="B16" s="97"/>
      <c r="C16" s="227">
        <v>10</v>
      </c>
      <c r="D16" s="228" t="s">
        <v>58</v>
      </c>
      <c r="E16" s="85" t="s">
        <v>44</v>
      </c>
      <c r="F16" s="86">
        <v>22500</v>
      </c>
      <c r="G16" s="87"/>
      <c r="L16" s="6">
        <f>F18</f>
        <v>15</v>
      </c>
      <c r="M16" s="6"/>
    </row>
    <row r="17" spans="1:13" ht="15.75" x14ac:dyDescent="0.25">
      <c r="A17" s="88"/>
      <c r="B17" s="97"/>
      <c r="C17" s="227">
        <v>11</v>
      </c>
      <c r="D17" s="228" t="s">
        <v>201</v>
      </c>
      <c r="E17" s="85" t="s">
        <v>41</v>
      </c>
      <c r="F17" s="86">
        <v>287.25</v>
      </c>
      <c r="G17" s="87"/>
      <c r="L17" s="6">
        <f>F19</f>
        <v>500</v>
      </c>
      <c r="M17" s="6"/>
    </row>
    <row r="18" spans="1:13" ht="15.75" x14ac:dyDescent="0.25">
      <c r="A18" s="88"/>
      <c r="B18" s="97"/>
      <c r="C18" s="227">
        <v>12</v>
      </c>
      <c r="D18" s="228" t="s">
        <v>59</v>
      </c>
      <c r="E18" s="85" t="s">
        <v>44</v>
      </c>
      <c r="F18" s="86">
        <v>15</v>
      </c>
      <c r="G18" s="87"/>
      <c r="L18" s="6">
        <f>F20</f>
        <v>271.60000000000002</v>
      </c>
      <c r="M18" s="6"/>
    </row>
    <row r="19" spans="1:13" ht="15.75" x14ac:dyDescent="0.25">
      <c r="A19" s="88"/>
      <c r="B19" s="97"/>
      <c r="C19" s="227">
        <v>13</v>
      </c>
      <c r="D19" s="228" t="s">
        <v>60</v>
      </c>
      <c r="E19" s="85"/>
      <c r="F19" s="86">
        <v>500</v>
      </c>
      <c r="G19" s="87"/>
      <c r="K19" s="114">
        <f>8.5*8.5</f>
        <v>72.25</v>
      </c>
      <c r="L19" s="6">
        <f>F23</f>
        <v>76.125</v>
      </c>
      <c r="M19" s="6"/>
    </row>
    <row r="20" spans="1:13" ht="15.75" x14ac:dyDescent="0.25">
      <c r="A20" s="88"/>
      <c r="B20" s="97"/>
      <c r="C20" s="227">
        <v>14</v>
      </c>
      <c r="D20" s="228" t="s">
        <v>61</v>
      </c>
      <c r="E20" s="85" t="s">
        <v>45</v>
      </c>
      <c r="F20" s="86">
        <f>174+97.6</f>
        <v>271.60000000000002</v>
      </c>
      <c r="G20" s="87"/>
      <c r="L20" s="100">
        <f>G124</f>
        <v>2065</v>
      </c>
      <c r="M20" s="100"/>
    </row>
    <row r="21" spans="1:13" ht="15.75" x14ac:dyDescent="0.25">
      <c r="A21" s="88"/>
      <c r="B21" s="97"/>
      <c r="C21" s="227">
        <v>15</v>
      </c>
      <c r="D21" s="228" t="s">
        <v>182</v>
      </c>
      <c r="E21" s="85" t="s">
        <v>27</v>
      </c>
      <c r="F21" s="86">
        <v>72.25</v>
      </c>
      <c r="G21" s="87"/>
      <c r="L21" s="99">
        <f>SUM(L9:L20)</f>
        <v>4576.7250000000004</v>
      </c>
      <c r="M21" s="99"/>
    </row>
    <row r="22" spans="1:13" ht="15.75" x14ac:dyDescent="0.25">
      <c r="A22" s="229"/>
      <c r="B22" s="230"/>
      <c r="C22" s="231">
        <v>16</v>
      </c>
      <c r="D22" s="232" t="s">
        <v>202</v>
      </c>
      <c r="E22" s="233"/>
      <c r="F22" s="234">
        <v>106.9</v>
      </c>
      <c r="G22" s="235"/>
      <c r="L22" s="99"/>
      <c r="M22" s="99"/>
    </row>
    <row r="23" spans="1:13" ht="15.75" x14ac:dyDescent="0.25">
      <c r="A23" s="229"/>
      <c r="B23" s="230"/>
      <c r="C23" s="231">
        <v>17</v>
      </c>
      <c r="D23" s="232" t="s">
        <v>63</v>
      </c>
      <c r="E23" s="233" t="s">
        <v>44</v>
      </c>
      <c r="F23" s="234">
        <f>(14.5*(3.5+7)*0.5)</f>
        <v>76.125</v>
      </c>
      <c r="G23" s="235"/>
    </row>
    <row r="24" spans="1:13" ht="15.75" x14ac:dyDescent="0.25">
      <c r="A24" s="193"/>
      <c r="B24" s="194"/>
      <c r="C24" s="236">
        <v>18</v>
      </c>
      <c r="D24" s="237" t="s">
        <v>229</v>
      </c>
      <c r="E24" s="238"/>
      <c r="F24" s="195">
        <v>2250</v>
      </c>
      <c r="G24" s="196"/>
    </row>
    <row r="25" spans="1:13" ht="15.75" x14ac:dyDescent="0.25">
      <c r="A25" s="239">
        <v>2</v>
      </c>
      <c r="B25" s="240" t="s">
        <v>8</v>
      </c>
      <c r="C25" s="241"/>
      <c r="D25" s="242"/>
      <c r="E25" s="243"/>
      <c r="F25" s="244"/>
      <c r="G25" s="332"/>
      <c r="K25" t="s">
        <v>170</v>
      </c>
    </row>
    <row r="26" spans="1:13" ht="15.75" x14ac:dyDescent="0.25">
      <c r="A26" s="245"/>
      <c r="B26" s="246" t="s">
        <v>236</v>
      </c>
      <c r="C26" s="247"/>
      <c r="D26" s="248"/>
      <c r="E26" s="249"/>
      <c r="F26" s="250"/>
      <c r="G26" s="251"/>
    </row>
    <row r="27" spans="1:13" ht="15.75" x14ac:dyDescent="0.25">
      <c r="A27" s="252">
        <v>3</v>
      </c>
      <c r="B27" s="253" t="s">
        <v>9</v>
      </c>
      <c r="C27" s="254"/>
      <c r="D27" s="255" t="s">
        <v>48</v>
      </c>
      <c r="E27" s="256" t="s">
        <v>44</v>
      </c>
      <c r="F27" s="257">
        <v>1500</v>
      </c>
      <c r="G27" s="333">
        <f>SUM(F27:F31)</f>
        <v>4100</v>
      </c>
      <c r="L27" s="6">
        <f>F9</f>
        <v>1354</v>
      </c>
      <c r="M27" s="6"/>
    </row>
    <row r="28" spans="1:13" ht="15.75" x14ac:dyDescent="0.25">
      <c r="A28" s="88">
        <v>4</v>
      </c>
      <c r="B28" s="97" t="s">
        <v>93</v>
      </c>
      <c r="C28" s="64"/>
      <c r="D28" s="64"/>
      <c r="E28" s="97"/>
      <c r="F28" s="97"/>
      <c r="G28" s="87"/>
    </row>
    <row r="29" spans="1:13" ht="15.75" x14ac:dyDescent="0.25">
      <c r="A29" s="88"/>
      <c r="B29" s="97" t="s">
        <v>94</v>
      </c>
      <c r="C29" s="227">
        <v>1</v>
      </c>
      <c r="D29" s="228" t="s">
        <v>49</v>
      </c>
      <c r="E29" s="85" t="s">
        <v>44</v>
      </c>
      <c r="F29" s="86">
        <v>500</v>
      </c>
      <c r="G29" s="87"/>
    </row>
    <row r="30" spans="1:13" ht="15.75" x14ac:dyDescent="0.25">
      <c r="A30" s="88"/>
      <c r="B30" s="97"/>
      <c r="C30" s="227">
        <v>2</v>
      </c>
      <c r="D30" s="228" t="s">
        <v>50</v>
      </c>
      <c r="E30" s="85" t="s">
        <v>44</v>
      </c>
      <c r="F30" s="86">
        <v>1200</v>
      </c>
      <c r="G30" s="87"/>
    </row>
    <row r="31" spans="1:13" ht="15.75" x14ac:dyDescent="0.25">
      <c r="A31" s="88"/>
      <c r="B31" s="97"/>
      <c r="C31" s="227">
        <v>3</v>
      </c>
      <c r="D31" s="228" t="s">
        <v>97</v>
      </c>
      <c r="E31" s="85" t="s">
        <v>44</v>
      </c>
      <c r="F31" s="86">
        <v>900</v>
      </c>
      <c r="G31" s="87"/>
    </row>
    <row r="32" spans="1:13" ht="15.75" x14ac:dyDescent="0.25">
      <c r="A32" s="193"/>
      <c r="B32" s="194"/>
      <c r="C32" s="236"/>
      <c r="D32" s="237"/>
      <c r="E32" s="238"/>
      <c r="F32" s="195"/>
      <c r="G32" s="196"/>
    </row>
    <row r="33" spans="1:14" ht="15.75" x14ac:dyDescent="0.25">
      <c r="A33" s="239">
        <v>5</v>
      </c>
      <c r="B33" s="240" t="s">
        <v>10</v>
      </c>
      <c r="C33" s="241"/>
      <c r="D33" s="242"/>
      <c r="E33" s="243"/>
      <c r="F33" s="258" t="s">
        <v>92</v>
      </c>
      <c r="G33" s="259" t="s">
        <v>92</v>
      </c>
      <c r="J33" s="27">
        <v>2</v>
      </c>
      <c r="K33" s="28" t="s">
        <v>28</v>
      </c>
      <c r="L33" s="23"/>
      <c r="M33" s="23"/>
      <c r="N33" s="37">
        <v>3900</v>
      </c>
    </row>
    <row r="34" spans="1:14" ht="15.75" x14ac:dyDescent="0.25">
      <c r="A34" s="88">
        <v>6</v>
      </c>
      <c r="B34" s="97" t="s">
        <v>11</v>
      </c>
      <c r="C34" s="227"/>
      <c r="D34" s="228"/>
      <c r="E34" s="85" t="s">
        <v>41</v>
      </c>
      <c r="F34" s="86">
        <v>1600</v>
      </c>
      <c r="G34" s="334">
        <v>1600</v>
      </c>
      <c r="J34" s="27">
        <v>3</v>
      </c>
      <c r="K34" s="28" t="s">
        <v>29</v>
      </c>
      <c r="L34" s="23"/>
      <c r="M34" s="23"/>
      <c r="N34" s="37">
        <v>5000</v>
      </c>
    </row>
    <row r="35" spans="1:14" ht="15.75" x14ac:dyDescent="0.25">
      <c r="A35" s="88">
        <v>7</v>
      </c>
      <c r="B35" s="97" t="s">
        <v>12</v>
      </c>
      <c r="C35" s="227"/>
      <c r="D35" s="228"/>
      <c r="E35" s="85"/>
      <c r="F35" s="260" t="s">
        <v>92</v>
      </c>
      <c r="G35" s="261" t="s">
        <v>92</v>
      </c>
      <c r="J35" s="27">
        <v>4</v>
      </c>
      <c r="K35" s="28" t="s">
        <v>30</v>
      </c>
      <c r="L35" s="23"/>
      <c r="M35" s="23"/>
      <c r="N35" s="37">
        <v>9550</v>
      </c>
    </row>
    <row r="36" spans="1:14" ht="15.75" x14ac:dyDescent="0.25">
      <c r="A36" s="88">
        <v>8</v>
      </c>
      <c r="B36" s="97" t="s">
        <v>104</v>
      </c>
      <c r="C36" s="227"/>
      <c r="D36" s="228"/>
      <c r="E36" s="85"/>
      <c r="F36" s="260" t="s">
        <v>92</v>
      </c>
      <c r="G36" s="261" t="s">
        <v>92</v>
      </c>
      <c r="J36" s="27">
        <v>5</v>
      </c>
      <c r="K36" s="28" t="s">
        <v>31</v>
      </c>
      <c r="L36" s="23"/>
      <c r="M36" s="23"/>
      <c r="N36" s="37">
        <v>18000</v>
      </c>
    </row>
    <row r="37" spans="1:14" ht="15.75" x14ac:dyDescent="0.25">
      <c r="A37" s="88"/>
      <c r="B37" s="97" t="s">
        <v>105</v>
      </c>
      <c r="C37" s="227"/>
      <c r="D37" s="228"/>
      <c r="E37" s="85"/>
      <c r="F37" s="260"/>
      <c r="G37" s="87"/>
      <c r="J37" s="27">
        <v>6</v>
      </c>
      <c r="K37" s="28" t="s">
        <v>32</v>
      </c>
      <c r="L37" s="23"/>
      <c r="M37" s="23"/>
      <c r="N37" s="37">
        <v>1024</v>
      </c>
    </row>
    <row r="38" spans="1:14" ht="15.75" x14ac:dyDescent="0.25">
      <c r="A38" s="88">
        <v>9</v>
      </c>
      <c r="B38" s="97" t="s">
        <v>13</v>
      </c>
      <c r="C38" s="227"/>
      <c r="D38" s="228"/>
      <c r="E38" s="85"/>
      <c r="F38" s="260" t="s">
        <v>92</v>
      </c>
      <c r="G38" s="261" t="s">
        <v>92</v>
      </c>
      <c r="J38" s="27">
        <v>7</v>
      </c>
      <c r="K38" s="28" t="s">
        <v>33</v>
      </c>
      <c r="L38" s="23"/>
      <c r="M38" s="23"/>
      <c r="N38" s="37">
        <v>20000</v>
      </c>
    </row>
    <row r="39" spans="1:14" ht="15.75" x14ac:dyDescent="0.25">
      <c r="A39" s="88">
        <v>10</v>
      </c>
      <c r="B39" s="97" t="s">
        <v>14</v>
      </c>
      <c r="C39" s="227"/>
      <c r="D39" s="228"/>
      <c r="E39" s="85"/>
      <c r="F39" s="260" t="s">
        <v>92</v>
      </c>
      <c r="G39" s="261" t="s">
        <v>92</v>
      </c>
      <c r="J39" s="27">
        <v>8</v>
      </c>
      <c r="K39" s="28" t="s">
        <v>34</v>
      </c>
      <c r="L39" s="23"/>
      <c r="M39" s="23"/>
      <c r="N39" s="37">
        <v>4500</v>
      </c>
    </row>
    <row r="40" spans="1:14" ht="15.75" x14ac:dyDescent="0.25">
      <c r="A40" s="193">
        <v>11</v>
      </c>
      <c r="B40" s="194" t="s">
        <v>15</v>
      </c>
      <c r="C40" s="236"/>
      <c r="D40" s="237"/>
      <c r="E40" s="238"/>
      <c r="F40" s="262" t="s">
        <v>92</v>
      </c>
      <c r="G40" s="263" t="s">
        <v>92</v>
      </c>
      <c r="J40" s="27">
        <v>9</v>
      </c>
      <c r="K40" s="28" t="s">
        <v>35</v>
      </c>
      <c r="L40" s="23"/>
      <c r="M40" s="23"/>
      <c r="N40" s="37">
        <v>2750</v>
      </c>
    </row>
    <row r="41" spans="1:14" ht="15.75" x14ac:dyDescent="0.25">
      <c r="A41" s="252">
        <v>12</v>
      </c>
      <c r="B41" s="253" t="s">
        <v>16</v>
      </c>
      <c r="C41" s="264"/>
      <c r="D41" s="265" t="s">
        <v>190</v>
      </c>
      <c r="E41" s="240"/>
      <c r="F41" s="266"/>
      <c r="G41" s="333">
        <f>SUM(F42:F53)</f>
        <v>122440</v>
      </c>
      <c r="J41" s="27">
        <v>10</v>
      </c>
      <c r="K41" s="28" t="s">
        <v>36</v>
      </c>
      <c r="L41" s="23"/>
      <c r="M41" s="23"/>
      <c r="N41" s="37">
        <v>10920</v>
      </c>
    </row>
    <row r="42" spans="1:14" ht="15.75" x14ac:dyDescent="0.25">
      <c r="A42" s="88"/>
      <c r="B42" s="97"/>
      <c r="C42" s="267">
        <v>1</v>
      </c>
      <c r="D42" s="268" t="s">
        <v>27</v>
      </c>
      <c r="E42" s="97"/>
      <c r="F42" s="269">
        <v>5450</v>
      </c>
      <c r="G42" s="87"/>
      <c r="J42" s="27">
        <v>11</v>
      </c>
      <c r="K42" s="28" t="s">
        <v>37</v>
      </c>
      <c r="L42" s="23"/>
      <c r="M42" s="23"/>
      <c r="N42" s="37">
        <v>2800</v>
      </c>
    </row>
    <row r="43" spans="1:14" ht="15.75" x14ac:dyDescent="0.25">
      <c r="A43" s="88"/>
      <c r="B43" s="97"/>
      <c r="C43" s="270">
        <v>2</v>
      </c>
      <c r="D43" s="271" t="str">
        <f>K33</f>
        <v>Kalicilik</v>
      </c>
      <c r="E43" s="97"/>
      <c r="F43" s="272">
        <f>N33</f>
        <v>3900</v>
      </c>
      <c r="G43" s="87"/>
      <c r="J43" s="27">
        <v>12</v>
      </c>
      <c r="K43" s="28" t="s">
        <v>38</v>
      </c>
      <c r="L43" s="23"/>
      <c r="M43" s="23"/>
      <c r="N43" s="37">
        <v>7120</v>
      </c>
    </row>
    <row r="44" spans="1:14" ht="15.75" x14ac:dyDescent="0.25">
      <c r="A44" s="88"/>
      <c r="B44" s="97"/>
      <c r="C44" s="270">
        <v>3</v>
      </c>
      <c r="D44" s="271" t="str">
        <f>K34</f>
        <v>Singorejo</v>
      </c>
      <c r="E44" s="97"/>
      <c r="F44" s="272">
        <f>N34</f>
        <v>5000</v>
      </c>
      <c r="G44" s="87"/>
      <c r="J44" s="27">
        <v>13</v>
      </c>
      <c r="K44" s="28" t="s">
        <v>39</v>
      </c>
      <c r="L44" s="23"/>
      <c r="M44" s="23"/>
      <c r="N44" s="37">
        <v>3871</v>
      </c>
    </row>
    <row r="45" spans="1:14" ht="15.75" x14ac:dyDescent="0.25">
      <c r="A45" s="88"/>
      <c r="B45" s="97"/>
      <c r="C45" s="270">
        <v>4</v>
      </c>
      <c r="D45" s="271" t="str">
        <f>K35</f>
        <v>Betokan</v>
      </c>
      <c r="E45" s="97"/>
      <c r="F45" s="272">
        <f>N35</f>
        <v>9550</v>
      </c>
      <c r="G45" s="87"/>
      <c r="J45" s="27">
        <v>14</v>
      </c>
      <c r="K45" s="28" t="s">
        <v>40</v>
      </c>
      <c r="L45" s="23"/>
      <c r="M45" s="23"/>
      <c r="N45" s="37">
        <v>5870</v>
      </c>
    </row>
    <row r="46" spans="1:14" ht="15.75" x14ac:dyDescent="0.25">
      <c r="A46" s="88"/>
      <c r="B46" s="97"/>
      <c r="C46" s="270">
        <v>5</v>
      </c>
      <c r="D46" s="271" t="str">
        <f>K49</f>
        <v>Bintoro</v>
      </c>
      <c r="E46" s="97"/>
      <c r="F46" s="272">
        <f>N49</f>
        <v>0</v>
      </c>
      <c r="G46" s="87"/>
      <c r="J46" s="27">
        <v>15</v>
      </c>
      <c r="K46" s="28" t="s">
        <v>41</v>
      </c>
      <c r="L46" s="23"/>
      <c r="M46" s="23"/>
      <c r="N46" s="37">
        <v>7700</v>
      </c>
    </row>
    <row r="47" spans="1:14" ht="15.75" x14ac:dyDescent="0.25">
      <c r="A47" s="88"/>
      <c r="B47" s="97"/>
      <c r="C47" s="270">
        <v>6</v>
      </c>
      <c r="D47" s="271" t="str">
        <f>K50</f>
        <v>Kadilangu</v>
      </c>
      <c r="E47" s="97"/>
      <c r="F47" s="272">
        <f>N50</f>
        <v>12649</v>
      </c>
      <c r="G47" s="87"/>
      <c r="J47" s="27">
        <v>16</v>
      </c>
      <c r="K47" s="28" t="s">
        <v>42</v>
      </c>
      <c r="L47" s="23"/>
      <c r="M47" s="23"/>
      <c r="N47" s="37">
        <v>17000</v>
      </c>
    </row>
    <row r="48" spans="1:14" ht="15.75" x14ac:dyDescent="0.25">
      <c r="A48" s="88"/>
      <c r="B48" s="97"/>
      <c r="C48" s="270">
        <v>7</v>
      </c>
      <c r="D48" s="271" t="str">
        <f>K46</f>
        <v>Katonsari</v>
      </c>
      <c r="E48" s="97"/>
      <c r="F48" s="272">
        <f>N46</f>
        <v>7700</v>
      </c>
      <c r="G48" s="87"/>
      <c r="J48" s="27">
        <v>17</v>
      </c>
      <c r="K48" s="28" t="s">
        <v>43</v>
      </c>
      <c r="L48" s="23"/>
      <c r="M48" s="23"/>
      <c r="N48" s="37">
        <v>6500</v>
      </c>
    </row>
    <row r="49" spans="1:14" ht="15.75" x14ac:dyDescent="0.25">
      <c r="A49" s="88"/>
      <c r="B49" s="97"/>
      <c r="C49" s="270">
        <v>8</v>
      </c>
      <c r="D49" s="271" t="str">
        <f>K43</f>
        <v>Cabean</v>
      </c>
      <c r="E49" s="97"/>
      <c r="F49" s="272">
        <f>N43</f>
        <v>7120</v>
      </c>
      <c r="G49" s="87"/>
      <c r="J49" s="27">
        <v>18</v>
      </c>
      <c r="K49" s="28" t="s">
        <v>44</v>
      </c>
      <c r="L49" s="23"/>
      <c r="M49" s="23"/>
      <c r="N49" s="39"/>
    </row>
    <row r="50" spans="1:14" ht="15.75" x14ac:dyDescent="0.25">
      <c r="A50" s="88"/>
      <c r="B50" s="97"/>
      <c r="C50" s="270">
        <v>9</v>
      </c>
      <c r="D50" s="271" t="str">
        <f>K44</f>
        <v>Tempuran</v>
      </c>
      <c r="E50" s="97"/>
      <c r="F50" s="272">
        <f>N44</f>
        <v>3871</v>
      </c>
      <c r="G50" s="87"/>
      <c r="J50" s="27">
        <v>19</v>
      </c>
      <c r="K50" s="28" t="s">
        <v>45</v>
      </c>
      <c r="L50" s="23"/>
      <c r="M50" s="23"/>
      <c r="N50" s="37">
        <v>12649</v>
      </c>
    </row>
    <row r="51" spans="1:14" ht="15.75" x14ac:dyDescent="0.25">
      <c r="A51" s="88"/>
      <c r="B51" s="97"/>
      <c r="C51" s="270">
        <v>10</v>
      </c>
      <c r="D51" s="271" t="s">
        <v>189</v>
      </c>
      <c r="E51" s="97"/>
      <c r="F51" s="272">
        <f>[1]Wonosalam!$I$75</f>
        <v>13300</v>
      </c>
      <c r="G51" s="87"/>
    </row>
    <row r="52" spans="1:14" ht="15.75" x14ac:dyDescent="0.25">
      <c r="A52" s="88"/>
      <c r="B52" s="97"/>
      <c r="C52" s="270">
        <v>11</v>
      </c>
      <c r="D52" s="271" t="s">
        <v>84</v>
      </c>
      <c r="E52" s="97"/>
      <c r="F52" s="272">
        <f>[1]Wonosalam!$I$94</f>
        <v>53000</v>
      </c>
      <c r="G52" s="87"/>
    </row>
    <row r="53" spans="1:14" ht="16.5" thickBot="1" x14ac:dyDescent="0.3">
      <c r="A53" s="229"/>
      <c r="B53" s="230"/>
      <c r="C53" s="273">
        <v>12</v>
      </c>
      <c r="D53" s="274" t="s">
        <v>82</v>
      </c>
      <c r="E53" s="98"/>
      <c r="F53" s="275">
        <f>[1]Wonosalam!$J$196</f>
        <v>900</v>
      </c>
      <c r="G53" s="235"/>
    </row>
    <row r="54" spans="1:14" ht="15.75" x14ac:dyDescent="0.25">
      <c r="A54" s="276"/>
      <c r="B54" s="277"/>
      <c r="C54" s="278"/>
      <c r="D54" s="279"/>
      <c r="E54" s="280"/>
      <c r="F54" s="279"/>
      <c r="G54" s="281"/>
    </row>
    <row r="55" spans="1:14" ht="16.5" thickBot="1" x14ac:dyDescent="0.3">
      <c r="A55" s="282"/>
      <c r="B55" s="283"/>
      <c r="C55" s="284"/>
      <c r="D55" s="285"/>
      <c r="E55" s="286"/>
      <c r="F55" s="285"/>
      <c r="G55" s="287"/>
    </row>
    <row r="56" spans="1:14" ht="15.75" x14ac:dyDescent="0.25">
      <c r="A56" s="252"/>
      <c r="B56" s="253"/>
      <c r="C56" s="288"/>
      <c r="D56" s="289" t="s">
        <v>191</v>
      </c>
      <c r="E56" s="290"/>
      <c r="F56" s="290"/>
      <c r="G56" s="333">
        <f>SUM(F57:F63)</f>
        <v>102500</v>
      </c>
    </row>
    <row r="57" spans="1:14" ht="15.75" x14ac:dyDescent="0.25">
      <c r="A57" s="88"/>
      <c r="B57" s="97"/>
      <c r="C57" s="270">
        <v>1</v>
      </c>
      <c r="D57" s="271" t="s">
        <v>192</v>
      </c>
      <c r="E57" s="97"/>
      <c r="F57" s="291">
        <f>[1]Mranggen!$H$65</f>
        <v>12000</v>
      </c>
      <c r="G57" s="87"/>
    </row>
    <row r="58" spans="1:14" ht="15.75" x14ac:dyDescent="0.25">
      <c r="A58" s="88"/>
      <c r="B58" s="97"/>
      <c r="C58" s="270">
        <v>2</v>
      </c>
      <c r="D58" s="271" t="s">
        <v>193</v>
      </c>
      <c r="E58" s="97"/>
      <c r="F58" s="291">
        <f>[1]Mranggen!$H$86</f>
        <v>6750</v>
      </c>
      <c r="G58" s="87"/>
    </row>
    <row r="59" spans="1:14" ht="15.75" x14ac:dyDescent="0.25">
      <c r="A59" s="88"/>
      <c r="B59" s="97"/>
      <c r="C59" s="270">
        <v>3</v>
      </c>
      <c r="D59" s="271" t="s">
        <v>194</v>
      </c>
      <c r="E59" s="97"/>
      <c r="F59" s="291">
        <f>[1]Mranggen!$H$95</f>
        <v>3800</v>
      </c>
      <c r="G59" s="87"/>
    </row>
    <row r="60" spans="1:14" ht="15.75" x14ac:dyDescent="0.25">
      <c r="A60" s="88"/>
      <c r="B60" s="97"/>
      <c r="C60" s="270">
        <v>4</v>
      </c>
      <c r="D60" s="271" t="s">
        <v>195</v>
      </c>
      <c r="E60" s="97"/>
      <c r="F60" s="291">
        <f>[1]Mranggen!$I$80</f>
        <v>35000</v>
      </c>
      <c r="G60" s="87"/>
    </row>
    <row r="61" spans="1:14" ht="15.75" x14ac:dyDescent="0.25">
      <c r="A61" s="88"/>
      <c r="B61" s="97"/>
      <c r="C61" s="270">
        <v>5</v>
      </c>
      <c r="D61" s="271" t="s">
        <v>196</v>
      </c>
      <c r="E61" s="97"/>
      <c r="F61" s="291">
        <f>[1]Mranggen!$I$24</f>
        <v>19750</v>
      </c>
      <c r="G61" s="87"/>
    </row>
    <row r="62" spans="1:14" ht="15.75" x14ac:dyDescent="0.25">
      <c r="A62" s="88"/>
      <c r="B62" s="97"/>
      <c r="C62" s="270">
        <v>6</v>
      </c>
      <c r="D62" s="271" t="s">
        <v>197</v>
      </c>
      <c r="E62" s="97"/>
      <c r="F62" s="291">
        <f>[1]Mranggen!$I$104</f>
        <v>15500</v>
      </c>
      <c r="G62" s="87"/>
    </row>
    <row r="63" spans="1:14" ht="15.75" x14ac:dyDescent="0.25">
      <c r="A63" s="229"/>
      <c r="B63" s="230"/>
      <c r="C63" s="273">
        <v>7</v>
      </c>
      <c r="D63" s="274" t="s">
        <v>198</v>
      </c>
      <c r="E63" s="97"/>
      <c r="F63" s="292">
        <f>[1]Mranggen!$I$59</f>
        <v>9700</v>
      </c>
      <c r="G63" s="235"/>
    </row>
    <row r="64" spans="1:14" ht="15.75" x14ac:dyDescent="0.25">
      <c r="A64" s="229"/>
      <c r="B64" s="230"/>
      <c r="C64" s="273"/>
      <c r="D64" s="293" t="s">
        <v>205</v>
      </c>
      <c r="E64" s="97"/>
      <c r="F64" s="292"/>
      <c r="G64" s="235"/>
    </row>
    <row r="65" spans="1:7" ht="15.75" x14ac:dyDescent="0.25">
      <c r="A65" s="229"/>
      <c r="B65" s="230"/>
      <c r="C65" s="273">
        <v>1</v>
      </c>
      <c r="D65" s="274" t="s">
        <v>206</v>
      </c>
      <c r="E65" s="97"/>
      <c r="F65" s="292">
        <f>[1]Wedung!$I$9</f>
        <v>27500</v>
      </c>
      <c r="G65" s="335">
        <f>F65</f>
        <v>27500</v>
      </c>
    </row>
    <row r="66" spans="1:7" ht="15.75" x14ac:dyDescent="0.25">
      <c r="A66" s="229"/>
      <c r="B66" s="230"/>
      <c r="C66" s="273"/>
      <c r="D66" s="293" t="s">
        <v>207</v>
      </c>
      <c r="E66" s="97"/>
      <c r="F66" s="292"/>
      <c r="G66" s="235"/>
    </row>
    <row r="67" spans="1:7" ht="15.75" x14ac:dyDescent="0.25">
      <c r="A67" s="229"/>
      <c r="B67" s="230"/>
      <c r="C67" s="273">
        <v>1</v>
      </c>
      <c r="D67" s="274" t="s">
        <v>208</v>
      </c>
      <c r="E67" s="97"/>
      <c r="F67" s="292">
        <f>[1]Gajah!$J$94</f>
        <v>2000</v>
      </c>
      <c r="G67" s="335">
        <f>F67</f>
        <v>2000</v>
      </c>
    </row>
    <row r="68" spans="1:7" ht="15.75" x14ac:dyDescent="0.25">
      <c r="A68" s="229"/>
      <c r="B68" s="230"/>
      <c r="C68" s="273"/>
      <c r="D68" s="293" t="s">
        <v>209</v>
      </c>
      <c r="E68" s="97"/>
      <c r="F68" s="292"/>
      <c r="G68" s="235"/>
    </row>
    <row r="69" spans="1:7" ht="15.75" x14ac:dyDescent="0.25">
      <c r="A69" s="229"/>
      <c r="B69" s="230"/>
      <c r="C69" s="273">
        <v>1</v>
      </c>
      <c r="D69" s="274" t="s">
        <v>210</v>
      </c>
      <c r="E69" s="97"/>
      <c r="F69" s="292">
        <f>[1]Dempet!$I$23</f>
        <v>1600</v>
      </c>
      <c r="G69" s="335">
        <f>F69</f>
        <v>1600</v>
      </c>
    </row>
    <row r="70" spans="1:7" ht="15.75" x14ac:dyDescent="0.25">
      <c r="A70" s="229"/>
      <c r="B70" s="230"/>
      <c r="C70" s="273"/>
      <c r="D70" s="293" t="s">
        <v>211</v>
      </c>
      <c r="E70" s="97"/>
      <c r="F70" s="292"/>
      <c r="G70" s="235"/>
    </row>
    <row r="71" spans="1:7" ht="15.75" x14ac:dyDescent="0.25">
      <c r="A71" s="229"/>
      <c r="B71" s="230"/>
      <c r="C71" s="273">
        <v>1</v>
      </c>
      <c r="D71" s="274" t="s">
        <v>213</v>
      </c>
      <c r="E71" s="97"/>
      <c r="F71" s="292">
        <f>[1]Guntur!$I$144</f>
        <v>30000</v>
      </c>
      <c r="G71" s="335">
        <f>F71</f>
        <v>30000</v>
      </c>
    </row>
    <row r="72" spans="1:7" ht="15.75" x14ac:dyDescent="0.25">
      <c r="A72" s="229"/>
      <c r="B72" s="230"/>
      <c r="C72" s="273"/>
      <c r="D72" s="293" t="s">
        <v>212</v>
      </c>
      <c r="E72" s="97"/>
      <c r="F72" s="292"/>
      <c r="G72" s="235"/>
    </row>
    <row r="73" spans="1:7" ht="15.75" x14ac:dyDescent="0.25">
      <c r="A73" s="88"/>
      <c r="B73" s="97"/>
      <c r="C73" s="270">
        <v>1</v>
      </c>
      <c r="D73" s="271" t="s">
        <v>214</v>
      </c>
      <c r="E73" s="97"/>
      <c r="F73" s="291">
        <f>[1]Sayung!$J$100</f>
        <v>19525</v>
      </c>
      <c r="G73" s="334">
        <f>F73</f>
        <v>19525</v>
      </c>
    </row>
    <row r="74" spans="1:7" ht="15.75" x14ac:dyDescent="0.25">
      <c r="A74" s="88"/>
      <c r="B74" s="97"/>
      <c r="C74" s="270"/>
      <c r="D74" s="293" t="s">
        <v>215</v>
      </c>
      <c r="E74" s="97"/>
      <c r="F74" s="291"/>
      <c r="G74" s="87"/>
    </row>
    <row r="75" spans="1:7" ht="15.75" x14ac:dyDescent="0.25">
      <c r="A75" s="88"/>
      <c r="B75" s="97"/>
      <c r="C75" s="270">
        <v>1</v>
      </c>
      <c r="D75" s="271" t="s">
        <v>216</v>
      </c>
      <c r="E75" s="97"/>
      <c r="F75" s="291">
        <f>'[1]Karang tengah'!$I$81</f>
        <v>4230</v>
      </c>
      <c r="G75" s="334">
        <f>F75</f>
        <v>4230</v>
      </c>
    </row>
    <row r="76" spans="1:7" ht="15.75" x14ac:dyDescent="0.25">
      <c r="A76" s="88"/>
      <c r="B76" s="97"/>
      <c r="C76" s="270"/>
      <c r="D76" s="293" t="s">
        <v>220</v>
      </c>
      <c r="E76" s="97"/>
      <c r="F76" s="291"/>
      <c r="G76" s="87"/>
    </row>
    <row r="77" spans="1:7" ht="15.75" x14ac:dyDescent="0.25">
      <c r="A77" s="88"/>
      <c r="B77" s="97"/>
      <c r="C77" s="270">
        <v>1</v>
      </c>
      <c r="D77" s="271" t="s">
        <v>217</v>
      </c>
      <c r="E77" s="97"/>
      <c r="F77" s="291">
        <f>[1]Bonang!$I$133</f>
        <v>19325</v>
      </c>
      <c r="G77" s="334">
        <f>F77</f>
        <v>19325</v>
      </c>
    </row>
    <row r="78" spans="1:7" ht="15.75" x14ac:dyDescent="0.25">
      <c r="A78" s="88"/>
      <c r="B78" s="97"/>
      <c r="C78" s="270"/>
      <c r="D78" s="293" t="s">
        <v>221</v>
      </c>
      <c r="E78" s="97"/>
      <c r="F78" s="291"/>
      <c r="G78" s="87"/>
    </row>
    <row r="79" spans="1:7" ht="15.75" x14ac:dyDescent="0.25">
      <c r="A79" s="88"/>
      <c r="B79" s="97"/>
      <c r="C79" s="270">
        <v>1</v>
      </c>
      <c r="D79" s="271" t="s">
        <v>218</v>
      </c>
      <c r="E79" s="97"/>
      <c r="F79" s="291">
        <f>[1]Karangawen!$J$86</f>
        <v>30250</v>
      </c>
      <c r="G79" s="334">
        <f>F79</f>
        <v>30250</v>
      </c>
    </row>
    <row r="80" spans="1:7" ht="15.75" x14ac:dyDescent="0.25">
      <c r="A80" s="88"/>
      <c r="B80" s="97"/>
      <c r="C80" s="270"/>
      <c r="D80" s="293" t="s">
        <v>219</v>
      </c>
      <c r="E80" s="97"/>
      <c r="F80" s="291"/>
      <c r="G80" s="87"/>
    </row>
    <row r="81" spans="1:9" ht="15.75" x14ac:dyDescent="0.25">
      <c r="A81" s="88"/>
      <c r="B81" s="97"/>
      <c r="C81" s="270">
        <v>1</v>
      </c>
      <c r="D81" s="271" t="s">
        <v>222</v>
      </c>
      <c r="E81" s="97"/>
      <c r="F81" s="291">
        <f>[1]Wonosalam!$L$54</f>
        <v>6300</v>
      </c>
      <c r="G81" s="334">
        <f>F81</f>
        <v>6300</v>
      </c>
    </row>
    <row r="82" spans="1:9" ht="15.75" x14ac:dyDescent="0.25">
      <c r="A82" s="88"/>
      <c r="B82" s="97"/>
      <c r="C82" s="270"/>
      <c r="D82" s="293" t="s">
        <v>223</v>
      </c>
      <c r="E82" s="97"/>
      <c r="F82" s="291"/>
      <c r="G82" s="87"/>
    </row>
    <row r="83" spans="1:9" ht="15.75" x14ac:dyDescent="0.25">
      <c r="A83" s="88"/>
      <c r="B83" s="97"/>
      <c r="C83" s="270">
        <v>1</v>
      </c>
      <c r="D83" s="271" t="s">
        <v>224</v>
      </c>
      <c r="E83" s="97"/>
      <c r="F83" s="291">
        <f>[1]Karanganyar!$J$99</f>
        <v>6500</v>
      </c>
      <c r="G83" s="334">
        <f>F83</f>
        <v>6500</v>
      </c>
    </row>
    <row r="84" spans="1:9" ht="15.75" x14ac:dyDescent="0.25">
      <c r="A84" s="88"/>
      <c r="B84" s="97"/>
      <c r="C84" s="270"/>
      <c r="D84" s="293" t="s">
        <v>225</v>
      </c>
      <c r="E84" s="97"/>
      <c r="F84" s="291"/>
      <c r="G84" s="87"/>
    </row>
    <row r="85" spans="1:9" ht="15.75" x14ac:dyDescent="0.25">
      <c r="A85" s="88"/>
      <c r="B85" s="97"/>
      <c r="C85" s="270">
        <v>1</v>
      </c>
      <c r="D85" s="271" t="s">
        <v>227</v>
      </c>
      <c r="E85" s="97"/>
      <c r="F85" s="291">
        <f>[1]Mijen!$I$113</f>
        <v>6861.8099999999995</v>
      </c>
      <c r="G85" s="334">
        <f>F85</f>
        <v>6861.8099999999995</v>
      </c>
    </row>
    <row r="86" spans="1:9" ht="15.75" x14ac:dyDescent="0.25">
      <c r="A86" s="88"/>
      <c r="B86" s="97"/>
      <c r="C86" s="270"/>
      <c r="D86" s="293" t="s">
        <v>226</v>
      </c>
      <c r="E86" s="97"/>
      <c r="F86" s="291"/>
      <c r="G86" s="87"/>
    </row>
    <row r="87" spans="1:9" ht="15.75" x14ac:dyDescent="0.25">
      <c r="A87" s="193"/>
      <c r="B87" s="194"/>
      <c r="C87" s="294">
        <v>1</v>
      </c>
      <c r="D87" s="295" t="s">
        <v>228</v>
      </c>
      <c r="E87" s="194"/>
      <c r="F87" s="296">
        <f>[1]Kebonagung!$K$20</f>
        <v>9430</v>
      </c>
      <c r="G87" s="336">
        <f>F87</f>
        <v>9430</v>
      </c>
    </row>
    <row r="88" spans="1:9" ht="15.75" x14ac:dyDescent="0.25">
      <c r="A88" s="239">
        <v>13</v>
      </c>
      <c r="B88" s="240" t="s">
        <v>17</v>
      </c>
      <c r="C88" s="241">
        <v>1</v>
      </c>
      <c r="D88" s="242" t="s">
        <v>199</v>
      </c>
      <c r="E88" s="240"/>
      <c r="F88" s="297">
        <f>I88:I89</f>
        <v>15653</v>
      </c>
      <c r="G88" s="306">
        <f>SUM(F88:F96)</f>
        <v>72774</v>
      </c>
      <c r="I88" s="192">
        <v>15653</v>
      </c>
    </row>
    <row r="89" spans="1:9" ht="15.75" x14ac:dyDescent="0.25">
      <c r="A89" s="88"/>
      <c r="B89" s="97"/>
      <c r="C89" s="227">
        <v>2</v>
      </c>
      <c r="D89" s="228" t="s">
        <v>204</v>
      </c>
      <c r="E89" s="97"/>
      <c r="F89" s="298">
        <v>14292</v>
      </c>
      <c r="G89" s="334"/>
    </row>
    <row r="90" spans="1:9" ht="15.75" x14ac:dyDescent="0.25">
      <c r="A90" s="88"/>
      <c r="B90" s="97"/>
      <c r="C90" s="227">
        <v>3</v>
      </c>
      <c r="D90" s="228" t="s">
        <v>230</v>
      </c>
      <c r="E90" s="97"/>
      <c r="F90" s="298">
        <v>9541</v>
      </c>
      <c r="G90" s="334"/>
    </row>
    <row r="91" spans="1:9" ht="15.75" x14ac:dyDescent="0.25">
      <c r="A91" s="88"/>
      <c r="B91" s="97"/>
      <c r="C91" s="227">
        <v>4</v>
      </c>
      <c r="D91" s="228" t="s">
        <v>231</v>
      </c>
      <c r="E91" s="97"/>
      <c r="F91" s="298">
        <v>8614</v>
      </c>
      <c r="G91" s="334"/>
    </row>
    <row r="92" spans="1:9" ht="27.75" customHeight="1" x14ac:dyDescent="0.25">
      <c r="A92" s="88"/>
      <c r="B92" s="97"/>
      <c r="C92" s="227">
        <v>5</v>
      </c>
      <c r="D92" s="299" t="s">
        <v>232</v>
      </c>
      <c r="E92" s="97"/>
      <c r="F92" s="298">
        <v>7791</v>
      </c>
      <c r="G92" s="334"/>
    </row>
    <row r="93" spans="1:9" ht="25.5" customHeight="1" x14ac:dyDescent="0.25">
      <c r="A93" s="88"/>
      <c r="B93" s="97"/>
      <c r="C93" s="227">
        <v>6</v>
      </c>
      <c r="D93" s="300" t="s">
        <v>233</v>
      </c>
      <c r="E93" s="97"/>
      <c r="F93" s="298">
        <v>2410</v>
      </c>
      <c r="G93" s="334"/>
    </row>
    <row r="94" spans="1:9" ht="16.5" customHeight="1" x14ac:dyDescent="0.25">
      <c r="A94" s="88"/>
      <c r="B94" s="97"/>
      <c r="C94" s="227">
        <v>7</v>
      </c>
      <c r="D94" s="300" t="s">
        <v>234</v>
      </c>
      <c r="E94" s="97"/>
      <c r="F94" s="298">
        <v>9310</v>
      </c>
      <c r="G94" s="334"/>
    </row>
    <row r="95" spans="1:9" ht="31.5" x14ac:dyDescent="0.25">
      <c r="A95" s="88"/>
      <c r="B95" s="97"/>
      <c r="C95" s="227">
        <v>8</v>
      </c>
      <c r="D95" s="300" t="s">
        <v>235</v>
      </c>
      <c r="E95" s="97"/>
      <c r="F95" s="298">
        <v>5163</v>
      </c>
      <c r="G95" s="87"/>
    </row>
    <row r="96" spans="1:9" ht="15.75" x14ac:dyDescent="0.25">
      <c r="A96" s="193">
        <v>14</v>
      </c>
      <c r="B96" s="194" t="s">
        <v>18</v>
      </c>
      <c r="C96" s="236"/>
      <c r="D96" s="237"/>
      <c r="E96" s="301"/>
      <c r="F96" s="195"/>
      <c r="G96" s="196"/>
    </row>
    <row r="97" spans="1:15" ht="16.5" thickBot="1" x14ac:dyDescent="0.3">
      <c r="A97" s="193">
        <v>16</v>
      </c>
      <c r="B97" s="194" t="s">
        <v>21</v>
      </c>
      <c r="C97" s="236"/>
      <c r="D97" s="237"/>
      <c r="E97" s="238"/>
      <c r="F97" s="262" t="s">
        <v>92</v>
      </c>
      <c r="G97" s="263" t="s">
        <v>92</v>
      </c>
      <c r="I97">
        <v>641.70000000000005</v>
      </c>
      <c r="K97" s="166">
        <f>SUM(I97:I123)</f>
        <v>1078.6500000000001</v>
      </c>
    </row>
    <row r="98" spans="1:15" ht="16.5" thickTop="1" x14ac:dyDescent="0.25">
      <c r="A98" s="239">
        <v>17</v>
      </c>
      <c r="B98" s="240" t="s">
        <v>106</v>
      </c>
      <c r="C98" s="241">
        <v>1</v>
      </c>
      <c r="D98" s="242" t="s">
        <v>158</v>
      </c>
      <c r="E98" s="243" t="s">
        <v>44</v>
      </c>
      <c r="F98" s="302">
        <f>9000+K97</f>
        <v>10078.65</v>
      </c>
      <c r="G98" s="306">
        <f>SUM(F98:F115)</f>
        <v>44748.25</v>
      </c>
      <c r="I98">
        <f>263.35</f>
        <v>263.35000000000002</v>
      </c>
      <c r="J98" s="340" t="s">
        <v>306</v>
      </c>
      <c r="K98" s="120" t="s">
        <v>271</v>
      </c>
      <c r="L98" s="120">
        <f>3*1500</f>
        <v>4500</v>
      </c>
      <c r="M98" s="120" t="s">
        <v>272</v>
      </c>
      <c r="N98" s="120">
        <f>L98/10000</f>
        <v>0.45</v>
      </c>
      <c r="O98" s="343" t="s">
        <v>261</v>
      </c>
    </row>
    <row r="99" spans="1:15" ht="15.75" x14ac:dyDescent="0.25">
      <c r="A99" s="88"/>
      <c r="B99" s="97" t="s">
        <v>107</v>
      </c>
      <c r="C99" s="227">
        <v>2</v>
      </c>
      <c r="D99" s="228" t="s">
        <v>200</v>
      </c>
      <c r="E99" s="85" t="s">
        <v>44</v>
      </c>
      <c r="F99" s="86">
        <v>469.6</v>
      </c>
      <c r="G99" s="87"/>
      <c r="I99">
        <v>173.6</v>
      </c>
      <c r="J99" s="341"/>
      <c r="K99" s="41" t="s">
        <v>273</v>
      </c>
      <c r="L99" s="41"/>
      <c r="M99" s="41"/>
      <c r="N99" s="41"/>
      <c r="O99" s="344"/>
    </row>
    <row r="100" spans="1:15" ht="15.75" x14ac:dyDescent="0.25">
      <c r="A100" s="229"/>
      <c r="B100" s="338"/>
      <c r="C100" s="231">
        <v>3</v>
      </c>
      <c r="D100" s="339" t="s">
        <v>290</v>
      </c>
      <c r="E100" s="233" t="s">
        <v>28</v>
      </c>
      <c r="F100" s="234">
        <f>L98</f>
        <v>4500</v>
      </c>
      <c r="G100" s="235"/>
      <c r="J100" s="341"/>
      <c r="K100" s="41">
        <f>0.5*400</f>
        <v>200</v>
      </c>
      <c r="L100" s="41"/>
      <c r="M100" s="41"/>
      <c r="N100" s="41"/>
      <c r="O100" s="344"/>
    </row>
    <row r="101" spans="1:15" ht="15.75" x14ac:dyDescent="0.25">
      <c r="A101" s="229"/>
      <c r="B101" s="338"/>
      <c r="C101" s="231">
        <v>4</v>
      </c>
      <c r="D101" s="339" t="s">
        <v>291</v>
      </c>
      <c r="E101" s="233" t="s">
        <v>30</v>
      </c>
      <c r="F101" s="234">
        <f t="shared" ref="F101:F108" si="1">L101</f>
        <v>1400</v>
      </c>
      <c r="G101" s="235"/>
      <c r="J101" s="341"/>
      <c r="K101" s="41">
        <f>3*400</f>
        <v>1200</v>
      </c>
      <c r="L101" s="41">
        <f>SUM(K100:K101)</f>
        <v>1400</v>
      </c>
      <c r="M101" s="41" t="s">
        <v>272</v>
      </c>
      <c r="N101" s="41">
        <f t="shared" ref="N101:N107" si="2">L101/10000</f>
        <v>0.14000000000000001</v>
      </c>
      <c r="O101" s="344" t="s">
        <v>261</v>
      </c>
    </row>
    <row r="102" spans="1:15" ht="15.75" x14ac:dyDescent="0.25">
      <c r="A102" s="229"/>
      <c r="B102" s="338"/>
      <c r="C102" s="231">
        <v>5</v>
      </c>
      <c r="D102" s="339" t="s">
        <v>292</v>
      </c>
      <c r="E102" s="233" t="s">
        <v>44</v>
      </c>
      <c r="F102" s="234">
        <f t="shared" si="1"/>
        <v>3000</v>
      </c>
      <c r="G102" s="235"/>
      <c r="J102" s="341"/>
      <c r="K102" s="41" t="s">
        <v>274</v>
      </c>
      <c r="L102" s="41">
        <f>3*1000</f>
        <v>3000</v>
      </c>
      <c r="M102" s="41" t="s">
        <v>272</v>
      </c>
      <c r="N102" s="41">
        <f t="shared" si="2"/>
        <v>0.3</v>
      </c>
      <c r="O102" s="344" t="s">
        <v>261</v>
      </c>
    </row>
    <row r="103" spans="1:15" ht="15.75" x14ac:dyDescent="0.25">
      <c r="A103" s="229"/>
      <c r="B103" s="338"/>
      <c r="C103" s="231">
        <v>6</v>
      </c>
      <c r="D103" s="339" t="s">
        <v>293</v>
      </c>
      <c r="E103" s="233" t="s">
        <v>41</v>
      </c>
      <c r="F103" s="234">
        <f t="shared" si="1"/>
        <v>1600</v>
      </c>
      <c r="G103" s="235"/>
      <c r="J103" s="341"/>
      <c r="K103" s="41" t="s">
        <v>275</v>
      </c>
      <c r="L103" s="41">
        <f>2*800</f>
        <v>1600</v>
      </c>
      <c r="M103" s="41" t="s">
        <v>272</v>
      </c>
      <c r="N103" s="41">
        <f t="shared" si="2"/>
        <v>0.16</v>
      </c>
      <c r="O103" s="344" t="s">
        <v>261</v>
      </c>
    </row>
    <row r="104" spans="1:15" ht="15.75" x14ac:dyDescent="0.25">
      <c r="A104" s="229"/>
      <c r="B104" s="338"/>
      <c r="C104" s="231">
        <v>7</v>
      </c>
      <c r="D104" s="339" t="s">
        <v>294</v>
      </c>
      <c r="E104" s="233" t="s">
        <v>38</v>
      </c>
      <c r="F104" s="234">
        <f t="shared" si="1"/>
        <v>1800</v>
      </c>
      <c r="G104" s="235"/>
      <c r="J104" s="341"/>
      <c r="K104" s="41" t="s">
        <v>276</v>
      </c>
      <c r="L104" s="41">
        <f>3*600</f>
        <v>1800</v>
      </c>
      <c r="M104" s="41" t="s">
        <v>272</v>
      </c>
      <c r="N104" s="41">
        <f t="shared" si="2"/>
        <v>0.18</v>
      </c>
      <c r="O104" s="344" t="s">
        <v>261</v>
      </c>
    </row>
    <row r="105" spans="1:15" ht="15.75" x14ac:dyDescent="0.25">
      <c r="A105" s="229"/>
      <c r="B105" s="338"/>
      <c r="C105" s="231">
        <v>8</v>
      </c>
      <c r="D105" s="339" t="s">
        <v>295</v>
      </c>
      <c r="E105" s="233" t="s">
        <v>39</v>
      </c>
      <c r="F105" s="234">
        <f t="shared" si="1"/>
        <v>6000</v>
      </c>
      <c r="G105" s="235"/>
      <c r="J105" s="341"/>
      <c r="K105" s="41" t="s">
        <v>277</v>
      </c>
      <c r="L105" s="41">
        <f>4*1500</f>
        <v>6000</v>
      </c>
      <c r="M105" s="41" t="s">
        <v>272</v>
      </c>
      <c r="N105" s="41">
        <f t="shared" si="2"/>
        <v>0.6</v>
      </c>
      <c r="O105" s="344" t="s">
        <v>261</v>
      </c>
    </row>
    <row r="106" spans="1:15" ht="15.75" x14ac:dyDescent="0.25">
      <c r="A106" s="229"/>
      <c r="B106" s="338"/>
      <c r="C106" s="231">
        <v>9</v>
      </c>
      <c r="D106" s="339" t="s">
        <v>296</v>
      </c>
      <c r="E106" s="233" t="s">
        <v>31</v>
      </c>
      <c r="F106" s="234">
        <f t="shared" si="1"/>
        <v>2000</v>
      </c>
      <c r="G106" s="235"/>
      <c r="J106" s="341"/>
      <c r="K106" s="41" t="s">
        <v>278</v>
      </c>
      <c r="L106" s="41">
        <f>2*1000</f>
        <v>2000</v>
      </c>
      <c r="M106" s="41" t="s">
        <v>272</v>
      </c>
      <c r="N106" s="345">
        <f t="shared" si="2"/>
        <v>0.2</v>
      </c>
      <c r="O106" s="344" t="s">
        <v>261</v>
      </c>
    </row>
    <row r="107" spans="1:15" ht="15.75" x14ac:dyDescent="0.25">
      <c r="A107" s="229"/>
      <c r="B107" s="338"/>
      <c r="C107" s="231">
        <v>10</v>
      </c>
      <c r="D107" s="339" t="s">
        <v>297</v>
      </c>
      <c r="E107" s="233" t="s">
        <v>84</v>
      </c>
      <c r="F107" s="234">
        <f t="shared" si="1"/>
        <v>2000</v>
      </c>
      <c r="G107" s="235"/>
      <c r="J107" s="341"/>
      <c r="K107" s="41" t="s">
        <v>279</v>
      </c>
      <c r="L107" s="41">
        <f>2*1000</f>
        <v>2000</v>
      </c>
      <c r="M107" s="41" t="s">
        <v>272</v>
      </c>
      <c r="N107" s="345">
        <f t="shared" si="2"/>
        <v>0.2</v>
      </c>
      <c r="O107" s="344" t="s">
        <v>261</v>
      </c>
    </row>
    <row r="108" spans="1:15" ht="15.75" x14ac:dyDescent="0.25">
      <c r="A108" s="229"/>
      <c r="B108" s="338"/>
      <c r="C108" s="231">
        <v>11</v>
      </c>
      <c r="D108" s="339" t="s">
        <v>298</v>
      </c>
      <c r="E108" s="233" t="s">
        <v>82</v>
      </c>
      <c r="F108" s="234">
        <f t="shared" si="1"/>
        <v>1200</v>
      </c>
      <c r="G108" s="235"/>
      <c r="J108" s="349"/>
      <c r="K108" s="350" t="s">
        <v>280</v>
      </c>
      <c r="L108" s="350">
        <f>600*2</f>
        <v>1200</v>
      </c>
      <c r="M108" s="350" t="s">
        <v>272</v>
      </c>
      <c r="N108" s="351">
        <f>L108/10000</f>
        <v>0.12</v>
      </c>
      <c r="O108" s="352" t="s">
        <v>261</v>
      </c>
    </row>
    <row r="109" spans="1:15" ht="15.75" x14ac:dyDescent="0.25">
      <c r="A109" s="229"/>
      <c r="B109" s="338"/>
      <c r="C109" s="231">
        <v>12</v>
      </c>
      <c r="D109" s="339" t="s">
        <v>299</v>
      </c>
      <c r="E109" s="233" t="s">
        <v>208</v>
      </c>
      <c r="F109" s="234">
        <f>L110</f>
        <v>3000</v>
      </c>
      <c r="G109" s="235"/>
      <c r="J109" s="353" t="s">
        <v>208</v>
      </c>
      <c r="K109" s="354"/>
      <c r="L109" s="354"/>
      <c r="M109" s="354"/>
      <c r="N109" s="354"/>
      <c r="O109" s="355"/>
    </row>
    <row r="110" spans="1:15" ht="15.75" x14ac:dyDescent="0.25">
      <c r="A110" s="229"/>
      <c r="B110" s="338"/>
      <c r="C110" s="231">
        <v>13</v>
      </c>
      <c r="D110" s="339" t="s">
        <v>300</v>
      </c>
      <c r="E110" s="233" t="s">
        <v>210</v>
      </c>
      <c r="F110" s="234">
        <f>L112</f>
        <v>2000</v>
      </c>
      <c r="G110" s="235"/>
      <c r="J110" s="349"/>
      <c r="K110" s="350" t="s">
        <v>281</v>
      </c>
      <c r="L110" s="350">
        <f>3*1000</f>
        <v>3000</v>
      </c>
      <c r="M110" s="350" t="s">
        <v>272</v>
      </c>
      <c r="N110" s="350">
        <f>L110/10000</f>
        <v>0.3</v>
      </c>
      <c r="O110" s="352" t="s">
        <v>261</v>
      </c>
    </row>
    <row r="111" spans="1:15" ht="15.75" x14ac:dyDescent="0.25">
      <c r="A111" s="229"/>
      <c r="B111" s="338"/>
      <c r="C111" s="231">
        <v>14</v>
      </c>
      <c r="D111" s="339" t="s">
        <v>301</v>
      </c>
      <c r="E111" s="233" t="s">
        <v>216</v>
      </c>
      <c r="F111" s="234">
        <f>L114</f>
        <v>800</v>
      </c>
      <c r="G111" s="235"/>
      <c r="J111" s="353" t="s">
        <v>210</v>
      </c>
      <c r="K111" s="354"/>
      <c r="L111" s="354"/>
      <c r="M111" s="354"/>
      <c r="N111" s="354"/>
      <c r="O111" s="355"/>
    </row>
    <row r="112" spans="1:15" ht="15.75" x14ac:dyDescent="0.25">
      <c r="A112" s="229"/>
      <c r="B112" s="338"/>
      <c r="C112" s="231">
        <v>15</v>
      </c>
      <c r="D112" s="339" t="s">
        <v>302</v>
      </c>
      <c r="E112" s="233" t="s">
        <v>217</v>
      </c>
      <c r="F112" s="234">
        <f>L116</f>
        <v>600</v>
      </c>
      <c r="G112" s="235"/>
      <c r="J112" s="349"/>
      <c r="K112" s="350" t="s">
        <v>282</v>
      </c>
      <c r="L112" s="350">
        <f>5*400</f>
        <v>2000</v>
      </c>
      <c r="M112" s="350" t="s">
        <v>272</v>
      </c>
      <c r="N112" s="350">
        <f>L112/10000</f>
        <v>0.2</v>
      </c>
      <c r="O112" s="352" t="s">
        <v>261</v>
      </c>
    </row>
    <row r="113" spans="1:15" ht="15.75" x14ac:dyDescent="0.25">
      <c r="A113" s="229"/>
      <c r="B113" s="338"/>
      <c r="C113" s="231">
        <v>16</v>
      </c>
      <c r="D113" s="339" t="s">
        <v>303</v>
      </c>
      <c r="E113" s="233" t="s">
        <v>222</v>
      </c>
      <c r="F113" s="234">
        <f>L118</f>
        <v>2000</v>
      </c>
      <c r="G113" s="235"/>
      <c r="J113" s="353" t="s">
        <v>283</v>
      </c>
      <c r="K113" s="354"/>
      <c r="L113" s="354"/>
      <c r="M113" s="354"/>
      <c r="N113" s="354"/>
      <c r="O113" s="355"/>
    </row>
    <row r="114" spans="1:15" ht="15.75" x14ac:dyDescent="0.25">
      <c r="A114" s="229"/>
      <c r="B114" s="338"/>
      <c r="C114" s="231">
        <v>17</v>
      </c>
      <c r="D114" s="339" t="s">
        <v>304</v>
      </c>
      <c r="E114" s="233" t="s">
        <v>224</v>
      </c>
      <c r="F114" s="234">
        <f>L120</f>
        <v>1500</v>
      </c>
      <c r="G114" s="235"/>
      <c r="J114" s="349"/>
      <c r="K114" s="350" t="s">
        <v>284</v>
      </c>
      <c r="L114" s="350">
        <f>1*800</f>
        <v>800</v>
      </c>
      <c r="M114" s="350" t="s">
        <v>272</v>
      </c>
      <c r="N114" s="351">
        <f>L114/10000</f>
        <v>0.08</v>
      </c>
      <c r="O114" s="352" t="s">
        <v>261</v>
      </c>
    </row>
    <row r="115" spans="1:15" ht="15.75" x14ac:dyDescent="0.25">
      <c r="A115" s="229"/>
      <c r="B115" s="338"/>
      <c r="C115" s="231">
        <v>18</v>
      </c>
      <c r="D115" s="339" t="s">
        <v>305</v>
      </c>
      <c r="E115" s="233" t="s">
        <v>228</v>
      </c>
      <c r="F115" s="234">
        <f>L122</f>
        <v>800</v>
      </c>
      <c r="G115" s="235"/>
      <c r="J115" s="353" t="s">
        <v>285</v>
      </c>
      <c r="K115" s="354"/>
      <c r="L115" s="354"/>
      <c r="M115" s="354"/>
      <c r="N115" s="354"/>
      <c r="O115" s="355"/>
    </row>
    <row r="116" spans="1:15" ht="15.75" x14ac:dyDescent="0.25">
      <c r="A116" s="229"/>
      <c r="B116" s="338"/>
      <c r="C116" s="231"/>
      <c r="D116" s="339"/>
      <c r="E116" s="233"/>
      <c r="F116" s="234"/>
      <c r="G116" s="235"/>
      <c r="J116" s="349"/>
      <c r="K116" s="350" t="s">
        <v>286</v>
      </c>
      <c r="L116" s="350">
        <f>300*2</f>
        <v>600</v>
      </c>
      <c r="M116" s="350" t="s">
        <v>272</v>
      </c>
      <c r="N116" s="350">
        <f>L116/10000</f>
        <v>0.06</v>
      </c>
      <c r="O116" s="352" t="s">
        <v>261</v>
      </c>
    </row>
    <row r="117" spans="1:15" ht="15.75" x14ac:dyDescent="0.25">
      <c r="A117" s="229"/>
      <c r="B117" s="338"/>
      <c r="C117" s="231"/>
      <c r="D117" s="339"/>
      <c r="E117" s="233"/>
      <c r="F117" s="234"/>
      <c r="G117" s="235"/>
      <c r="J117" s="353" t="s">
        <v>222</v>
      </c>
      <c r="K117" s="354"/>
      <c r="L117" s="354"/>
      <c r="M117" s="354"/>
      <c r="N117" s="354"/>
      <c r="O117" s="355"/>
    </row>
    <row r="118" spans="1:15" ht="15.75" x14ac:dyDescent="0.25">
      <c r="A118" s="229"/>
      <c r="B118" s="338"/>
      <c r="C118" s="231"/>
      <c r="D118" s="339"/>
      <c r="E118" s="233"/>
      <c r="F118" s="234"/>
      <c r="G118" s="235"/>
      <c r="J118" s="349"/>
      <c r="K118" s="350" t="s">
        <v>287</v>
      </c>
      <c r="L118" s="350">
        <f>2*1000</f>
        <v>2000</v>
      </c>
      <c r="M118" s="350" t="s">
        <v>272</v>
      </c>
      <c r="N118" s="350">
        <f>L118/10000</f>
        <v>0.2</v>
      </c>
      <c r="O118" s="352" t="s">
        <v>261</v>
      </c>
    </row>
    <row r="119" spans="1:15" ht="15.75" x14ac:dyDescent="0.25">
      <c r="A119" s="229"/>
      <c r="B119" s="338"/>
      <c r="C119" s="231"/>
      <c r="D119" s="339"/>
      <c r="E119" s="233"/>
      <c r="F119" s="234"/>
      <c r="G119" s="235"/>
      <c r="J119" s="353" t="s">
        <v>224</v>
      </c>
      <c r="K119" s="354"/>
      <c r="L119" s="354"/>
      <c r="M119" s="354"/>
      <c r="N119" s="354"/>
      <c r="O119" s="355"/>
    </row>
    <row r="120" spans="1:15" ht="15.75" x14ac:dyDescent="0.25">
      <c r="A120" s="229"/>
      <c r="B120" s="338"/>
      <c r="C120" s="231"/>
      <c r="D120" s="339"/>
      <c r="E120" s="233"/>
      <c r="F120" s="234"/>
      <c r="G120" s="235"/>
      <c r="J120" s="349"/>
      <c r="K120" s="350" t="s">
        <v>288</v>
      </c>
      <c r="L120" s="350">
        <f>3*500</f>
        <v>1500</v>
      </c>
      <c r="M120" s="350" t="s">
        <v>272</v>
      </c>
      <c r="N120" s="350">
        <f>L120/10000</f>
        <v>0.15</v>
      </c>
      <c r="O120" s="352" t="s">
        <v>261</v>
      </c>
    </row>
    <row r="121" spans="1:15" ht="15.75" x14ac:dyDescent="0.25">
      <c r="A121" s="229"/>
      <c r="B121" s="338"/>
      <c r="C121" s="231"/>
      <c r="D121" s="339"/>
      <c r="E121" s="233"/>
      <c r="F121" s="234"/>
      <c r="G121" s="235"/>
      <c r="J121" s="353" t="s">
        <v>228</v>
      </c>
      <c r="K121" s="354"/>
      <c r="L121" s="354"/>
      <c r="M121" s="354"/>
      <c r="N121" s="354"/>
      <c r="O121" s="355"/>
    </row>
    <row r="122" spans="1:15" ht="15.75" x14ac:dyDescent="0.25">
      <c r="A122" s="229"/>
      <c r="B122" s="338"/>
      <c r="C122" s="231"/>
      <c r="D122" s="339"/>
      <c r="E122" s="233"/>
      <c r="F122" s="234"/>
      <c r="G122" s="235"/>
      <c r="J122" s="349"/>
      <c r="K122" s="350" t="s">
        <v>289</v>
      </c>
      <c r="L122" s="350">
        <f>2*400</f>
        <v>800</v>
      </c>
      <c r="M122" s="350" t="s">
        <v>272</v>
      </c>
      <c r="N122" s="350">
        <f>L122/10000</f>
        <v>0.08</v>
      </c>
      <c r="O122" s="352" t="s">
        <v>261</v>
      </c>
    </row>
    <row r="123" spans="1:15" ht="16.5" thickBot="1" x14ac:dyDescent="0.3">
      <c r="A123" s="193"/>
      <c r="B123" s="303"/>
      <c r="C123" s="236"/>
      <c r="D123" s="304"/>
      <c r="E123" s="305"/>
      <c r="F123" s="195"/>
      <c r="G123" s="196"/>
      <c r="J123" s="342"/>
      <c r="K123" s="346"/>
      <c r="L123" s="347">
        <f>SUM(L98:L122)</f>
        <v>34200</v>
      </c>
      <c r="M123" s="346" t="str">
        <f>M122</f>
        <v>m2</v>
      </c>
      <c r="N123" s="346">
        <f>SUM(N98:N122)</f>
        <v>3.4200000000000008</v>
      </c>
      <c r="O123" s="348" t="s">
        <v>261</v>
      </c>
    </row>
    <row r="124" spans="1:15" ht="16.5" thickTop="1" x14ac:dyDescent="0.25">
      <c r="A124" s="239"/>
      <c r="B124" s="240" t="s">
        <v>102</v>
      </c>
      <c r="C124" s="241">
        <v>1</v>
      </c>
      <c r="D124" s="242" t="s">
        <v>69</v>
      </c>
      <c r="E124" s="243"/>
      <c r="F124" s="302">
        <f>400+(220*1)</f>
        <v>620</v>
      </c>
      <c r="G124" s="306">
        <f>SUM(F124:F128)</f>
        <v>2065</v>
      </c>
    </row>
    <row r="125" spans="1:15" ht="15.75" x14ac:dyDescent="0.25">
      <c r="A125" s="88"/>
      <c r="B125" s="97"/>
      <c r="C125" s="227">
        <v>2</v>
      </c>
      <c r="D125" s="228" t="s">
        <v>91</v>
      </c>
      <c r="E125" s="85"/>
      <c r="F125" s="86">
        <v>250</v>
      </c>
      <c r="G125" s="87"/>
    </row>
    <row r="126" spans="1:15" ht="15.75" x14ac:dyDescent="0.25">
      <c r="A126" s="88"/>
      <c r="B126" s="97"/>
      <c r="C126" s="227">
        <v>3</v>
      </c>
      <c r="D126" s="228" t="s">
        <v>155</v>
      </c>
      <c r="E126" s="85"/>
      <c r="F126" s="86">
        <v>495</v>
      </c>
      <c r="G126" s="87"/>
    </row>
    <row r="127" spans="1:15" ht="31.5" x14ac:dyDescent="0.25">
      <c r="A127" s="88"/>
      <c r="B127" s="97"/>
      <c r="C127" s="307">
        <v>4</v>
      </c>
      <c r="D127" s="308" t="s">
        <v>156</v>
      </c>
      <c r="E127" s="85"/>
      <c r="F127" s="86">
        <v>350</v>
      </c>
      <c r="G127" s="87"/>
      <c r="I127" s="166">
        <f>31000*100</f>
        <v>3100000</v>
      </c>
    </row>
    <row r="128" spans="1:15" ht="31.5" x14ac:dyDescent="0.25">
      <c r="A128" s="88"/>
      <c r="B128" s="97"/>
      <c r="C128" s="307">
        <v>5</v>
      </c>
      <c r="D128" s="308" t="s">
        <v>157</v>
      </c>
      <c r="E128" s="85"/>
      <c r="F128" s="86">
        <v>350</v>
      </c>
      <c r="G128" s="87"/>
    </row>
    <row r="129" spans="1:7" ht="16.5" thickBot="1" x14ac:dyDescent="0.3">
      <c r="A129" s="229"/>
      <c r="B129" s="230" t="s">
        <v>103</v>
      </c>
      <c r="C129" s="231"/>
      <c r="D129" s="232"/>
      <c r="E129" s="233"/>
      <c r="F129" s="234"/>
      <c r="G129" s="235"/>
    </row>
    <row r="130" spans="1:7" ht="15.75" x14ac:dyDescent="0.25">
      <c r="A130" s="276"/>
      <c r="B130" s="277"/>
      <c r="C130" s="276"/>
      <c r="D130" s="277"/>
      <c r="E130" s="276"/>
      <c r="F130" s="309"/>
      <c r="G130" s="281"/>
    </row>
    <row r="131" spans="1:7" ht="15.75" x14ac:dyDescent="0.25">
      <c r="A131" s="310"/>
      <c r="B131" s="310"/>
      <c r="C131" s="249"/>
      <c r="D131" s="310"/>
      <c r="E131" s="249"/>
      <c r="F131" s="311"/>
      <c r="G131" s="312"/>
    </row>
    <row r="132" spans="1:7" ht="15.75" x14ac:dyDescent="0.25">
      <c r="A132" s="252">
        <v>18</v>
      </c>
      <c r="B132" s="253" t="s">
        <v>22</v>
      </c>
      <c r="C132" s="254">
        <v>1</v>
      </c>
      <c r="D132" s="255" t="s">
        <v>85</v>
      </c>
      <c r="E132" s="256"/>
      <c r="F132" s="257">
        <v>5250</v>
      </c>
      <c r="G132" s="333">
        <f>SUM(F132:F143)</f>
        <v>23586</v>
      </c>
    </row>
    <row r="133" spans="1:7" ht="15.75" x14ac:dyDescent="0.25">
      <c r="A133" s="88"/>
      <c r="B133" s="97"/>
      <c r="C133" s="227">
        <v>2</v>
      </c>
      <c r="D133" s="228" t="s">
        <v>171</v>
      </c>
      <c r="E133" s="85"/>
      <c r="F133" s="86">
        <v>1354</v>
      </c>
      <c r="G133" s="334"/>
    </row>
    <row r="134" spans="1:7" ht="15.75" x14ac:dyDescent="0.25">
      <c r="A134" s="88"/>
      <c r="B134" s="97"/>
      <c r="C134" s="227">
        <v>3</v>
      </c>
      <c r="D134" s="228" t="s">
        <v>69</v>
      </c>
      <c r="E134" s="85"/>
      <c r="F134" s="86">
        <v>2400</v>
      </c>
      <c r="G134" s="87"/>
    </row>
    <row r="135" spans="1:7" ht="15.75" x14ac:dyDescent="0.25">
      <c r="A135" s="88"/>
      <c r="B135" s="97"/>
      <c r="C135" s="227">
        <v>4</v>
      </c>
      <c r="D135" s="228" t="s">
        <v>86</v>
      </c>
      <c r="E135" s="85"/>
      <c r="F135" s="86">
        <v>5600</v>
      </c>
      <c r="G135" s="87"/>
    </row>
    <row r="136" spans="1:7" ht="15.75" x14ac:dyDescent="0.25">
      <c r="A136" s="88"/>
      <c r="B136" s="97"/>
      <c r="C136" s="227">
        <v>5</v>
      </c>
      <c r="D136" s="228" t="s">
        <v>72</v>
      </c>
      <c r="E136" s="85"/>
      <c r="F136" s="86">
        <v>1750</v>
      </c>
      <c r="G136" s="87"/>
    </row>
    <row r="137" spans="1:7" ht="15.75" x14ac:dyDescent="0.25">
      <c r="A137" s="88"/>
      <c r="B137" s="97"/>
      <c r="C137" s="227">
        <v>6</v>
      </c>
      <c r="D137" s="228" t="s">
        <v>75</v>
      </c>
      <c r="E137" s="85"/>
      <c r="F137" s="86">
        <v>300</v>
      </c>
      <c r="G137" s="87"/>
    </row>
    <row r="138" spans="1:7" ht="15.75" x14ac:dyDescent="0.25">
      <c r="A138" s="88"/>
      <c r="B138" s="97"/>
      <c r="C138" s="227">
        <v>7</v>
      </c>
      <c r="D138" s="228" t="s">
        <v>87</v>
      </c>
      <c r="E138" s="85"/>
      <c r="F138" s="86">
        <v>1025</v>
      </c>
      <c r="G138" s="87"/>
    </row>
    <row r="139" spans="1:7" ht="15.75" x14ac:dyDescent="0.25">
      <c r="A139" s="88"/>
      <c r="B139" s="97"/>
      <c r="C139" s="227">
        <v>8</v>
      </c>
      <c r="D139" s="228" t="s">
        <v>70</v>
      </c>
      <c r="E139" s="85"/>
      <c r="F139" s="86">
        <v>1987</v>
      </c>
      <c r="G139" s="87"/>
    </row>
    <row r="140" spans="1:7" ht="15.75" x14ac:dyDescent="0.25">
      <c r="A140" s="88"/>
      <c r="B140" s="97"/>
      <c r="C140" s="227">
        <v>9</v>
      </c>
      <c r="D140" s="228" t="s">
        <v>88</v>
      </c>
      <c r="E140" s="85"/>
      <c r="F140" s="86">
        <v>1200</v>
      </c>
      <c r="G140" s="87"/>
    </row>
    <row r="141" spans="1:7" ht="15.75" x14ac:dyDescent="0.25">
      <c r="A141" s="88"/>
      <c r="B141" s="97"/>
      <c r="C141" s="227">
        <v>10</v>
      </c>
      <c r="D141" s="228" t="s">
        <v>89</v>
      </c>
      <c r="E141" s="85"/>
      <c r="F141" s="86">
        <v>120</v>
      </c>
      <c r="G141" s="87"/>
    </row>
    <row r="142" spans="1:7" ht="15.75" x14ac:dyDescent="0.25">
      <c r="A142" s="313"/>
      <c r="B142" s="97"/>
      <c r="C142" s="227">
        <v>11</v>
      </c>
      <c r="D142" s="228" t="s">
        <v>90</v>
      </c>
      <c r="E142" s="85"/>
      <c r="F142" s="86">
        <v>2100</v>
      </c>
      <c r="G142" s="87"/>
    </row>
    <row r="143" spans="1:7" ht="15.75" x14ac:dyDescent="0.25">
      <c r="A143" s="313"/>
      <c r="B143" s="97"/>
      <c r="C143" s="227">
        <v>12</v>
      </c>
      <c r="D143" s="228" t="s">
        <v>84</v>
      </c>
      <c r="E143" s="85"/>
      <c r="F143" s="86">
        <v>500</v>
      </c>
      <c r="G143" s="87"/>
    </row>
    <row r="144" spans="1:7" ht="15.75" x14ac:dyDescent="0.25">
      <c r="A144" s="88">
        <v>19</v>
      </c>
      <c r="B144" s="97" t="s">
        <v>23</v>
      </c>
      <c r="C144" s="227"/>
      <c r="D144" s="228"/>
      <c r="E144" s="85"/>
      <c r="F144" s="260" t="s">
        <v>92</v>
      </c>
      <c r="G144" s="261" t="s">
        <v>92</v>
      </c>
    </row>
    <row r="145" spans="1:7" ht="16.5" thickBot="1" x14ac:dyDescent="0.3">
      <c r="A145" s="89">
        <v>20</v>
      </c>
      <c r="B145" s="98" t="s">
        <v>24</v>
      </c>
      <c r="C145" s="314"/>
      <c r="D145" s="315"/>
      <c r="E145" s="90"/>
      <c r="F145" s="91" t="s">
        <v>92</v>
      </c>
      <c r="G145" s="92" t="s">
        <v>92</v>
      </c>
    </row>
    <row r="146" spans="1:7" ht="15.75" x14ac:dyDescent="0.25">
      <c r="A146" s="81"/>
      <c r="B146" s="316"/>
      <c r="C146" s="317"/>
      <c r="D146" s="318" t="s">
        <v>108</v>
      </c>
      <c r="E146" s="82"/>
      <c r="F146" s="319"/>
      <c r="G146" s="320">
        <f>SUM(G7:G145)</f>
        <v>564667.18500000006</v>
      </c>
    </row>
    <row r="147" spans="1:7" ht="16.5" thickBot="1" x14ac:dyDescent="0.3">
      <c r="A147" s="321"/>
      <c r="B147" s="322"/>
      <c r="C147" s="323"/>
      <c r="D147" s="324"/>
      <c r="E147" s="282"/>
      <c r="F147" s="325"/>
      <c r="G147" s="326"/>
    </row>
    <row r="148" spans="1:7" ht="15.75" x14ac:dyDescent="0.25">
      <c r="A148" s="64"/>
      <c r="B148" s="64"/>
      <c r="C148" s="93"/>
      <c r="D148" s="64"/>
      <c r="E148" s="93"/>
      <c r="F148" s="94"/>
      <c r="G148" s="95"/>
    </row>
    <row r="149" spans="1:7" ht="15.75" x14ac:dyDescent="0.25">
      <c r="A149" s="64"/>
      <c r="B149" s="64"/>
      <c r="C149" s="93"/>
      <c r="D149" s="64"/>
      <c r="E149" s="93"/>
      <c r="F149" s="94"/>
      <c r="G149" s="95"/>
    </row>
    <row r="150" spans="1:7" ht="15.75" x14ac:dyDescent="0.25">
      <c r="A150" s="64"/>
      <c r="B150" s="64"/>
      <c r="C150" s="93"/>
      <c r="D150" s="64"/>
      <c r="E150" s="219" t="s">
        <v>203</v>
      </c>
      <c r="F150" s="64"/>
      <c r="G150" s="327"/>
    </row>
    <row r="151" spans="1:7" ht="15.75" x14ac:dyDescent="0.25">
      <c r="A151" s="64"/>
      <c r="B151" s="64"/>
      <c r="C151" s="93"/>
      <c r="D151" s="64"/>
      <c r="E151" s="220" t="s">
        <v>173</v>
      </c>
      <c r="F151" s="64"/>
      <c r="G151" s="220"/>
    </row>
    <row r="152" spans="1:7" ht="15.75" x14ac:dyDescent="0.25">
      <c r="A152" s="64"/>
      <c r="B152" s="64"/>
      <c r="C152" s="93"/>
      <c r="D152" s="64"/>
      <c r="E152" s="220" t="s">
        <v>174</v>
      </c>
      <c r="F152" s="64"/>
      <c r="G152" s="220"/>
    </row>
    <row r="153" spans="1:7" ht="15.75" x14ac:dyDescent="0.25">
      <c r="A153" s="64"/>
      <c r="B153" s="64"/>
      <c r="C153" s="93"/>
      <c r="D153" s="64"/>
      <c r="E153" s="220" t="s">
        <v>175</v>
      </c>
      <c r="F153" s="64"/>
      <c r="G153" s="95"/>
    </row>
    <row r="154" spans="1:7" ht="15.75" x14ac:dyDescent="0.25">
      <c r="A154" s="64"/>
      <c r="B154" s="64"/>
      <c r="C154" s="93"/>
      <c r="D154" s="64"/>
      <c r="E154" s="95"/>
      <c r="F154" s="64"/>
      <c r="G154" s="95"/>
    </row>
    <row r="155" spans="1:7" ht="15.75" x14ac:dyDescent="0.25">
      <c r="A155" s="64"/>
      <c r="B155" s="64"/>
      <c r="C155" s="64"/>
      <c r="D155" s="64"/>
      <c r="E155" s="93"/>
      <c r="F155" s="64"/>
      <c r="G155" s="93"/>
    </row>
    <row r="156" spans="1:7" ht="15.75" x14ac:dyDescent="0.25">
      <c r="A156" s="64"/>
      <c r="B156" s="64"/>
      <c r="C156" s="64"/>
      <c r="D156" s="64"/>
      <c r="E156" s="93"/>
      <c r="F156" s="64"/>
      <c r="G156" s="93"/>
    </row>
    <row r="157" spans="1:7" ht="15.75" x14ac:dyDescent="0.25">
      <c r="A157" s="64"/>
      <c r="B157" s="64"/>
      <c r="C157" s="64"/>
      <c r="D157" s="64"/>
      <c r="E157" s="221" t="s">
        <v>176</v>
      </c>
      <c r="F157" s="64"/>
      <c r="G157" s="93"/>
    </row>
    <row r="158" spans="1:7" ht="15.75" x14ac:dyDescent="0.25">
      <c r="A158" s="64"/>
      <c r="B158" s="64"/>
      <c r="C158" s="64"/>
      <c r="D158" s="64"/>
      <c r="E158" s="219" t="s">
        <v>177</v>
      </c>
      <c r="F158" s="64"/>
      <c r="G158" s="93"/>
    </row>
    <row r="159" spans="1:7" x14ac:dyDescent="0.25">
      <c r="E159" s="3"/>
      <c r="G159" s="3"/>
    </row>
    <row r="160" spans="1:7" x14ac:dyDescent="0.25">
      <c r="E160" s="3"/>
      <c r="G160" s="3"/>
    </row>
    <row r="161" spans="5:7" x14ac:dyDescent="0.25">
      <c r="E161" s="3"/>
      <c r="G161" s="3"/>
    </row>
    <row r="162" spans="5:7" x14ac:dyDescent="0.25">
      <c r="E162" s="3"/>
      <c r="G162" s="3"/>
    </row>
    <row r="163" spans="5:7" x14ac:dyDescent="0.25">
      <c r="E163" s="3"/>
      <c r="G163" s="3"/>
    </row>
    <row r="164" spans="5:7" x14ac:dyDescent="0.25">
      <c r="E164" s="3"/>
      <c r="G164" s="3"/>
    </row>
    <row r="165" spans="5:7" x14ac:dyDescent="0.25">
      <c r="E165" s="3"/>
      <c r="G165" s="3"/>
    </row>
    <row r="166" spans="5:7" x14ac:dyDescent="0.25">
      <c r="E166" s="3"/>
      <c r="G166" s="3"/>
    </row>
    <row r="167" spans="5:7" x14ac:dyDescent="0.25">
      <c r="E167" s="3"/>
      <c r="G167" s="3"/>
    </row>
    <row r="168" spans="5:7" x14ac:dyDescent="0.25">
      <c r="E168" s="3"/>
      <c r="G168" s="3"/>
    </row>
    <row r="169" spans="5:7" x14ac:dyDescent="0.25">
      <c r="E169" s="3"/>
      <c r="G169" s="3"/>
    </row>
    <row r="170" spans="5:7" x14ac:dyDescent="0.25">
      <c r="E170" s="3"/>
      <c r="G170" s="3"/>
    </row>
    <row r="171" spans="5:7" x14ac:dyDescent="0.25">
      <c r="E171" s="3"/>
      <c r="G171" s="3"/>
    </row>
    <row r="172" spans="5:7" x14ac:dyDescent="0.25">
      <c r="E172" s="3"/>
      <c r="G172" s="3"/>
    </row>
    <row r="173" spans="5:7" x14ac:dyDescent="0.25">
      <c r="E173" s="3"/>
      <c r="G173" s="3"/>
    </row>
    <row r="174" spans="5:7" x14ac:dyDescent="0.25">
      <c r="E174" s="3"/>
      <c r="G174" s="3"/>
    </row>
    <row r="175" spans="5:7" x14ac:dyDescent="0.25">
      <c r="E175" s="3"/>
      <c r="G175" s="3"/>
    </row>
    <row r="176" spans="5:7" x14ac:dyDescent="0.25">
      <c r="E176" s="3"/>
      <c r="G176" s="3"/>
    </row>
    <row r="177" spans="5:7" x14ac:dyDescent="0.25">
      <c r="E177" s="3"/>
      <c r="G177" s="3"/>
    </row>
    <row r="178" spans="5:7" x14ac:dyDescent="0.25">
      <c r="E178" s="3"/>
      <c r="G178" s="3"/>
    </row>
    <row r="179" spans="5:7" x14ac:dyDescent="0.25">
      <c r="E179" s="3"/>
      <c r="G179" s="3"/>
    </row>
    <row r="180" spans="5:7" x14ac:dyDescent="0.25">
      <c r="E180" s="3"/>
      <c r="G180" s="3"/>
    </row>
    <row r="181" spans="5:7" x14ac:dyDescent="0.25">
      <c r="E181" s="3"/>
      <c r="G181" s="3"/>
    </row>
    <row r="182" spans="5:7" x14ac:dyDescent="0.25">
      <c r="E182" s="3"/>
      <c r="G182" s="3"/>
    </row>
    <row r="183" spans="5:7" x14ac:dyDescent="0.25">
      <c r="E183" s="3"/>
    </row>
    <row r="184" spans="5:7" x14ac:dyDescent="0.25">
      <c r="E184" s="3"/>
    </row>
    <row r="185" spans="5:7" x14ac:dyDescent="0.25">
      <c r="E185" s="3"/>
    </row>
    <row r="186" spans="5:7" x14ac:dyDescent="0.25">
      <c r="E186" s="3"/>
    </row>
    <row r="187" spans="5:7" x14ac:dyDescent="0.25">
      <c r="E187" s="3"/>
    </row>
    <row r="188" spans="5:7" x14ac:dyDescent="0.25">
      <c r="E188" s="3"/>
    </row>
    <row r="189" spans="5:7" x14ac:dyDescent="0.25">
      <c r="E189" s="3"/>
    </row>
    <row r="190" spans="5:7" x14ac:dyDescent="0.25">
      <c r="E190" s="3"/>
    </row>
    <row r="191" spans="5:7" x14ac:dyDescent="0.25">
      <c r="E191" s="3"/>
    </row>
    <row r="192" spans="5:7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</sheetData>
  <mergeCells count="4">
    <mergeCell ref="A1:G1"/>
    <mergeCell ref="A2:G2"/>
    <mergeCell ref="C4:D4"/>
    <mergeCell ref="C6:D6"/>
  </mergeCells>
  <pageMargins left="0.51181102362204722" right="0.11811023622047245" top="0.55118110236220474" bottom="1.3385826771653544" header="0.31496062992125984" footer="0.31496062992125984"/>
  <pageSetup paperSize="9" scale="79" orientation="portrait" r:id="rId1"/>
  <rowBreaks count="2" manualBreakCount="2">
    <brk id="54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4"/>
  <sheetViews>
    <sheetView topLeftCell="A73" workbookViewId="0">
      <selection activeCell="B75" sqref="B75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27.85546875" customWidth="1"/>
    <col min="5" max="5" width="13" customWidth="1"/>
    <col min="6" max="6" width="10.140625" customWidth="1"/>
    <col min="7" max="7" width="12.85546875" customWidth="1"/>
  </cols>
  <sheetData>
    <row r="1" spans="1:9" x14ac:dyDescent="0.25">
      <c r="A1" s="397" t="s">
        <v>0</v>
      </c>
      <c r="B1" s="397"/>
      <c r="C1" s="397"/>
      <c r="D1" s="397"/>
      <c r="E1" s="397"/>
      <c r="F1" s="397"/>
      <c r="G1" s="397"/>
      <c r="H1" s="397"/>
    </row>
    <row r="2" spans="1:9" x14ac:dyDescent="0.25">
      <c r="A2" s="397" t="s">
        <v>52</v>
      </c>
      <c r="B2" s="397"/>
      <c r="C2" s="397"/>
      <c r="D2" s="397"/>
      <c r="E2" s="397"/>
      <c r="F2" s="397"/>
      <c r="G2" s="397"/>
      <c r="H2" s="397"/>
    </row>
    <row r="3" spans="1:9" x14ac:dyDescent="0.25">
      <c r="B3" s="1"/>
      <c r="C3" s="2"/>
      <c r="D3" s="4" t="s">
        <v>26</v>
      </c>
      <c r="E3" s="7">
        <v>2014</v>
      </c>
    </row>
    <row r="4" spans="1:9" ht="15.75" thickBot="1" x14ac:dyDescent="0.3">
      <c r="A4" s="1"/>
      <c r="B4" s="1"/>
      <c r="C4" s="1"/>
    </row>
    <row r="5" spans="1:9" x14ac:dyDescent="0.25">
      <c r="A5" s="9" t="s">
        <v>1</v>
      </c>
      <c r="B5" s="33" t="s">
        <v>2</v>
      </c>
      <c r="C5" s="393" t="s">
        <v>5</v>
      </c>
      <c r="D5" s="394"/>
      <c r="E5" s="10" t="s">
        <v>3</v>
      </c>
      <c r="F5" s="33" t="s">
        <v>6</v>
      </c>
      <c r="G5" s="11" t="s">
        <v>109</v>
      </c>
      <c r="H5" s="5"/>
      <c r="I5" s="5"/>
    </row>
    <row r="6" spans="1:9" x14ac:dyDescent="0.25">
      <c r="A6" s="12"/>
      <c r="B6" s="34"/>
      <c r="C6" s="31"/>
      <c r="D6" s="32"/>
      <c r="E6" s="13" t="s">
        <v>25</v>
      </c>
      <c r="F6" s="34" t="s">
        <v>7</v>
      </c>
      <c r="G6" s="14" t="s">
        <v>7</v>
      </c>
      <c r="H6" s="5"/>
      <c r="I6" s="5"/>
    </row>
    <row r="7" spans="1:9" ht="15.75" thickBot="1" x14ac:dyDescent="0.3">
      <c r="A7" s="19">
        <v>1</v>
      </c>
      <c r="B7" s="35">
        <v>2</v>
      </c>
      <c r="C7" s="395">
        <v>3</v>
      </c>
      <c r="D7" s="396"/>
      <c r="E7" s="20">
        <v>4</v>
      </c>
      <c r="F7" s="35">
        <v>5</v>
      </c>
      <c r="G7" s="21">
        <v>6</v>
      </c>
      <c r="H7" s="5"/>
      <c r="I7" s="5"/>
    </row>
    <row r="8" spans="1:9" ht="15.75" thickTop="1" x14ac:dyDescent="0.25">
      <c r="A8" s="15">
        <v>1</v>
      </c>
      <c r="B8" s="41" t="s">
        <v>4</v>
      </c>
      <c r="C8" s="25">
        <v>1</v>
      </c>
      <c r="D8" s="26" t="s">
        <v>64</v>
      </c>
      <c r="E8" s="16" t="s">
        <v>96</v>
      </c>
      <c r="F8" s="36">
        <v>500</v>
      </c>
      <c r="G8" s="43">
        <f>SUM(F8:F22)</f>
        <v>26768.125</v>
      </c>
    </row>
    <row r="9" spans="1:9" x14ac:dyDescent="0.25">
      <c r="A9" s="22"/>
      <c r="B9" s="39"/>
      <c r="C9" s="27">
        <v>2</v>
      </c>
      <c r="D9" s="28" t="s">
        <v>53</v>
      </c>
      <c r="E9" s="23" t="s">
        <v>44</v>
      </c>
      <c r="F9" s="37">
        <v>250</v>
      </c>
      <c r="G9" s="44"/>
    </row>
    <row r="10" spans="1:9" x14ac:dyDescent="0.25">
      <c r="A10" s="22"/>
      <c r="B10" s="39"/>
      <c r="C10" s="27">
        <v>3</v>
      </c>
      <c r="D10" s="28" t="s">
        <v>54</v>
      </c>
      <c r="E10" s="23" t="s">
        <v>44</v>
      </c>
      <c r="F10" s="37">
        <v>1354</v>
      </c>
      <c r="G10" s="44"/>
    </row>
    <row r="11" spans="1:9" x14ac:dyDescent="0.25">
      <c r="A11" s="22"/>
      <c r="B11" s="39"/>
      <c r="C11" s="27">
        <v>4</v>
      </c>
      <c r="D11" s="28" t="s">
        <v>55</v>
      </c>
      <c r="E11" s="23" t="s">
        <v>44</v>
      </c>
      <c r="F11" s="37">
        <v>300</v>
      </c>
      <c r="G11" s="44"/>
    </row>
    <row r="12" spans="1:9" x14ac:dyDescent="0.25">
      <c r="A12" s="22"/>
      <c r="B12" s="39"/>
      <c r="C12" s="27">
        <v>5</v>
      </c>
      <c r="D12" s="28" t="s">
        <v>65</v>
      </c>
      <c r="E12" s="23" t="s">
        <v>44</v>
      </c>
      <c r="F12" s="37">
        <v>461</v>
      </c>
      <c r="G12" s="44"/>
    </row>
    <row r="13" spans="1:9" x14ac:dyDescent="0.25">
      <c r="A13" s="22"/>
      <c r="B13" s="39"/>
      <c r="C13" s="27">
        <v>6</v>
      </c>
      <c r="D13" s="28" t="s">
        <v>66</v>
      </c>
      <c r="E13" s="23" t="s">
        <v>44</v>
      </c>
      <c r="F13" s="37">
        <v>106</v>
      </c>
      <c r="G13" s="44"/>
    </row>
    <row r="14" spans="1:9" x14ac:dyDescent="0.25">
      <c r="A14" s="22"/>
      <c r="B14" s="39"/>
      <c r="C14" s="27">
        <v>7</v>
      </c>
      <c r="D14" s="28" t="s">
        <v>67</v>
      </c>
      <c r="E14" s="23" t="s">
        <v>44</v>
      </c>
      <c r="F14" s="37">
        <v>490</v>
      </c>
      <c r="G14" s="44"/>
    </row>
    <row r="15" spans="1:9" x14ac:dyDescent="0.25">
      <c r="A15" s="22"/>
      <c r="B15" s="39"/>
      <c r="C15" s="27">
        <v>8</v>
      </c>
      <c r="D15" s="28" t="s">
        <v>56</v>
      </c>
      <c r="E15" s="23" t="s">
        <v>44</v>
      </c>
      <c r="F15" s="37">
        <v>32</v>
      </c>
      <c r="G15" s="44"/>
    </row>
    <row r="16" spans="1:9" x14ac:dyDescent="0.25">
      <c r="A16" s="22"/>
      <c r="B16" s="39"/>
      <c r="C16" s="27">
        <v>9</v>
      </c>
      <c r="D16" s="28" t="s">
        <v>57</v>
      </c>
      <c r="E16" s="23" t="s">
        <v>44</v>
      </c>
      <c r="F16" s="37">
        <v>10</v>
      </c>
      <c r="G16" s="44"/>
    </row>
    <row r="17" spans="1:7" x14ac:dyDescent="0.25">
      <c r="A17" s="22"/>
      <c r="B17" s="39"/>
      <c r="C17" s="27">
        <v>10</v>
      </c>
      <c r="D17" s="28" t="s">
        <v>58</v>
      </c>
      <c r="E17" s="23" t="s">
        <v>44</v>
      </c>
      <c r="F17" s="37">
        <v>22500</v>
      </c>
      <c r="G17" s="44"/>
    </row>
    <row r="18" spans="1:7" x14ac:dyDescent="0.25">
      <c r="A18" s="22"/>
      <c r="B18" s="39"/>
      <c r="C18" s="27">
        <v>11</v>
      </c>
      <c r="D18" s="28" t="s">
        <v>59</v>
      </c>
      <c r="E18" s="23" t="s">
        <v>44</v>
      </c>
      <c r="F18" s="37">
        <v>15</v>
      </c>
      <c r="G18" s="44"/>
    </row>
    <row r="19" spans="1:7" x14ac:dyDescent="0.25">
      <c r="A19" s="22"/>
      <c r="B19" s="39"/>
      <c r="C19" s="27">
        <v>12</v>
      </c>
      <c r="D19" s="28" t="s">
        <v>60</v>
      </c>
      <c r="E19" s="23"/>
      <c r="F19" s="37">
        <v>500</v>
      </c>
      <c r="G19" s="44"/>
    </row>
    <row r="20" spans="1:7" x14ac:dyDescent="0.25">
      <c r="A20" s="22"/>
      <c r="B20" s="39"/>
      <c r="C20" s="27">
        <v>13</v>
      </c>
      <c r="D20" s="28" t="s">
        <v>61</v>
      </c>
      <c r="E20" s="23" t="s">
        <v>45</v>
      </c>
      <c r="F20" s="37">
        <v>174</v>
      </c>
      <c r="G20" s="44"/>
    </row>
    <row r="21" spans="1:7" x14ac:dyDescent="0.25">
      <c r="A21" s="22"/>
      <c r="B21" s="39"/>
      <c r="C21" s="27">
        <v>14</v>
      </c>
      <c r="D21" s="28" t="s">
        <v>62</v>
      </c>
      <c r="E21" s="23" t="s">
        <v>44</v>
      </c>
      <c r="F21" s="37"/>
      <c r="G21" s="44"/>
    </row>
    <row r="22" spans="1:7" x14ac:dyDescent="0.25">
      <c r="A22" s="22"/>
      <c r="B22" s="39"/>
      <c r="C22" s="27">
        <v>15</v>
      </c>
      <c r="D22" s="28" t="s">
        <v>63</v>
      </c>
      <c r="E22" s="23" t="s">
        <v>44</v>
      </c>
      <c r="F22" s="37">
        <f>(14.5*(3.5+7)*0.5)</f>
        <v>76.125</v>
      </c>
      <c r="G22" s="44"/>
    </row>
    <row r="23" spans="1:7" x14ac:dyDescent="0.25">
      <c r="A23" s="22">
        <v>2</v>
      </c>
      <c r="B23" s="39" t="s">
        <v>8</v>
      </c>
      <c r="C23" s="27"/>
      <c r="D23" s="28"/>
      <c r="E23" s="23"/>
      <c r="F23" s="38" t="s">
        <v>92</v>
      </c>
      <c r="G23" s="58" t="s">
        <v>92</v>
      </c>
    </row>
    <row r="24" spans="1:7" x14ac:dyDescent="0.25">
      <c r="A24" s="22">
        <v>3</v>
      </c>
      <c r="B24" s="39" t="s">
        <v>9</v>
      </c>
      <c r="C24" s="27"/>
      <c r="D24" s="28" t="s">
        <v>48</v>
      </c>
      <c r="E24" s="23" t="s">
        <v>44</v>
      </c>
      <c r="F24" s="37"/>
      <c r="G24" s="44"/>
    </row>
    <row r="25" spans="1:7" x14ac:dyDescent="0.25">
      <c r="A25" s="22">
        <v>4</v>
      </c>
      <c r="B25" s="39" t="s">
        <v>93</v>
      </c>
      <c r="C25" s="27">
        <v>1</v>
      </c>
      <c r="D25" s="28" t="s">
        <v>49</v>
      </c>
      <c r="E25" s="23" t="s">
        <v>44</v>
      </c>
      <c r="F25" s="37"/>
      <c r="G25" s="44"/>
    </row>
    <row r="26" spans="1:7" x14ac:dyDescent="0.25">
      <c r="A26" s="22"/>
      <c r="B26" s="39" t="s">
        <v>94</v>
      </c>
      <c r="C26" s="27">
        <v>2</v>
      </c>
      <c r="D26" s="28" t="s">
        <v>50</v>
      </c>
      <c r="E26" s="23" t="s">
        <v>44</v>
      </c>
      <c r="F26" s="37"/>
      <c r="G26" s="44"/>
    </row>
    <row r="27" spans="1:7" x14ac:dyDescent="0.25">
      <c r="A27" s="22"/>
      <c r="B27" s="39"/>
      <c r="C27" s="27">
        <v>3</v>
      </c>
      <c r="D27" s="28" t="s">
        <v>97</v>
      </c>
      <c r="E27" s="23" t="s">
        <v>44</v>
      </c>
      <c r="F27" s="37"/>
      <c r="G27" s="44"/>
    </row>
    <row r="28" spans="1:7" x14ac:dyDescent="0.25">
      <c r="A28" s="22"/>
      <c r="B28" s="39"/>
      <c r="C28" s="27">
        <v>4</v>
      </c>
      <c r="D28" s="28"/>
      <c r="E28" s="23"/>
      <c r="F28" s="37"/>
      <c r="G28" s="44"/>
    </row>
    <row r="29" spans="1:7" x14ac:dyDescent="0.25">
      <c r="A29" s="22"/>
      <c r="B29" s="39"/>
      <c r="C29" s="27">
        <v>5</v>
      </c>
      <c r="D29" s="28"/>
      <c r="E29" s="23"/>
      <c r="F29" s="37"/>
      <c r="G29" s="44"/>
    </row>
    <row r="30" spans="1:7" x14ac:dyDescent="0.25">
      <c r="A30" s="22">
        <v>5</v>
      </c>
      <c r="B30" s="39" t="s">
        <v>95</v>
      </c>
      <c r="C30" s="27">
        <v>1</v>
      </c>
      <c r="D30" s="28" t="s">
        <v>110</v>
      </c>
      <c r="E30" s="23"/>
      <c r="F30" s="37"/>
      <c r="G30" s="44">
        <f>SUM(F30:F56)</f>
        <v>0</v>
      </c>
    </row>
    <row r="31" spans="1:7" x14ac:dyDescent="0.25">
      <c r="A31" s="22"/>
      <c r="B31" s="39"/>
      <c r="C31" s="27">
        <v>2</v>
      </c>
      <c r="D31" s="28" t="s">
        <v>111</v>
      </c>
      <c r="E31" s="23"/>
      <c r="F31" s="37"/>
      <c r="G31" s="44"/>
    </row>
    <row r="32" spans="1:7" x14ac:dyDescent="0.25">
      <c r="A32" s="22"/>
      <c r="B32" s="39"/>
      <c r="C32" s="27">
        <v>3</v>
      </c>
      <c r="D32" s="28" t="s">
        <v>112</v>
      </c>
      <c r="E32" s="23"/>
      <c r="F32" s="37"/>
      <c r="G32" s="44"/>
    </row>
    <row r="33" spans="1:7" x14ac:dyDescent="0.25">
      <c r="A33" s="22"/>
      <c r="B33" s="39"/>
      <c r="C33" s="27">
        <v>4</v>
      </c>
      <c r="D33" s="28" t="s">
        <v>113</v>
      </c>
      <c r="E33" s="23"/>
      <c r="F33" s="37"/>
      <c r="G33" s="44"/>
    </row>
    <row r="34" spans="1:7" x14ac:dyDescent="0.25">
      <c r="A34" s="22"/>
      <c r="B34" s="39"/>
      <c r="C34" s="27">
        <v>5</v>
      </c>
      <c r="D34" s="28" t="s">
        <v>114</v>
      </c>
      <c r="E34" s="23"/>
      <c r="F34" s="37"/>
      <c r="G34" s="44"/>
    </row>
    <row r="35" spans="1:7" x14ac:dyDescent="0.25">
      <c r="A35" s="22"/>
      <c r="B35" s="39"/>
      <c r="C35" s="27">
        <v>6</v>
      </c>
      <c r="D35" s="28" t="s">
        <v>115</v>
      </c>
      <c r="E35" s="23"/>
      <c r="F35" s="37"/>
      <c r="G35" s="44"/>
    </row>
    <row r="36" spans="1:7" x14ac:dyDescent="0.25">
      <c r="A36" s="22"/>
      <c r="B36" s="39"/>
      <c r="C36" s="27">
        <v>7</v>
      </c>
      <c r="D36" s="28" t="s">
        <v>116</v>
      </c>
      <c r="E36" s="23"/>
      <c r="F36" s="37"/>
      <c r="G36" s="44"/>
    </row>
    <row r="37" spans="1:7" x14ac:dyDescent="0.25">
      <c r="A37" s="22"/>
      <c r="B37" s="39"/>
      <c r="C37" s="27">
        <v>8</v>
      </c>
      <c r="D37" s="28" t="s">
        <v>117</v>
      </c>
      <c r="E37" s="23"/>
      <c r="F37" s="37"/>
      <c r="G37" s="44"/>
    </row>
    <row r="38" spans="1:7" x14ac:dyDescent="0.25">
      <c r="A38" s="22"/>
      <c r="B38" s="39"/>
      <c r="C38" s="27">
        <v>9</v>
      </c>
      <c r="D38" s="28" t="s">
        <v>118</v>
      </c>
      <c r="E38" s="23"/>
      <c r="F38" s="37"/>
      <c r="G38" s="44"/>
    </row>
    <row r="39" spans="1:7" x14ac:dyDescent="0.25">
      <c r="A39" s="22"/>
      <c r="B39" s="39"/>
      <c r="C39" s="27">
        <v>10</v>
      </c>
      <c r="D39" s="28" t="s">
        <v>119</v>
      </c>
      <c r="E39" s="23"/>
      <c r="F39" s="37"/>
      <c r="G39" s="44"/>
    </row>
    <row r="40" spans="1:7" x14ac:dyDescent="0.25">
      <c r="A40" s="22"/>
      <c r="B40" s="39"/>
      <c r="C40" s="27">
        <v>11</v>
      </c>
      <c r="D40" s="28" t="s">
        <v>120</v>
      </c>
      <c r="E40" s="23"/>
      <c r="F40" s="37"/>
      <c r="G40" s="44"/>
    </row>
    <row r="41" spans="1:7" x14ac:dyDescent="0.25">
      <c r="A41" s="22"/>
      <c r="B41" s="39"/>
      <c r="C41" s="27">
        <v>12</v>
      </c>
      <c r="D41" s="28" t="s">
        <v>121</v>
      </c>
      <c r="E41" s="23"/>
      <c r="F41" s="37"/>
      <c r="G41" s="44"/>
    </row>
    <row r="42" spans="1:7" x14ac:dyDescent="0.25">
      <c r="A42" s="22"/>
      <c r="B42" s="39"/>
      <c r="C42" s="27">
        <v>13</v>
      </c>
      <c r="D42" s="28" t="s">
        <v>122</v>
      </c>
      <c r="E42" s="23"/>
      <c r="F42" s="37"/>
      <c r="G42" s="44"/>
    </row>
    <row r="43" spans="1:7" x14ac:dyDescent="0.25">
      <c r="A43" s="22"/>
      <c r="B43" s="39"/>
      <c r="C43" s="27">
        <v>14</v>
      </c>
      <c r="D43" s="28" t="s">
        <v>123</v>
      </c>
      <c r="E43" s="23"/>
      <c r="F43" s="37"/>
      <c r="G43" s="44"/>
    </row>
    <row r="44" spans="1:7" x14ac:dyDescent="0.25">
      <c r="A44" s="22"/>
      <c r="B44" s="39"/>
      <c r="C44" s="27">
        <v>15</v>
      </c>
      <c r="D44" s="28" t="s">
        <v>124</v>
      </c>
      <c r="E44" s="23"/>
      <c r="F44" s="37"/>
      <c r="G44" s="44"/>
    </row>
    <row r="45" spans="1:7" x14ac:dyDescent="0.25">
      <c r="A45" s="22"/>
      <c r="B45" s="39"/>
      <c r="C45" s="27">
        <v>16</v>
      </c>
      <c r="D45" s="28" t="s">
        <v>125</v>
      </c>
      <c r="E45" s="23"/>
      <c r="F45" s="37"/>
      <c r="G45" s="44"/>
    </row>
    <row r="46" spans="1:7" x14ac:dyDescent="0.25">
      <c r="A46" s="22"/>
      <c r="B46" s="39"/>
      <c r="C46" s="27">
        <v>17</v>
      </c>
      <c r="D46" s="28" t="s">
        <v>126</v>
      </c>
      <c r="E46" s="23"/>
      <c r="F46" s="37"/>
      <c r="G46" s="44"/>
    </row>
    <row r="47" spans="1:7" x14ac:dyDescent="0.25">
      <c r="A47" s="22"/>
      <c r="B47" s="39"/>
      <c r="C47" s="27">
        <v>18</v>
      </c>
      <c r="D47" s="28" t="s">
        <v>127</v>
      </c>
      <c r="E47" s="23"/>
      <c r="F47" s="37"/>
      <c r="G47" s="44"/>
    </row>
    <row r="48" spans="1:7" x14ac:dyDescent="0.25">
      <c r="A48" s="22"/>
      <c r="B48" s="39"/>
      <c r="C48" s="27">
        <v>19</v>
      </c>
      <c r="D48" s="28" t="s">
        <v>128</v>
      </c>
      <c r="E48" s="23"/>
      <c r="F48" s="37"/>
      <c r="G48" s="44"/>
    </row>
    <row r="49" spans="1:7" x14ac:dyDescent="0.25">
      <c r="A49" s="22"/>
      <c r="B49" s="39"/>
      <c r="C49" s="27">
        <v>20</v>
      </c>
      <c r="D49" s="28" t="s">
        <v>129</v>
      </c>
      <c r="E49" s="23"/>
      <c r="F49" s="37"/>
      <c r="G49" s="44"/>
    </row>
    <row r="50" spans="1:7" x14ac:dyDescent="0.25">
      <c r="A50" s="22"/>
      <c r="B50" s="39"/>
      <c r="C50" s="27">
        <v>21</v>
      </c>
      <c r="D50" s="28" t="s">
        <v>130</v>
      </c>
      <c r="E50" s="23"/>
      <c r="F50" s="37"/>
      <c r="G50" s="44"/>
    </row>
    <row r="51" spans="1:7" x14ac:dyDescent="0.25">
      <c r="A51" s="22"/>
      <c r="B51" s="39"/>
      <c r="C51" s="27">
        <v>22</v>
      </c>
      <c r="D51" s="28" t="s">
        <v>131</v>
      </c>
      <c r="E51" s="23"/>
      <c r="F51" s="37"/>
      <c r="G51" s="44"/>
    </row>
    <row r="52" spans="1:7" x14ac:dyDescent="0.25">
      <c r="A52" s="22"/>
      <c r="B52" s="39"/>
      <c r="C52" s="27">
        <v>23</v>
      </c>
      <c r="D52" s="28" t="s">
        <v>132</v>
      </c>
      <c r="E52" s="23"/>
      <c r="F52" s="37"/>
      <c r="G52" s="44"/>
    </row>
    <row r="53" spans="1:7" x14ac:dyDescent="0.25">
      <c r="A53" s="22"/>
      <c r="B53" s="39"/>
      <c r="C53" s="27">
        <v>24</v>
      </c>
      <c r="D53" s="28" t="s">
        <v>133</v>
      </c>
      <c r="E53" s="23"/>
      <c r="F53" s="37"/>
      <c r="G53" s="44"/>
    </row>
    <row r="54" spans="1:7" x14ac:dyDescent="0.25">
      <c r="A54" s="22"/>
      <c r="B54" s="39"/>
      <c r="C54" s="27">
        <v>25</v>
      </c>
      <c r="D54" s="28" t="s">
        <v>134</v>
      </c>
      <c r="E54" s="23"/>
      <c r="F54" s="37"/>
      <c r="G54" s="44"/>
    </row>
    <row r="55" spans="1:7" x14ac:dyDescent="0.25">
      <c r="A55" s="22"/>
      <c r="B55" s="39"/>
      <c r="C55" s="27">
        <v>26</v>
      </c>
      <c r="D55" s="28" t="s">
        <v>135</v>
      </c>
      <c r="E55" s="23"/>
      <c r="F55" s="37"/>
      <c r="G55" s="44"/>
    </row>
    <row r="56" spans="1:7" x14ac:dyDescent="0.25">
      <c r="A56" s="22"/>
      <c r="B56" s="39"/>
      <c r="C56" s="27">
        <v>27</v>
      </c>
      <c r="D56" s="28" t="s">
        <v>136</v>
      </c>
      <c r="E56" s="23"/>
      <c r="F56" s="37"/>
      <c r="G56" s="44"/>
    </row>
    <row r="57" spans="1:7" x14ac:dyDescent="0.25">
      <c r="A57" s="22"/>
      <c r="B57" s="39"/>
      <c r="C57" s="27">
        <v>28</v>
      </c>
      <c r="D57" s="28" t="s">
        <v>137</v>
      </c>
      <c r="E57" s="23"/>
      <c r="F57" s="37"/>
      <c r="G57" s="44"/>
    </row>
    <row r="58" spans="1:7" x14ac:dyDescent="0.25">
      <c r="A58" s="22"/>
      <c r="B58" s="39"/>
      <c r="C58" s="27">
        <v>29</v>
      </c>
      <c r="D58" s="28" t="s">
        <v>138</v>
      </c>
      <c r="E58" s="23"/>
      <c r="F58" s="37"/>
      <c r="G58" s="44"/>
    </row>
    <row r="59" spans="1:7" x14ac:dyDescent="0.25">
      <c r="A59" s="22"/>
      <c r="B59" s="39"/>
      <c r="C59" s="27">
        <v>30</v>
      </c>
      <c r="D59" s="28" t="s">
        <v>140</v>
      </c>
      <c r="E59" s="23"/>
      <c r="F59" s="37"/>
      <c r="G59" s="44"/>
    </row>
    <row r="60" spans="1:7" x14ac:dyDescent="0.25">
      <c r="A60" s="22"/>
      <c r="B60" s="39"/>
      <c r="C60" s="27">
        <v>31</v>
      </c>
      <c r="D60" s="28" t="s">
        <v>139</v>
      </c>
      <c r="E60" s="23"/>
      <c r="F60" s="37"/>
      <c r="G60" s="44"/>
    </row>
    <row r="61" spans="1:7" x14ac:dyDescent="0.25">
      <c r="A61" s="22"/>
      <c r="B61" s="39"/>
      <c r="C61" s="27">
        <v>32</v>
      </c>
      <c r="D61" s="28" t="s">
        <v>141</v>
      </c>
      <c r="E61" s="23"/>
      <c r="F61" s="37"/>
      <c r="G61" s="44"/>
    </row>
    <row r="62" spans="1:7" x14ac:dyDescent="0.25">
      <c r="A62" s="22"/>
      <c r="B62" s="39"/>
      <c r="C62" s="27">
        <v>33</v>
      </c>
      <c r="D62" s="28" t="s">
        <v>142</v>
      </c>
      <c r="E62" s="23"/>
      <c r="F62" s="37"/>
      <c r="G62" s="44"/>
    </row>
    <row r="63" spans="1:7" x14ac:dyDescent="0.25">
      <c r="A63" s="22"/>
      <c r="B63" s="39"/>
      <c r="C63" s="27">
        <v>34</v>
      </c>
      <c r="D63" s="28" t="s">
        <v>143</v>
      </c>
      <c r="E63" s="23"/>
      <c r="F63" s="37"/>
      <c r="G63" s="44"/>
    </row>
    <row r="64" spans="1:7" x14ac:dyDescent="0.25">
      <c r="A64" s="22"/>
      <c r="B64" s="39"/>
      <c r="C64" s="27">
        <v>35</v>
      </c>
      <c r="D64" s="28" t="s">
        <v>144</v>
      </c>
      <c r="E64" s="23"/>
      <c r="F64" s="37"/>
      <c r="G64" s="44"/>
    </row>
    <row r="65" spans="1:7" x14ac:dyDescent="0.25">
      <c r="A65" s="22"/>
      <c r="B65" s="39"/>
      <c r="C65" s="27">
        <v>36</v>
      </c>
      <c r="D65" s="28" t="s">
        <v>145</v>
      </c>
      <c r="E65" s="23"/>
      <c r="F65" s="37"/>
      <c r="G65" s="44"/>
    </row>
    <row r="66" spans="1:7" x14ac:dyDescent="0.25">
      <c r="A66" s="22"/>
      <c r="B66" s="39"/>
      <c r="C66" s="27">
        <v>37</v>
      </c>
      <c r="D66" s="28" t="s">
        <v>147</v>
      </c>
      <c r="E66" s="23"/>
      <c r="F66" s="37"/>
      <c r="G66" s="44"/>
    </row>
    <row r="67" spans="1:7" x14ac:dyDescent="0.25">
      <c r="A67" s="22">
        <v>6</v>
      </c>
      <c r="B67" s="39" t="s">
        <v>93</v>
      </c>
      <c r="C67" s="27"/>
      <c r="D67" s="28" t="s">
        <v>148</v>
      </c>
      <c r="E67" s="23"/>
      <c r="F67" s="37"/>
      <c r="G67" s="44"/>
    </row>
    <row r="68" spans="1:7" x14ac:dyDescent="0.25">
      <c r="A68" s="22"/>
      <c r="B68" s="39" t="s">
        <v>146</v>
      </c>
      <c r="C68" s="27"/>
      <c r="D68" s="28" t="s">
        <v>149</v>
      </c>
      <c r="E68" s="23"/>
      <c r="F68" s="37"/>
      <c r="G68" s="44"/>
    </row>
    <row r="69" spans="1:7" x14ac:dyDescent="0.25">
      <c r="A69" s="22"/>
      <c r="B69" s="39"/>
      <c r="C69" s="27"/>
      <c r="D69" s="28" t="s">
        <v>150</v>
      </c>
      <c r="E69" s="23"/>
      <c r="F69" s="37"/>
      <c r="G69" s="44"/>
    </row>
    <row r="70" spans="1:7" x14ac:dyDescent="0.25">
      <c r="A70" s="22"/>
      <c r="B70" s="39"/>
      <c r="C70" s="27"/>
      <c r="D70" s="28" t="s">
        <v>151</v>
      </c>
      <c r="E70" s="23"/>
      <c r="F70" s="37"/>
      <c r="G70" s="44"/>
    </row>
    <row r="71" spans="1:7" x14ac:dyDescent="0.25">
      <c r="A71" s="22"/>
      <c r="B71" s="39"/>
      <c r="C71" s="27"/>
      <c r="D71" s="28" t="s">
        <v>152</v>
      </c>
      <c r="E71" s="23"/>
      <c r="F71" s="37"/>
      <c r="G71" s="44"/>
    </row>
    <row r="72" spans="1:7" x14ac:dyDescent="0.25">
      <c r="A72" s="22"/>
      <c r="B72" s="39"/>
      <c r="C72" s="27"/>
      <c r="D72" s="28" t="s">
        <v>153</v>
      </c>
      <c r="E72" s="23"/>
      <c r="F72" s="37"/>
      <c r="G72" s="44"/>
    </row>
    <row r="73" spans="1:7" x14ac:dyDescent="0.25">
      <c r="A73" s="22"/>
      <c r="B73" s="39"/>
      <c r="C73" s="27"/>
      <c r="D73" s="28" t="s">
        <v>154</v>
      </c>
      <c r="E73" s="23"/>
      <c r="F73" s="37"/>
      <c r="G73" s="44"/>
    </row>
    <row r="74" spans="1:7" x14ac:dyDescent="0.25">
      <c r="A74" s="22"/>
      <c r="B74" s="39"/>
      <c r="C74" s="27"/>
      <c r="D74" s="28"/>
      <c r="E74" s="23"/>
      <c r="F74" s="37"/>
      <c r="G74" s="44"/>
    </row>
    <row r="75" spans="1:7" x14ac:dyDescent="0.25">
      <c r="A75" s="22"/>
      <c r="B75" s="39"/>
      <c r="C75" s="27"/>
      <c r="D75" s="28"/>
      <c r="E75" s="23"/>
      <c r="F75" s="37"/>
      <c r="G75" s="44"/>
    </row>
    <row r="76" spans="1:7" x14ac:dyDescent="0.25">
      <c r="A76" s="22"/>
      <c r="B76" s="39"/>
      <c r="C76" s="27"/>
      <c r="D76" s="28"/>
      <c r="E76" s="23"/>
      <c r="F76" s="37"/>
      <c r="G76" s="44"/>
    </row>
    <row r="77" spans="1:7" x14ac:dyDescent="0.25">
      <c r="A77" s="22">
        <v>7</v>
      </c>
      <c r="B77" s="39" t="s">
        <v>10</v>
      </c>
      <c r="C77" s="27"/>
      <c r="D77" s="28"/>
      <c r="E77" s="23"/>
      <c r="F77" s="38" t="s">
        <v>92</v>
      </c>
      <c r="G77" s="58" t="s">
        <v>92</v>
      </c>
    </row>
    <row r="78" spans="1:7" x14ac:dyDescent="0.25">
      <c r="A78" s="22">
        <v>8</v>
      </c>
      <c r="B78" s="39" t="s">
        <v>11</v>
      </c>
      <c r="C78" s="27"/>
      <c r="D78" s="28"/>
      <c r="E78" s="23" t="s">
        <v>41</v>
      </c>
      <c r="F78" s="37">
        <v>1600</v>
      </c>
      <c r="G78" s="57">
        <v>1600</v>
      </c>
    </row>
    <row r="79" spans="1:7" x14ac:dyDescent="0.25">
      <c r="A79" s="22">
        <v>9</v>
      </c>
      <c r="B79" s="39" t="s">
        <v>12</v>
      </c>
      <c r="C79" s="27"/>
      <c r="D79" s="28"/>
      <c r="E79" s="23"/>
      <c r="F79" s="38" t="s">
        <v>92</v>
      </c>
      <c r="G79" s="58" t="s">
        <v>92</v>
      </c>
    </row>
    <row r="80" spans="1:7" x14ac:dyDescent="0.25">
      <c r="A80" s="22">
        <v>10</v>
      </c>
      <c r="B80" s="39" t="s">
        <v>104</v>
      </c>
      <c r="C80" s="27"/>
      <c r="D80" s="28"/>
      <c r="E80" s="23"/>
      <c r="F80" s="38" t="s">
        <v>92</v>
      </c>
      <c r="G80" s="58" t="s">
        <v>92</v>
      </c>
    </row>
    <row r="81" spans="1:7" x14ac:dyDescent="0.25">
      <c r="A81" s="22"/>
      <c r="B81" s="39" t="s">
        <v>105</v>
      </c>
      <c r="C81" s="27"/>
      <c r="D81" s="28"/>
      <c r="E81" s="23"/>
      <c r="F81" s="38"/>
      <c r="G81" s="44"/>
    </row>
    <row r="82" spans="1:7" x14ac:dyDescent="0.25">
      <c r="A82" s="22">
        <v>11</v>
      </c>
      <c r="B82" s="39" t="s">
        <v>13</v>
      </c>
      <c r="C82" s="27"/>
      <c r="D82" s="28"/>
      <c r="E82" s="23"/>
      <c r="F82" s="38" t="s">
        <v>92</v>
      </c>
      <c r="G82" s="58" t="s">
        <v>92</v>
      </c>
    </row>
    <row r="83" spans="1:7" x14ac:dyDescent="0.25">
      <c r="A83" s="22">
        <v>12</v>
      </c>
      <c r="B83" s="39" t="s">
        <v>14</v>
      </c>
      <c r="C83" s="27"/>
      <c r="D83" s="28"/>
      <c r="E83" s="23"/>
      <c r="F83" s="38" t="s">
        <v>92</v>
      </c>
      <c r="G83" s="58" t="s">
        <v>92</v>
      </c>
    </row>
    <row r="84" spans="1:7" x14ac:dyDescent="0.25">
      <c r="A84" s="22">
        <v>13</v>
      </c>
      <c r="B84" s="39" t="s">
        <v>15</v>
      </c>
      <c r="C84" s="27"/>
      <c r="D84" s="28"/>
      <c r="E84" s="23"/>
      <c r="F84" s="38" t="s">
        <v>92</v>
      </c>
      <c r="G84" s="58" t="s">
        <v>92</v>
      </c>
    </row>
    <row r="85" spans="1:7" x14ac:dyDescent="0.25">
      <c r="A85" s="22">
        <v>14</v>
      </c>
      <c r="B85" s="39" t="s">
        <v>16</v>
      </c>
      <c r="C85" s="27">
        <v>1</v>
      </c>
      <c r="D85" s="28" t="s">
        <v>27</v>
      </c>
      <c r="E85" s="23"/>
      <c r="F85" s="37">
        <v>5450</v>
      </c>
      <c r="G85" s="57">
        <f>SUM(F85:F103)</f>
        <v>144604</v>
      </c>
    </row>
    <row r="86" spans="1:7" x14ac:dyDescent="0.25">
      <c r="A86" s="22"/>
      <c r="B86" s="39"/>
      <c r="C86" s="27">
        <v>2</v>
      </c>
      <c r="D86" s="28" t="s">
        <v>28</v>
      </c>
      <c r="E86" s="23"/>
      <c r="F86" s="37">
        <v>3900</v>
      </c>
      <c r="G86" s="44"/>
    </row>
    <row r="87" spans="1:7" x14ac:dyDescent="0.25">
      <c r="A87" s="22"/>
      <c r="B87" s="39"/>
      <c r="C87" s="27">
        <v>3</v>
      </c>
      <c r="D87" s="28" t="s">
        <v>29</v>
      </c>
      <c r="E87" s="23"/>
      <c r="F87" s="37">
        <v>5000</v>
      </c>
      <c r="G87" s="44"/>
    </row>
    <row r="88" spans="1:7" x14ac:dyDescent="0.25">
      <c r="A88" s="22"/>
      <c r="B88" s="39"/>
      <c r="C88" s="27">
        <v>4</v>
      </c>
      <c r="D88" s="28" t="s">
        <v>30</v>
      </c>
      <c r="E88" s="23"/>
      <c r="F88" s="37">
        <v>9550</v>
      </c>
      <c r="G88" s="44"/>
    </row>
    <row r="89" spans="1:7" x14ac:dyDescent="0.25">
      <c r="A89" s="22"/>
      <c r="B89" s="39"/>
      <c r="C89" s="27">
        <v>5</v>
      </c>
      <c r="D89" s="28" t="s">
        <v>31</v>
      </c>
      <c r="E89" s="23"/>
      <c r="F89" s="37">
        <v>18000</v>
      </c>
      <c r="G89" s="44"/>
    </row>
    <row r="90" spans="1:7" x14ac:dyDescent="0.25">
      <c r="A90" s="22"/>
      <c r="B90" s="39"/>
      <c r="C90" s="27">
        <v>6</v>
      </c>
      <c r="D90" s="28" t="s">
        <v>32</v>
      </c>
      <c r="E90" s="23"/>
      <c r="F90" s="37">
        <v>1024</v>
      </c>
      <c r="G90" s="44"/>
    </row>
    <row r="91" spans="1:7" x14ac:dyDescent="0.25">
      <c r="A91" s="22"/>
      <c r="B91" s="39"/>
      <c r="C91" s="27">
        <v>7</v>
      </c>
      <c r="D91" s="28" t="s">
        <v>33</v>
      </c>
      <c r="E91" s="23"/>
      <c r="F91" s="37">
        <v>20000</v>
      </c>
      <c r="G91" s="44"/>
    </row>
    <row r="92" spans="1:7" x14ac:dyDescent="0.25">
      <c r="A92" s="22"/>
      <c r="B92" s="39"/>
      <c r="C92" s="27">
        <v>8</v>
      </c>
      <c r="D92" s="28" t="s">
        <v>34</v>
      </c>
      <c r="E92" s="23"/>
      <c r="F92" s="37">
        <v>4500</v>
      </c>
      <c r="G92" s="44"/>
    </row>
    <row r="93" spans="1:7" x14ac:dyDescent="0.25">
      <c r="A93" s="22"/>
      <c r="B93" s="39"/>
      <c r="C93" s="27">
        <v>9</v>
      </c>
      <c r="D93" s="28" t="s">
        <v>35</v>
      </c>
      <c r="E93" s="23"/>
      <c r="F93" s="37">
        <v>2750</v>
      </c>
      <c r="G93" s="44"/>
    </row>
    <row r="94" spans="1:7" x14ac:dyDescent="0.25">
      <c r="A94" s="22"/>
      <c r="B94" s="39"/>
      <c r="C94" s="27">
        <v>10</v>
      </c>
      <c r="D94" s="28" t="s">
        <v>36</v>
      </c>
      <c r="E94" s="23"/>
      <c r="F94" s="37">
        <v>10920</v>
      </c>
      <c r="G94" s="44"/>
    </row>
    <row r="95" spans="1:7" x14ac:dyDescent="0.25">
      <c r="A95" s="22"/>
      <c r="B95" s="39"/>
      <c r="C95" s="27">
        <v>11</v>
      </c>
      <c r="D95" s="28" t="s">
        <v>37</v>
      </c>
      <c r="E95" s="23"/>
      <c r="F95" s="37">
        <v>2800</v>
      </c>
      <c r="G95" s="44"/>
    </row>
    <row r="96" spans="1:7" x14ac:dyDescent="0.25">
      <c r="A96" s="22"/>
      <c r="B96" s="39"/>
      <c r="C96" s="27">
        <v>12</v>
      </c>
      <c r="D96" s="28" t="s">
        <v>38</v>
      </c>
      <c r="E96" s="23"/>
      <c r="F96" s="37">
        <v>7120</v>
      </c>
      <c r="G96" s="44"/>
    </row>
    <row r="97" spans="1:7" x14ac:dyDescent="0.25">
      <c r="A97" s="22"/>
      <c r="B97" s="39"/>
      <c r="C97" s="27">
        <v>13</v>
      </c>
      <c r="D97" s="28" t="s">
        <v>39</v>
      </c>
      <c r="E97" s="23"/>
      <c r="F97" s="37">
        <v>3871</v>
      </c>
      <c r="G97" s="44"/>
    </row>
    <row r="98" spans="1:7" x14ac:dyDescent="0.25">
      <c r="A98" s="22"/>
      <c r="B98" s="39"/>
      <c r="C98" s="27">
        <v>14</v>
      </c>
      <c r="D98" s="28" t="s">
        <v>40</v>
      </c>
      <c r="E98" s="23"/>
      <c r="F98" s="37">
        <v>5870</v>
      </c>
      <c r="G98" s="44"/>
    </row>
    <row r="99" spans="1:7" x14ac:dyDescent="0.25">
      <c r="A99" s="22"/>
      <c r="B99" s="39"/>
      <c r="C99" s="27">
        <v>15</v>
      </c>
      <c r="D99" s="28" t="s">
        <v>41</v>
      </c>
      <c r="E99" s="23"/>
      <c r="F99" s="37">
        <v>7700</v>
      </c>
      <c r="G99" s="44"/>
    </row>
    <row r="100" spans="1:7" x14ac:dyDescent="0.25">
      <c r="A100" s="22"/>
      <c r="B100" s="39"/>
      <c r="C100" s="27">
        <v>16</v>
      </c>
      <c r="D100" s="28" t="s">
        <v>42</v>
      </c>
      <c r="E100" s="23"/>
      <c r="F100" s="37">
        <v>17000</v>
      </c>
      <c r="G100" s="44"/>
    </row>
    <row r="101" spans="1:7" x14ac:dyDescent="0.25">
      <c r="A101" s="22"/>
      <c r="B101" s="39"/>
      <c r="C101" s="27">
        <v>17</v>
      </c>
      <c r="D101" s="28" t="s">
        <v>43</v>
      </c>
      <c r="E101" s="23"/>
      <c r="F101" s="37">
        <v>6500</v>
      </c>
      <c r="G101" s="44"/>
    </row>
    <row r="102" spans="1:7" x14ac:dyDescent="0.25">
      <c r="A102" s="22"/>
      <c r="B102" s="39"/>
      <c r="C102" s="27">
        <v>18</v>
      </c>
      <c r="D102" s="28" t="s">
        <v>44</v>
      </c>
      <c r="E102" s="23"/>
      <c r="F102" s="39"/>
      <c r="G102" s="44"/>
    </row>
    <row r="103" spans="1:7" x14ac:dyDescent="0.25">
      <c r="A103" s="22"/>
      <c r="B103" s="39"/>
      <c r="C103" s="27">
        <v>19</v>
      </c>
      <c r="D103" s="28" t="s">
        <v>45</v>
      </c>
      <c r="E103" s="23"/>
      <c r="F103" s="37">
        <v>12649</v>
      </c>
      <c r="G103" s="45"/>
    </row>
    <row r="104" spans="1:7" x14ac:dyDescent="0.25">
      <c r="A104" s="22">
        <v>15</v>
      </c>
      <c r="B104" s="39" t="s">
        <v>17</v>
      </c>
      <c r="C104" s="27">
        <v>1</v>
      </c>
      <c r="D104" s="28" t="s">
        <v>98</v>
      </c>
      <c r="E104" s="23"/>
      <c r="F104" s="37"/>
      <c r="G104" s="44">
        <f>SUM(F104:F106)</f>
        <v>0</v>
      </c>
    </row>
    <row r="105" spans="1:7" x14ac:dyDescent="0.25">
      <c r="A105" s="22"/>
      <c r="B105" s="39"/>
      <c r="C105" s="27">
        <v>2</v>
      </c>
      <c r="D105" s="28" t="s">
        <v>99</v>
      </c>
      <c r="E105" s="23"/>
      <c r="F105" s="37"/>
      <c r="G105" s="44"/>
    </row>
    <row r="106" spans="1:7" x14ac:dyDescent="0.25">
      <c r="A106" s="22"/>
      <c r="B106" s="39"/>
      <c r="C106" s="27"/>
      <c r="D106" s="28"/>
      <c r="E106" s="23"/>
      <c r="F106" s="37"/>
      <c r="G106" s="44"/>
    </row>
    <row r="107" spans="1:7" x14ac:dyDescent="0.25">
      <c r="A107" s="22">
        <v>16</v>
      </c>
      <c r="B107" s="39" t="s">
        <v>18</v>
      </c>
      <c r="C107" s="27"/>
      <c r="D107" s="28"/>
      <c r="E107" s="23"/>
      <c r="F107" s="37"/>
      <c r="G107" s="44">
        <f>SUM(F107:F110)</f>
        <v>0</v>
      </c>
    </row>
    <row r="108" spans="1:7" x14ac:dyDescent="0.25">
      <c r="A108" s="22"/>
      <c r="B108" s="39"/>
      <c r="C108" s="27"/>
      <c r="D108" s="28"/>
      <c r="E108" s="23"/>
      <c r="F108" s="37"/>
      <c r="G108" s="44"/>
    </row>
    <row r="109" spans="1:7" x14ac:dyDescent="0.25">
      <c r="A109" s="22"/>
      <c r="B109" s="39"/>
      <c r="C109" s="27"/>
      <c r="D109" s="28"/>
      <c r="E109" s="23"/>
      <c r="F109" s="37"/>
      <c r="G109" s="44"/>
    </row>
    <row r="110" spans="1:7" x14ac:dyDescent="0.25">
      <c r="A110" s="22"/>
      <c r="B110" s="39"/>
      <c r="C110" s="27"/>
      <c r="D110" s="28"/>
      <c r="E110" s="23"/>
      <c r="F110" s="37"/>
      <c r="G110" s="44"/>
    </row>
    <row r="111" spans="1:7" x14ac:dyDescent="0.25">
      <c r="A111" s="22">
        <v>17</v>
      </c>
      <c r="B111" s="39" t="s">
        <v>19</v>
      </c>
      <c r="C111" s="27">
        <v>1</v>
      </c>
      <c r="D111" s="28" t="s">
        <v>46</v>
      </c>
      <c r="E111" s="23" t="s">
        <v>44</v>
      </c>
      <c r="F111" s="37">
        <f>((40*36)+(43.5*36)+(42.7*(34+44)*0.5)+(42.7*(44+57.6)*0.5))+(6800*2)</f>
        <v>20440.46</v>
      </c>
      <c r="G111" s="57">
        <f>SUM(F111:F113)</f>
        <v>21222.46</v>
      </c>
    </row>
    <row r="112" spans="1:7" x14ac:dyDescent="0.25">
      <c r="A112" s="22"/>
      <c r="B112" s="39"/>
      <c r="C112" s="27">
        <v>2</v>
      </c>
      <c r="D112" s="28" t="s">
        <v>68</v>
      </c>
      <c r="E112" s="23" t="s">
        <v>44</v>
      </c>
      <c r="F112" s="37">
        <v>782</v>
      </c>
      <c r="G112" s="44"/>
    </row>
    <row r="113" spans="1:7" x14ac:dyDescent="0.25">
      <c r="A113" s="22"/>
      <c r="B113" s="39"/>
      <c r="C113" s="27">
        <v>3</v>
      </c>
      <c r="D113" s="28" t="s">
        <v>47</v>
      </c>
      <c r="E113" s="23" t="s">
        <v>45</v>
      </c>
      <c r="F113" s="37"/>
      <c r="G113" s="44"/>
    </row>
    <row r="114" spans="1:7" x14ac:dyDescent="0.25">
      <c r="A114" s="22">
        <v>18</v>
      </c>
      <c r="B114" s="39" t="s">
        <v>20</v>
      </c>
      <c r="C114" s="27"/>
      <c r="D114" s="28"/>
      <c r="E114" s="23"/>
      <c r="F114" s="37"/>
      <c r="G114" s="44"/>
    </row>
    <row r="115" spans="1:7" x14ac:dyDescent="0.25">
      <c r="A115" s="22">
        <v>19</v>
      </c>
      <c r="B115" s="39" t="s">
        <v>21</v>
      </c>
      <c r="C115" s="27"/>
      <c r="D115" s="28"/>
      <c r="E115" s="23"/>
      <c r="F115" s="38" t="s">
        <v>92</v>
      </c>
      <c r="G115" s="58" t="s">
        <v>92</v>
      </c>
    </row>
    <row r="116" spans="1:7" x14ac:dyDescent="0.25">
      <c r="A116" s="22">
        <v>20</v>
      </c>
      <c r="B116" s="39" t="s">
        <v>106</v>
      </c>
      <c r="C116" s="27"/>
      <c r="D116" s="28"/>
      <c r="E116" s="23"/>
      <c r="F116" s="37"/>
      <c r="G116" s="44"/>
    </row>
    <row r="117" spans="1:7" x14ac:dyDescent="0.25">
      <c r="A117" s="22"/>
      <c r="B117" s="39" t="s">
        <v>107</v>
      </c>
      <c r="C117" s="27"/>
      <c r="D117" s="28"/>
      <c r="E117" s="23"/>
      <c r="F117" s="37"/>
      <c r="G117" s="44"/>
    </row>
    <row r="118" spans="1:7" x14ac:dyDescent="0.25">
      <c r="A118" s="22">
        <v>21</v>
      </c>
      <c r="B118" s="398" t="s">
        <v>51</v>
      </c>
      <c r="C118" s="399"/>
      <c r="D118" s="399"/>
      <c r="E118" s="399"/>
      <c r="F118" s="399"/>
      <c r="G118" s="55"/>
    </row>
    <row r="119" spans="1:7" x14ac:dyDescent="0.25">
      <c r="A119" s="22"/>
      <c r="B119" s="39" t="s">
        <v>100</v>
      </c>
      <c r="C119" s="27">
        <v>1</v>
      </c>
      <c r="D119" s="28" t="s">
        <v>64</v>
      </c>
      <c r="E119" s="23"/>
      <c r="F119" s="37">
        <v>200</v>
      </c>
      <c r="G119" s="57">
        <f>SUM(F119:F136)</f>
        <v>20317</v>
      </c>
    </row>
    <row r="120" spans="1:7" x14ac:dyDescent="0.25">
      <c r="A120" s="22"/>
      <c r="B120" s="39" t="s">
        <v>101</v>
      </c>
      <c r="C120" s="27">
        <v>2</v>
      </c>
      <c r="D120" s="28" t="s">
        <v>69</v>
      </c>
      <c r="E120" s="23"/>
      <c r="F120" s="37">
        <v>2325</v>
      </c>
      <c r="G120" s="44"/>
    </row>
    <row r="121" spans="1:7" x14ac:dyDescent="0.25">
      <c r="A121" s="22"/>
      <c r="B121" s="39"/>
      <c r="C121" s="27">
        <v>3</v>
      </c>
      <c r="D121" s="28" t="s">
        <v>70</v>
      </c>
      <c r="E121" s="23"/>
      <c r="F121" s="37">
        <v>1950</v>
      </c>
      <c r="G121" s="44"/>
    </row>
    <row r="122" spans="1:7" x14ac:dyDescent="0.25">
      <c r="A122" s="22"/>
      <c r="B122" s="39"/>
      <c r="C122" s="27">
        <v>4</v>
      </c>
      <c r="D122" s="28" t="s">
        <v>71</v>
      </c>
      <c r="E122" s="23"/>
      <c r="F122" s="37">
        <v>300</v>
      </c>
      <c r="G122" s="44"/>
    </row>
    <row r="123" spans="1:7" x14ac:dyDescent="0.25">
      <c r="A123" s="22"/>
      <c r="B123" s="39"/>
      <c r="C123" s="27">
        <v>5</v>
      </c>
      <c r="D123" s="28" t="s">
        <v>72</v>
      </c>
      <c r="E123" s="23"/>
      <c r="F123" s="37">
        <v>2625</v>
      </c>
      <c r="G123" s="44"/>
    </row>
    <row r="124" spans="1:7" x14ac:dyDescent="0.25">
      <c r="A124" s="22"/>
      <c r="B124" s="39"/>
      <c r="C124" s="27">
        <v>6</v>
      </c>
      <c r="D124" s="28" t="s">
        <v>73</v>
      </c>
      <c r="E124" s="23"/>
      <c r="F124" s="37">
        <f>2250+(330*1.5)</f>
        <v>2745</v>
      </c>
      <c r="G124" s="44"/>
    </row>
    <row r="125" spans="1:7" x14ac:dyDescent="0.25">
      <c r="A125" s="22"/>
      <c r="B125" s="39"/>
      <c r="C125" s="27">
        <v>7</v>
      </c>
      <c r="D125" s="28" t="s">
        <v>74</v>
      </c>
      <c r="E125" s="23"/>
      <c r="F125" s="37">
        <v>562</v>
      </c>
      <c r="G125" s="44"/>
    </row>
    <row r="126" spans="1:7" x14ac:dyDescent="0.25">
      <c r="A126" s="22"/>
      <c r="B126" s="39"/>
      <c r="C126" s="27">
        <v>8</v>
      </c>
      <c r="D126" s="28" t="s">
        <v>75</v>
      </c>
      <c r="E126" s="23"/>
      <c r="F126" s="37">
        <v>1025</v>
      </c>
      <c r="G126" s="44"/>
    </row>
    <row r="127" spans="1:7" x14ac:dyDescent="0.25">
      <c r="A127" s="22"/>
      <c r="B127" s="39"/>
      <c r="C127" s="27">
        <v>9</v>
      </c>
      <c r="D127" s="28" t="s">
        <v>76</v>
      </c>
      <c r="E127" s="23"/>
      <c r="F127" s="37">
        <v>450</v>
      </c>
      <c r="G127" s="44"/>
    </row>
    <row r="128" spans="1:7" x14ac:dyDescent="0.25">
      <c r="A128" s="22"/>
      <c r="B128" s="39"/>
      <c r="C128" s="27">
        <v>10</v>
      </c>
      <c r="D128" s="28" t="s">
        <v>77</v>
      </c>
      <c r="E128" s="23"/>
      <c r="F128" s="37">
        <v>350</v>
      </c>
      <c r="G128" s="44"/>
    </row>
    <row r="129" spans="1:7" x14ac:dyDescent="0.25">
      <c r="A129" s="22"/>
      <c r="B129" s="39"/>
      <c r="C129" s="27">
        <v>11</v>
      </c>
      <c r="D129" s="28" t="s">
        <v>78</v>
      </c>
      <c r="E129" s="23"/>
      <c r="F129" s="37">
        <v>200</v>
      </c>
      <c r="G129" s="44"/>
    </row>
    <row r="130" spans="1:7" x14ac:dyDescent="0.25">
      <c r="A130" s="22"/>
      <c r="B130" s="39"/>
      <c r="C130" s="27">
        <v>12</v>
      </c>
      <c r="D130" s="28" t="s">
        <v>79</v>
      </c>
      <c r="E130" s="23"/>
      <c r="F130" s="37">
        <v>300</v>
      </c>
      <c r="G130" s="44"/>
    </row>
    <row r="131" spans="1:7" x14ac:dyDescent="0.25">
      <c r="A131" s="22"/>
      <c r="B131" s="39"/>
      <c r="C131" s="27">
        <v>13</v>
      </c>
      <c r="D131" s="28" t="s">
        <v>80</v>
      </c>
      <c r="E131" s="23"/>
      <c r="F131" s="37">
        <v>975</v>
      </c>
      <c r="G131" s="44"/>
    </row>
    <row r="132" spans="1:7" x14ac:dyDescent="0.25">
      <c r="A132" s="22"/>
      <c r="B132" s="39"/>
      <c r="C132" s="27">
        <v>14</v>
      </c>
      <c r="D132" s="28" t="s">
        <v>58</v>
      </c>
      <c r="E132" s="23"/>
      <c r="F132" s="37">
        <v>4085</v>
      </c>
      <c r="G132" s="44"/>
    </row>
    <row r="133" spans="1:7" x14ac:dyDescent="0.25">
      <c r="A133" s="22"/>
      <c r="B133" s="39"/>
      <c r="C133" s="27">
        <v>15</v>
      </c>
      <c r="D133" s="28" t="s">
        <v>81</v>
      </c>
      <c r="E133" s="23"/>
      <c r="F133" s="37">
        <v>525</v>
      </c>
      <c r="G133" s="44"/>
    </row>
    <row r="134" spans="1:7" x14ac:dyDescent="0.25">
      <c r="A134" s="22"/>
      <c r="B134" s="39"/>
      <c r="C134" s="27">
        <v>16</v>
      </c>
      <c r="D134" s="28" t="s">
        <v>82</v>
      </c>
      <c r="E134" s="23"/>
      <c r="F134" s="37">
        <v>1000</v>
      </c>
      <c r="G134" s="44"/>
    </row>
    <row r="135" spans="1:7" x14ac:dyDescent="0.25">
      <c r="A135" s="22"/>
      <c r="B135" s="39"/>
      <c r="C135" s="27">
        <v>17</v>
      </c>
      <c r="D135" s="28" t="s">
        <v>83</v>
      </c>
      <c r="E135" s="23"/>
      <c r="F135" s="37">
        <v>200</v>
      </c>
      <c r="G135" s="44"/>
    </row>
    <row r="136" spans="1:7" x14ac:dyDescent="0.25">
      <c r="A136" s="22"/>
      <c r="B136" s="39"/>
      <c r="C136" s="27">
        <v>18</v>
      </c>
      <c r="D136" s="28" t="s">
        <v>84</v>
      </c>
      <c r="E136" s="23"/>
      <c r="F136" s="37">
        <v>500</v>
      </c>
      <c r="G136" s="44"/>
    </row>
    <row r="137" spans="1:7" x14ac:dyDescent="0.25">
      <c r="A137" s="22"/>
      <c r="B137" s="39" t="s">
        <v>102</v>
      </c>
      <c r="C137" s="27">
        <v>1</v>
      </c>
      <c r="D137" s="28" t="s">
        <v>69</v>
      </c>
      <c r="E137" s="23"/>
      <c r="F137" s="37">
        <f>400+(220*1)</f>
        <v>620</v>
      </c>
      <c r="G137" s="44"/>
    </row>
    <row r="138" spans="1:7" x14ac:dyDescent="0.25">
      <c r="A138" s="22"/>
      <c r="B138" s="39"/>
      <c r="C138" s="27">
        <v>2</v>
      </c>
      <c r="D138" s="28" t="s">
        <v>91</v>
      </c>
      <c r="E138" s="23"/>
      <c r="F138" s="37">
        <v>250</v>
      </c>
      <c r="G138" s="44"/>
    </row>
    <row r="139" spans="1:7" x14ac:dyDescent="0.25">
      <c r="A139" s="22"/>
      <c r="B139" s="39" t="s">
        <v>103</v>
      </c>
      <c r="C139" s="27"/>
      <c r="D139" s="28"/>
      <c r="E139" s="23"/>
      <c r="F139" s="37"/>
      <c r="G139" s="44"/>
    </row>
    <row r="140" spans="1:7" x14ac:dyDescent="0.25">
      <c r="A140" s="24"/>
      <c r="B140" s="39"/>
      <c r="C140" s="27"/>
      <c r="D140" s="28"/>
      <c r="E140" s="23"/>
      <c r="F140" s="37"/>
      <c r="G140" s="44"/>
    </row>
    <row r="141" spans="1:7" x14ac:dyDescent="0.25">
      <c r="A141" s="22">
        <v>22</v>
      </c>
      <c r="B141" s="39" t="s">
        <v>22</v>
      </c>
      <c r="C141" s="27">
        <v>1</v>
      </c>
      <c r="D141" s="28" t="s">
        <v>85</v>
      </c>
      <c r="E141" s="23"/>
      <c r="F141" s="37">
        <v>5250</v>
      </c>
      <c r="G141" s="57">
        <f>SUM(F141:F151)</f>
        <v>22232</v>
      </c>
    </row>
    <row r="142" spans="1:7" x14ac:dyDescent="0.25">
      <c r="A142" s="22"/>
      <c r="B142" s="39"/>
      <c r="C142" s="27">
        <v>2</v>
      </c>
      <c r="D142" s="28" t="s">
        <v>69</v>
      </c>
      <c r="E142" s="23"/>
      <c r="F142" s="37">
        <v>2400</v>
      </c>
      <c r="G142" s="44"/>
    </row>
    <row r="143" spans="1:7" x14ac:dyDescent="0.25">
      <c r="A143" s="22"/>
      <c r="B143" s="39"/>
      <c r="C143" s="27">
        <v>3</v>
      </c>
      <c r="D143" s="28" t="s">
        <v>86</v>
      </c>
      <c r="E143" s="23"/>
      <c r="F143" s="37">
        <v>5600</v>
      </c>
      <c r="G143" s="44"/>
    </row>
    <row r="144" spans="1:7" x14ac:dyDescent="0.25">
      <c r="A144" s="22"/>
      <c r="B144" s="39"/>
      <c r="C144" s="27">
        <v>4</v>
      </c>
      <c r="D144" s="28" t="s">
        <v>72</v>
      </c>
      <c r="E144" s="23"/>
      <c r="F144" s="37">
        <v>1750</v>
      </c>
      <c r="G144" s="44"/>
    </row>
    <row r="145" spans="1:7" x14ac:dyDescent="0.25">
      <c r="A145" s="22"/>
      <c r="B145" s="39"/>
      <c r="C145" s="27">
        <v>5</v>
      </c>
      <c r="D145" s="28" t="s">
        <v>75</v>
      </c>
      <c r="E145" s="23"/>
      <c r="F145" s="37">
        <v>300</v>
      </c>
      <c r="G145" s="44"/>
    </row>
    <row r="146" spans="1:7" x14ac:dyDescent="0.25">
      <c r="A146" s="22"/>
      <c r="B146" s="39"/>
      <c r="C146" s="27">
        <v>6</v>
      </c>
      <c r="D146" s="28" t="s">
        <v>87</v>
      </c>
      <c r="E146" s="23"/>
      <c r="F146" s="37">
        <v>1025</v>
      </c>
      <c r="G146" s="44"/>
    </row>
    <row r="147" spans="1:7" x14ac:dyDescent="0.25">
      <c r="A147" s="22"/>
      <c r="B147" s="39"/>
      <c r="C147" s="27">
        <v>7</v>
      </c>
      <c r="D147" s="28" t="s">
        <v>70</v>
      </c>
      <c r="E147" s="23"/>
      <c r="F147" s="37">
        <v>1987</v>
      </c>
      <c r="G147" s="44"/>
    </row>
    <row r="148" spans="1:7" x14ac:dyDescent="0.25">
      <c r="A148" s="22"/>
      <c r="B148" s="39"/>
      <c r="C148" s="27">
        <v>8</v>
      </c>
      <c r="D148" s="28" t="s">
        <v>88</v>
      </c>
      <c r="E148" s="23"/>
      <c r="F148" s="37">
        <v>1200</v>
      </c>
      <c r="G148" s="44"/>
    </row>
    <row r="149" spans="1:7" x14ac:dyDescent="0.25">
      <c r="A149" s="22"/>
      <c r="B149" s="39"/>
      <c r="C149" s="27">
        <v>9</v>
      </c>
      <c r="D149" s="28" t="s">
        <v>89</v>
      </c>
      <c r="E149" s="23"/>
      <c r="F149" s="37">
        <v>120</v>
      </c>
      <c r="G149" s="44"/>
    </row>
    <row r="150" spans="1:7" x14ac:dyDescent="0.25">
      <c r="A150" s="24"/>
      <c r="B150" s="39"/>
      <c r="C150" s="27">
        <v>10</v>
      </c>
      <c r="D150" s="28" t="s">
        <v>90</v>
      </c>
      <c r="E150" s="23"/>
      <c r="F150" s="37">
        <v>2100</v>
      </c>
      <c r="G150" s="44"/>
    </row>
    <row r="151" spans="1:7" x14ac:dyDescent="0.25">
      <c r="A151" s="24"/>
      <c r="B151" s="39"/>
      <c r="C151" s="27">
        <v>11</v>
      </c>
      <c r="D151" s="28" t="s">
        <v>84</v>
      </c>
      <c r="E151" s="23"/>
      <c r="F151" s="37">
        <v>500</v>
      </c>
      <c r="G151" s="44"/>
    </row>
    <row r="152" spans="1:7" x14ac:dyDescent="0.25">
      <c r="A152" s="22">
        <v>23</v>
      </c>
      <c r="B152" s="39" t="s">
        <v>23</v>
      </c>
      <c r="C152" s="27"/>
      <c r="D152" s="28"/>
      <c r="E152" s="23"/>
      <c r="F152" s="38" t="s">
        <v>92</v>
      </c>
      <c r="G152" s="58" t="s">
        <v>92</v>
      </c>
    </row>
    <row r="153" spans="1:7" ht="15.75" thickBot="1" x14ac:dyDescent="0.3">
      <c r="A153" s="49">
        <v>24</v>
      </c>
      <c r="B153" s="50" t="s">
        <v>24</v>
      </c>
      <c r="C153" s="51"/>
      <c r="D153" s="52"/>
      <c r="E153" s="53"/>
      <c r="F153" s="54" t="s">
        <v>92</v>
      </c>
      <c r="G153" s="59" t="s">
        <v>92</v>
      </c>
    </row>
    <row r="154" spans="1:7" x14ac:dyDescent="0.25">
      <c r="A154" s="15"/>
      <c r="B154" s="41"/>
      <c r="C154" s="47"/>
      <c r="D154" s="56" t="s">
        <v>108</v>
      </c>
      <c r="E154" s="16"/>
      <c r="F154" s="48"/>
      <c r="G154" s="43">
        <f>SUM(G8:G153)</f>
        <v>236743.58499999999</v>
      </c>
    </row>
    <row r="155" spans="1:7" ht="15.75" thickBot="1" x14ac:dyDescent="0.3">
      <c r="A155" s="17"/>
      <c r="B155" s="42"/>
      <c r="C155" s="29"/>
      <c r="D155" s="30"/>
      <c r="E155" s="18"/>
      <c r="F155" s="40"/>
      <c r="G155" s="46"/>
    </row>
    <row r="156" spans="1:7" x14ac:dyDescent="0.25">
      <c r="C156" s="3"/>
      <c r="E156" s="3"/>
      <c r="F156" s="6"/>
      <c r="G156" s="8"/>
    </row>
    <row r="157" spans="1:7" x14ac:dyDescent="0.25">
      <c r="C157" s="3"/>
      <c r="E157" s="3"/>
      <c r="F157" s="6"/>
      <c r="G157" s="8"/>
    </row>
    <row r="158" spans="1:7" x14ac:dyDescent="0.25">
      <c r="C158" s="3"/>
      <c r="E158" s="3"/>
      <c r="F158" s="6"/>
      <c r="G158" s="8"/>
    </row>
    <row r="159" spans="1:7" x14ac:dyDescent="0.25">
      <c r="C159" s="3"/>
      <c r="E159" s="3"/>
      <c r="F159" s="6"/>
      <c r="G159" s="8"/>
    </row>
    <row r="160" spans="1:7" x14ac:dyDescent="0.25">
      <c r="C160" s="3"/>
      <c r="E160" s="3"/>
      <c r="F160" s="6"/>
      <c r="G160" s="8"/>
    </row>
    <row r="161" spans="3:7" x14ac:dyDescent="0.25">
      <c r="C161" s="3"/>
      <c r="E161" s="3"/>
      <c r="F161" s="6"/>
      <c r="G161" s="8"/>
    </row>
    <row r="162" spans="3:7" x14ac:dyDescent="0.25">
      <c r="C162" s="3"/>
      <c r="E162" s="3"/>
      <c r="F162" s="6"/>
      <c r="G162" s="8"/>
    </row>
    <row r="163" spans="3:7" x14ac:dyDescent="0.25">
      <c r="E163" s="3"/>
      <c r="G163" s="3"/>
    </row>
    <row r="164" spans="3:7" x14ac:dyDescent="0.25">
      <c r="E164" s="3"/>
      <c r="G164" s="3"/>
    </row>
    <row r="165" spans="3:7" x14ac:dyDescent="0.25">
      <c r="E165" s="3"/>
      <c r="G165" s="3"/>
    </row>
    <row r="166" spans="3:7" x14ac:dyDescent="0.25">
      <c r="E166" s="3"/>
      <c r="G166" s="3"/>
    </row>
    <row r="167" spans="3:7" x14ac:dyDescent="0.25">
      <c r="E167" s="3"/>
      <c r="G167" s="3"/>
    </row>
    <row r="168" spans="3:7" x14ac:dyDescent="0.25">
      <c r="E168" s="3"/>
      <c r="G168" s="3"/>
    </row>
    <row r="169" spans="3:7" x14ac:dyDescent="0.25">
      <c r="E169" s="3"/>
      <c r="G169" s="3"/>
    </row>
    <row r="170" spans="3:7" x14ac:dyDescent="0.25">
      <c r="E170" s="3"/>
      <c r="G170" s="3"/>
    </row>
    <row r="171" spans="3:7" x14ac:dyDescent="0.25">
      <c r="E171" s="3"/>
      <c r="G171" s="3"/>
    </row>
    <row r="172" spans="3:7" x14ac:dyDescent="0.25">
      <c r="E172" s="3"/>
      <c r="G172" s="3"/>
    </row>
    <row r="173" spans="3:7" x14ac:dyDescent="0.25">
      <c r="E173" s="3"/>
      <c r="G173" s="3"/>
    </row>
    <row r="174" spans="3:7" x14ac:dyDescent="0.25">
      <c r="E174" s="3"/>
      <c r="G174" s="3"/>
    </row>
    <row r="175" spans="3:7" x14ac:dyDescent="0.25">
      <c r="E175" s="3"/>
      <c r="G175" s="3"/>
    </row>
    <row r="176" spans="3:7" x14ac:dyDescent="0.25">
      <c r="E176" s="3"/>
      <c r="G176" s="3"/>
    </row>
    <row r="177" spans="5:7" x14ac:dyDescent="0.25">
      <c r="E177" s="3"/>
      <c r="G177" s="3"/>
    </row>
    <row r="178" spans="5:7" x14ac:dyDescent="0.25">
      <c r="E178" s="3"/>
      <c r="G178" s="3"/>
    </row>
    <row r="179" spans="5:7" x14ac:dyDescent="0.25">
      <c r="E179" s="3"/>
      <c r="G179" s="3"/>
    </row>
    <row r="180" spans="5:7" x14ac:dyDescent="0.25">
      <c r="E180" s="3"/>
      <c r="G180" s="3"/>
    </row>
    <row r="181" spans="5:7" x14ac:dyDescent="0.25">
      <c r="E181" s="3"/>
      <c r="G181" s="3"/>
    </row>
    <row r="182" spans="5:7" x14ac:dyDescent="0.25">
      <c r="E182" s="3"/>
      <c r="G182" s="3"/>
    </row>
    <row r="183" spans="5:7" x14ac:dyDescent="0.25">
      <c r="E183" s="3"/>
      <c r="G183" s="3"/>
    </row>
    <row r="184" spans="5:7" x14ac:dyDescent="0.25">
      <c r="E184" s="3"/>
      <c r="G184" s="3"/>
    </row>
    <row r="185" spans="5:7" x14ac:dyDescent="0.25">
      <c r="E185" s="3"/>
      <c r="G185" s="3"/>
    </row>
    <row r="186" spans="5:7" x14ac:dyDescent="0.25">
      <c r="E186" s="3"/>
      <c r="G186" s="3"/>
    </row>
    <row r="187" spans="5:7" x14ac:dyDescent="0.25">
      <c r="E187" s="3"/>
      <c r="G187" s="3"/>
    </row>
    <row r="188" spans="5:7" x14ac:dyDescent="0.25">
      <c r="E188" s="3"/>
      <c r="G188" s="3"/>
    </row>
    <row r="189" spans="5:7" x14ac:dyDescent="0.25">
      <c r="E189" s="3"/>
      <c r="G189" s="3"/>
    </row>
    <row r="190" spans="5:7" x14ac:dyDescent="0.25">
      <c r="E190" s="3"/>
      <c r="G190" s="3"/>
    </row>
    <row r="191" spans="5:7" x14ac:dyDescent="0.25">
      <c r="E191" s="3"/>
    </row>
    <row r="192" spans="5:7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</sheetData>
  <mergeCells count="5">
    <mergeCell ref="C5:D5"/>
    <mergeCell ref="C7:D7"/>
    <mergeCell ref="A2:H2"/>
    <mergeCell ref="A1:H1"/>
    <mergeCell ref="B118:F118"/>
  </mergeCells>
  <pageMargins left="0.70866141732283472" right="0.70866141732283472" top="0.55118110236220474" bottom="1.3385826771653544" header="0.31496062992125984" footer="0.31496062992125984"/>
  <pageSetup paperSize="5" scale="90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8"/>
  <sheetViews>
    <sheetView topLeftCell="A68" workbookViewId="0">
      <selection activeCell="J155" sqref="J155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27.85546875" customWidth="1"/>
    <col min="5" max="5" width="13" customWidth="1"/>
    <col min="6" max="6" width="10.140625" customWidth="1"/>
    <col min="7" max="7" width="12.85546875" customWidth="1"/>
    <col min="11" max="11" width="9.42578125" customWidth="1"/>
    <col min="12" max="12" width="16.28515625" customWidth="1"/>
  </cols>
  <sheetData>
    <row r="1" spans="1:12" x14ac:dyDescent="0.25">
      <c r="A1" s="397" t="s">
        <v>0</v>
      </c>
      <c r="B1" s="397"/>
      <c r="C1" s="397"/>
      <c r="D1" s="397"/>
      <c r="E1" s="397"/>
      <c r="F1" s="397"/>
      <c r="G1" s="397"/>
      <c r="H1" s="397"/>
    </row>
    <row r="2" spans="1:12" x14ac:dyDescent="0.25">
      <c r="B2" s="1"/>
      <c r="C2" s="2"/>
      <c r="D2" s="60" t="s">
        <v>26</v>
      </c>
      <c r="E2" s="7">
        <v>2017</v>
      </c>
    </row>
    <row r="3" spans="1:12" ht="15.75" thickBot="1" x14ac:dyDescent="0.3">
      <c r="A3" s="1"/>
      <c r="B3" s="1"/>
      <c r="C3" s="1"/>
    </row>
    <row r="4" spans="1:12" x14ac:dyDescent="0.25">
      <c r="A4" s="9" t="s">
        <v>1</v>
      </c>
      <c r="B4" s="33" t="s">
        <v>2</v>
      </c>
      <c r="C4" s="393" t="s">
        <v>5</v>
      </c>
      <c r="D4" s="394"/>
      <c r="E4" s="10" t="s">
        <v>3</v>
      </c>
      <c r="F4" s="33" t="s">
        <v>6</v>
      </c>
      <c r="G4" s="11" t="s">
        <v>109</v>
      </c>
      <c r="H4" s="5"/>
      <c r="I4" s="5"/>
    </row>
    <row r="5" spans="1:12" x14ac:dyDescent="0.25">
      <c r="A5" s="12"/>
      <c r="B5" s="34"/>
      <c r="C5" s="31"/>
      <c r="D5" s="32"/>
      <c r="E5" s="13" t="s">
        <v>25</v>
      </c>
      <c r="F5" s="34" t="s">
        <v>7</v>
      </c>
      <c r="G5" s="14" t="s">
        <v>7</v>
      </c>
      <c r="H5" s="5"/>
      <c r="I5" s="5"/>
    </row>
    <row r="6" spans="1:12" ht="15.75" thickBot="1" x14ac:dyDescent="0.3">
      <c r="A6" s="19">
        <v>1</v>
      </c>
      <c r="B6" s="35">
        <v>2</v>
      </c>
      <c r="C6" s="395">
        <v>3</v>
      </c>
      <c r="D6" s="396"/>
      <c r="E6" s="20">
        <v>4</v>
      </c>
      <c r="F6" s="35">
        <v>5</v>
      </c>
      <c r="G6" s="21">
        <v>6</v>
      </c>
      <c r="H6" s="5"/>
      <c r="I6" s="5"/>
    </row>
    <row r="7" spans="1:12" ht="15.75" thickTop="1" x14ac:dyDescent="0.25">
      <c r="A7" s="15">
        <v>1</v>
      </c>
      <c r="B7" s="41" t="s">
        <v>4</v>
      </c>
      <c r="C7" s="25">
        <v>1</v>
      </c>
      <c r="D7" s="26" t="s">
        <v>64</v>
      </c>
      <c r="E7" s="16" t="s">
        <v>96</v>
      </c>
      <c r="F7" s="36">
        <v>500</v>
      </c>
      <c r="G7" s="43">
        <f>SUM(F7:F22)</f>
        <v>35768.125</v>
      </c>
    </row>
    <row r="8" spans="1:12" x14ac:dyDescent="0.25">
      <c r="A8" s="22"/>
      <c r="B8" s="39"/>
      <c r="C8" s="27">
        <v>2</v>
      </c>
      <c r="D8" s="28" t="s">
        <v>53</v>
      </c>
      <c r="E8" s="23" t="s">
        <v>44</v>
      </c>
      <c r="F8" s="37">
        <v>250</v>
      </c>
      <c r="G8" s="44"/>
      <c r="K8" t="s">
        <v>169</v>
      </c>
    </row>
    <row r="9" spans="1:12" x14ac:dyDescent="0.25">
      <c r="A9" s="22"/>
      <c r="B9" s="39"/>
      <c r="C9" s="27">
        <v>3</v>
      </c>
      <c r="D9" s="28" t="s">
        <v>54</v>
      </c>
      <c r="E9" s="23" t="s">
        <v>44</v>
      </c>
      <c r="F9" s="37">
        <v>1354</v>
      </c>
      <c r="G9" s="44"/>
      <c r="L9" s="6">
        <f>F8</f>
        <v>250</v>
      </c>
    </row>
    <row r="10" spans="1:12" x14ac:dyDescent="0.25">
      <c r="A10" s="22"/>
      <c r="B10" s="39"/>
      <c r="C10" s="27">
        <v>4</v>
      </c>
      <c r="D10" s="28" t="s">
        <v>55</v>
      </c>
      <c r="E10" s="23" t="s">
        <v>44</v>
      </c>
      <c r="F10" s="37">
        <v>300</v>
      </c>
      <c r="G10" s="44"/>
      <c r="L10" s="6">
        <f t="shared" ref="L10:L15" si="0">F10</f>
        <v>300</v>
      </c>
    </row>
    <row r="11" spans="1:12" x14ac:dyDescent="0.25">
      <c r="A11" s="22"/>
      <c r="B11" s="39"/>
      <c r="C11" s="27">
        <v>5</v>
      </c>
      <c r="D11" s="28" t="s">
        <v>65</v>
      </c>
      <c r="E11" s="23" t="s">
        <v>44</v>
      </c>
      <c r="F11" s="37">
        <v>461</v>
      </c>
      <c r="G11" s="44"/>
      <c r="L11" s="6">
        <f t="shared" si="0"/>
        <v>461</v>
      </c>
    </row>
    <row r="12" spans="1:12" x14ac:dyDescent="0.25">
      <c r="A12" s="22"/>
      <c r="B12" s="39"/>
      <c r="C12" s="27">
        <v>6</v>
      </c>
      <c r="D12" s="28" t="s">
        <v>66</v>
      </c>
      <c r="E12" s="23" t="s">
        <v>44</v>
      </c>
      <c r="F12" s="37">
        <v>106</v>
      </c>
      <c r="G12" s="44"/>
      <c r="L12" s="6">
        <f t="shared" si="0"/>
        <v>106</v>
      </c>
    </row>
    <row r="13" spans="1:12" x14ac:dyDescent="0.25">
      <c r="A13" s="22"/>
      <c r="B13" s="39"/>
      <c r="C13" s="27">
        <v>7</v>
      </c>
      <c r="D13" s="28" t="s">
        <v>67</v>
      </c>
      <c r="E13" s="23" t="s">
        <v>44</v>
      </c>
      <c r="F13" s="37">
        <v>490</v>
      </c>
      <c r="G13" s="44"/>
      <c r="L13" s="6">
        <f t="shared" si="0"/>
        <v>490</v>
      </c>
    </row>
    <row r="14" spans="1:12" x14ac:dyDescent="0.25">
      <c r="A14" s="22"/>
      <c r="B14" s="39"/>
      <c r="C14" s="27">
        <v>8</v>
      </c>
      <c r="D14" s="28" t="s">
        <v>56</v>
      </c>
      <c r="E14" s="23" t="s">
        <v>44</v>
      </c>
      <c r="F14" s="37">
        <v>32</v>
      </c>
      <c r="G14" s="44"/>
      <c r="L14" s="6">
        <f t="shared" si="0"/>
        <v>32</v>
      </c>
    </row>
    <row r="15" spans="1:12" x14ac:dyDescent="0.25">
      <c r="A15" s="22"/>
      <c r="B15" s="39"/>
      <c r="C15" s="27">
        <v>9</v>
      </c>
      <c r="D15" s="28" t="s">
        <v>57</v>
      </c>
      <c r="E15" s="23" t="s">
        <v>44</v>
      </c>
      <c r="F15" s="37">
        <v>10</v>
      </c>
      <c r="G15" s="44"/>
      <c r="L15" s="6">
        <f t="shared" si="0"/>
        <v>10</v>
      </c>
    </row>
    <row r="16" spans="1:12" x14ac:dyDescent="0.25">
      <c r="A16" s="22"/>
      <c r="B16" s="39"/>
      <c r="C16" s="27">
        <v>10</v>
      </c>
      <c r="D16" s="28" t="s">
        <v>58</v>
      </c>
      <c r="E16" s="23" t="s">
        <v>44</v>
      </c>
      <c r="F16" s="37">
        <v>22500</v>
      </c>
      <c r="G16" s="44"/>
      <c r="L16" s="6">
        <f>F18</f>
        <v>15</v>
      </c>
    </row>
    <row r="17" spans="1:12" x14ac:dyDescent="0.25">
      <c r="A17" s="22"/>
      <c r="B17" s="39"/>
      <c r="C17" s="27">
        <v>11</v>
      </c>
      <c r="D17" s="28" t="s">
        <v>158</v>
      </c>
      <c r="E17" s="23" t="s">
        <v>44</v>
      </c>
      <c r="F17" s="37">
        <v>9000</v>
      </c>
      <c r="G17" s="44"/>
      <c r="L17" s="6">
        <f>F19</f>
        <v>500</v>
      </c>
    </row>
    <row r="18" spans="1:12" x14ac:dyDescent="0.25">
      <c r="A18" s="22"/>
      <c r="B18" s="39"/>
      <c r="C18" s="27">
        <v>12</v>
      </c>
      <c r="D18" s="28" t="s">
        <v>59</v>
      </c>
      <c r="E18" s="23" t="s">
        <v>44</v>
      </c>
      <c r="F18" s="37">
        <v>15</v>
      </c>
      <c r="G18" s="44"/>
      <c r="L18" s="6">
        <f>F20</f>
        <v>174</v>
      </c>
    </row>
    <row r="19" spans="1:12" x14ac:dyDescent="0.25">
      <c r="A19" s="22"/>
      <c r="B19" s="39"/>
      <c r="C19" s="27">
        <v>13</v>
      </c>
      <c r="D19" s="28" t="s">
        <v>60</v>
      </c>
      <c r="E19" s="23"/>
      <c r="F19" s="37">
        <v>500</v>
      </c>
      <c r="G19" s="44"/>
      <c r="L19" s="6">
        <f>F22</f>
        <v>76.125</v>
      </c>
    </row>
    <row r="20" spans="1:12" x14ac:dyDescent="0.25">
      <c r="A20" s="22"/>
      <c r="B20" s="39"/>
      <c r="C20" s="27">
        <v>14</v>
      </c>
      <c r="D20" s="28" t="s">
        <v>61</v>
      </c>
      <c r="E20" s="23" t="s">
        <v>45</v>
      </c>
      <c r="F20" s="37">
        <v>174</v>
      </c>
      <c r="G20" s="44"/>
      <c r="L20" s="100">
        <f>G137</f>
        <v>2065</v>
      </c>
    </row>
    <row r="21" spans="1:12" x14ac:dyDescent="0.25">
      <c r="A21" s="22"/>
      <c r="B21" s="39"/>
      <c r="C21" s="27">
        <v>15</v>
      </c>
      <c r="D21" s="28" t="s">
        <v>62</v>
      </c>
      <c r="E21" s="23" t="s">
        <v>44</v>
      </c>
      <c r="F21" s="37"/>
      <c r="G21" s="44"/>
      <c r="L21" s="99">
        <f>SUM(L9:L20)</f>
        <v>4479.125</v>
      </c>
    </row>
    <row r="22" spans="1:12" x14ac:dyDescent="0.25">
      <c r="A22" s="22"/>
      <c r="B22" s="39"/>
      <c r="C22" s="27">
        <v>16</v>
      </c>
      <c r="D22" s="28" t="s">
        <v>63</v>
      </c>
      <c r="E22" s="23" t="s">
        <v>44</v>
      </c>
      <c r="F22" s="37">
        <f>(14.5*(3.5+7)*0.5)</f>
        <v>76.125</v>
      </c>
      <c r="G22" s="44"/>
    </row>
    <row r="23" spans="1:12" x14ac:dyDescent="0.25">
      <c r="A23" s="22">
        <v>2</v>
      </c>
      <c r="B23" s="39" t="s">
        <v>8</v>
      </c>
      <c r="C23" s="27"/>
      <c r="D23" s="28"/>
      <c r="E23" s="23"/>
      <c r="F23" s="38" t="s">
        <v>92</v>
      </c>
      <c r="G23" s="58">
        <f>SUM(F24:F27)</f>
        <v>4100</v>
      </c>
      <c r="K23" t="s">
        <v>170</v>
      </c>
    </row>
    <row r="24" spans="1:12" x14ac:dyDescent="0.25">
      <c r="A24" s="22">
        <v>3</v>
      </c>
      <c r="B24" s="39" t="s">
        <v>9</v>
      </c>
      <c r="C24" s="27"/>
      <c r="D24" s="28" t="s">
        <v>48</v>
      </c>
      <c r="E24" s="23" t="s">
        <v>44</v>
      </c>
      <c r="F24" s="37">
        <v>1500</v>
      </c>
      <c r="G24" s="44"/>
      <c r="L24" s="6">
        <f>F9</f>
        <v>1354</v>
      </c>
    </row>
    <row r="25" spans="1:12" x14ac:dyDescent="0.25">
      <c r="A25" s="22">
        <v>4</v>
      </c>
      <c r="B25" s="39" t="s">
        <v>93</v>
      </c>
      <c r="C25" s="27">
        <v>1</v>
      </c>
      <c r="D25" s="28" t="s">
        <v>49</v>
      </c>
      <c r="E25" s="23" t="s">
        <v>44</v>
      </c>
      <c r="F25" s="37">
        <v>500</v>
      </c>
      <c r="G25" s="44"/>
    </row>
    <row r="26" spans="1:12" x14ac:dyDescent="0.25">
      <c r="A26" s="22"/>
      <c r="B26" s="39" t="s">
        <v>94</v>
      </c>
      <c r="C26" s="27">
        <v>2</v>
      </c>
      <c r="D26" s="28" t="s">
        <v>50</v>
      </c>
      <c r="E26" s="23" t="s">
        <v>44</v>
      </c>
      <c r="F26" s="37">
        <v>1200</v>
      </c>
      <c r="G26" s="44"/>
    </row>
    <row r="27" spans="1:12" x14ac:dyDescent="0.25">
      <c r="A27" s="22"/>
      <c r="B27" s="39"/>
      <c r="C27" s="27">
        <v>3</v>
      </c>
      <c r="D27" s="28" t="s">
        <v>97</v>
      </c>
      <c r="E27" s="23" t="s">
        <v>44</v>
      </c>
      <c r="F27" s="37">
        <v>900</v>
      </c>
      <c r="G27" s="44"/>
    </row>
    <row r="28" spans="1:12" x14ac:dyDescent="0.25">
      <c r="A28" s="22"/>
      <c r="B28" s="39"/>
      <c r="C28" s="27">
        <v>4</v>
      </c>
      <c r="D28" s="28"/>
      <c r="E28" s="23"/>
      <c r="F28" s="37"/>
      <c r="G28" s="44"/>
    </row>
    <row r="29" spans="1:12" x14ac:dyDescent="0.25">
      <c r="A29" s="22"/>
      <c r="B29" s="39"/>
      <c r="C29" s="27">
        <v>5</v>
      </c>
      <c r="D29" s="28"/>
      <c r="E29" s="23"/>
      <c r="F29" s="37"/>
      <c r="G29" s="44"/>
    </row>
    <row r="30" spans="1:12" x14ac:dyDescent="0.25">
      <c r="A30" s="22">
        <v>5</v>
      </c>
      <c r="B30" s="39" t="s">
        <v>95</v>
      </c>
      <c r="C30" s="27">
        <v>1</v>
      </c>
      <c r="D30" s="28" t="s">
        <v>110</v>
      </c>
      <c r="E30" s="101"/>
      <c r="F30" s="101">
        <v>2000</v>
      </c>
      <c r="G30" s="44">
        <f>SUM(F30:F56)</f>
        <v>52700</v>
      </c>
    </row>
    <row r="31" spans="1:12" x14ac:dyDescent="0.25">
      <c r="A31" s="22"/>
      <c r="B31" s="39"/>
      <c r="C31" s="27">
        <v>2</v>
      </c>
      <c r="D31" s="28" t="s">
        <v>111</v>
      </c>
      <c r="E31" s="101"/>
      <c r="F31" s="101">
        <v>3000</v>
      </c>
      <c r="G31" s="44"/>
    </row>
    <row r="32" spans="1:12" x14ac:dyDescent="0.25">
      <c r="A32" s="22"/>
      <c r="B32" s="39"/>
      <c r="C32" s="27">
        <v>3</v>
      </c>
      <c r="D32" s="28" t="s">
        <v>112</v>
      </c>
      <c r="E32" s="101"/>
      <c r="F32" s="101">
        <v>2500</v>
      </c>
      <c r="G32" s="44"/>
    </row>
    <row r="33" spans="1:7" x14ac:dyDescent="0.25">
      <c r="A33" s="22"/>
      <c r="B33" s="39"/>
      <c r="C33" s="27">
        <v>4</v>
      </c>
      <c r="D33" s="28" t="s">
        <v>113</v>
      </c>
      <c r="E33" s="101"/>
      <c r="F33" s="101">
        <v>1500</v>
      </c>
      <c r="G33" s="44"/>
    </row>
    <row r="34" spans="1:7" x14ac:dyDescent="0.25">
      <c r="A34" s="22"/>
      <c r="B34" s="39"/>
      <c r="C34" s="27">
        <v>5</v>
      </c>
      <c r="D34" s="28" t="s">
        <v>114</v>
      </c>
      <c r="E34" s="101"/>
      <c r="F34" s="101">
        <v>1500</v>
      </c>
      <c r="G34" s="44"/>
    </row>
    <row r="35" spans="1:7" x14ac:dyDescent="0.25">
      <c r="A35" s="22"/>
      <c r="B35" s="39"/>
      <c r="C35" s="27">
        <v>6</v>
      </c>
      <c r="D35" s="28" t="s">
        <v>115</v>
      </c>
      <c r="E35" s="101"/>
      <c r="F35" s="101">
        <v>1000</v>
      </c>
      <c r="G35" s="44"/>
    </row>
    <row r="36" spans="1:7" x14ac:dyDescent="0.25">
      <c r="A36" s="22"/>
      <c r="B36" s="39"/>
      <c r="C36" s="27">
        <v>7</v>
      </c>
      <c r="D36" s="28" t="s">
        <v>116</v>
      </c>
      <c r="E36" s="101"/>
      <c r="F36" s="101">
        <v>600</v>
      </c>
      <c r="G36" s="44"/>
    </row>
    <row r="37" spans="1:7" x14ac:dyDescent="0.25">
      <c r="A37" s="22"/>
      <c r="B37" s="39"/>
      <c r="C37" s="27">
        <v>8</v>
      </c>
      <c r="D37" s="28" t="s">
        <v>117</v>
      </c>
      <c r="E37" s="101"/>
      <c r="F37" s="101">
        <v>400</v>
      </c>
      <c r="G37" s="44"/>
    </row>
    <row r="38" spans="1:7" x14ac:dyDescent="0.25">
      <c r="A38" s="22"/>
      <c r="B38" s="39"/>
      <c r="C38" s="27">
        <v>9</v>
      </c>
      <c r="D38" s="28" t="s">
        <v>118</v>
      </c>
      <c r="E38" s="101"/>
      <c r="F38" s="101">
        <v>1200</v>
      </c>
      <c r="G38" s="44"/>
    </row>
    <row r="39" spans="1:7" x14ac:dyDescent="0.25">
      <c r="A39" s="22"/>
      <c r="B39" s="39"/>
      <c r="C39" s="27">
        <v>10</v>
      </c>
      <c r="D39" s="28" t="s">
        <v>119</v>
      </c>
      <c r="E39" s="101"/>
      <c r="F39" s="101">
        <v>800</v>
      </c>
      <c r="G39" s="44"/>
    </row>
    <row r="40" spans="1:7" x14ac:dyDescent="0.25">
      <c r="A40" s="22"/>
      <c r="B40" s="39"/>
      <c r="C40" s="27">
        <v>11</v>
      </c>
      <c r="D40" s="28" t="s">
        <v>120</v>
      </c>
      <c r="E40" s="101"/>
      <c r="F40" s="101">
        <v>1500</v>
      </c>
      <c r="G40" s="44"/>
    </row>
    <row r="41" spans="1:7" x14ac:dyDescent="0.25">
      <c r="A41" s="22"/>
      <c r="B41" s="39"/>
      <c r="C41" s="27">
        <v>12</v>
      </c>
      <c r="D41" s="28" t="s">
        <v>121</v>
      </c>
      <c r="E41" s="101"/>
      <c r="F41" s="101">
        <v>500</v>
      </c>
      <c r="G41" s="44"/>
    </row>
    <row r="42" spans="1:7" x14ac:dyDescent="0.25">
      <c r="A42" s="22"/>
      <c r="B42" s="39"/>
      <c r="C42" s="27">
        <v>13</v>
      </c>
      <c r="D42" s="28" t="s">
        <v>122</v>
      </c>
      <c r="E42" s="101"/>
      <c r="F42" s="101">
        <v>250</v>
      </c>
      <c r="G42" s="44"/>
    </row>
    <row r="43" spans="1:7" x14ac:dyDescent="0.25">
      <c r="A43" s="22"/>
      <c r="B43" s="39"/>
      <c r="C43" s="27">
        <v>14</v>
      </c>
      <c r="D43" s="28" t="s">
        <v>123</v>
      </c>
      <c r="E43" s="101"/>
      <c r="F43" s="101">
        <v>700</v>
      </c>
      <c r="G43" s="44"/>
    </row>
    <row r="44" spans="1:7" x14ac:dyDescent="0.25">
      <c r="A44" s="22"/>
      <c r="B44" s="39"/>
      <c r="C44" s="27">
        <v>15</v>
      </c>
      <c r="D44" s="28" t="s">
        <v>124</v>
      </c>
      <c r="E44" s="101"/>
      <c r="F44" s="101">
        <v>3000</v>
      </c>
      <c r="G44" s="44"/>
    </row>
    <row r="45" spans="1:7" x14ac:dyDescent="0.25">
      <c r="A45" s="22"/>
      <c r="B45" s="39"/>
      <c r="C45" s="27">
        <v>16</v>
      </c>
      <c r="D45" s="28" t="s">
        <v>125</v>
      </c>
      <c r="E45" s="101"/>
      <c r="F45" s="101">
        <v>2000</v>
      </c>
      <c r="G45" s="44"/>
    </row>
    <row r="46" spans="1:7" x14ac:dyDescent="0.25">
      <c r="A46" s="22"/>
      <c r="B46" s="39"/>
      <c r="C46" s="27">
        <v>17</v>
      </c>
      <c r="D46" s="28" t="s">
        <v>126</v>
      </c>
      <c r="E46" s="101"/>
      <c r="F46" s="101">
        <v>2500</v>
      </c>
      <c r="G46" s="44"/>
    </row>
    <row r="47" spans="1:7" x14ac:dyDescent="0.25">
      <c r="A47" s="22"/>
      <c r="B47" s="39"/>
      <c r="C47" s="27">
        <v>18</v>
      </c>
      <c r="D47" s="28" t="s">
        <v>127</v>
      </c>
      <c r="E47" s="101"/>
      <c r="F47" s="101">
        <v>100</v>
      </c>
      <c r="G47" s="44"/>
    </row>
    <row r="48" spans="1:7" x14ac:dyDescent="0.25">
      <c r="A48" s="22"/>
      <c r="B48" s="39"/>
      <c r="C48" s="27">
        <v>19</v>
      </c>
      <c r="D48" s="28" t="s">
        <v>128</v>
      </c>
      <c r="E48" s="101"/>
      <c r="F48" s="101"/>
      <c r="G48" s="44"/>
    </row>
    <row r="49" spans="1:7" x14ac:dyDescent="0.25">
      <c r="A49" s="22"/>
      <c r="B49" s="39"/>
      <c r="C49" s="27">
        <v>20</v>
      </c>
      <c r="D49" s="28" t="s">
        <v>129</v>
      </c>
      <c r="E49" s="101"/>
      <c r="F49" s="101"/>
      <c r="G49" s="44"/>
    </row>
    <row r="50" spans="1:7" x14ac:dyDescent="0.25">
      <c r="A50" s="22"/>
      <c r="B50" s="39"/>
      <c r="C50" s="27">
        <v>21</v>
      </c>
      <c r="D50" s="28" t="s">
        <v>130</v>
      </c>
      <c r="E50" s="101"/>
      <c r="F50" s="101">
        <v>700</v>
      </c>
      <c r="G50" s="44"/>
    </row>
    <row r="51" spans="1:7" x14ac:dyDescent="0.25">
      <c r="A51" s="22"/>
      <c r="B51" s="39"/>
      <c r="C51" s="27">
        <v>22</v>
      </c>
      <c r="D51" s="28" t="s">
        <v>131</v>
      </c>
      <c r="E51" s="101"/>
      <c r="F51" s="101">
        <v>400</v>
      </c>
      <c r="G51" s="44"/>
    </row>
    <row r="52" spans="1:7" x14ac:dyDescent="0.25">
      <c r="A52" s="22"/>
      <c r="B52" s="39"/>
      <c r="C52" s="27">
        <v>23</v>
      </c>
      <c r="D52" s="28" t="s">
        <v>132</v>
      </c>
      <c r="E52" s="101"/>
      <c r="F52" s="101">
        <v>500</v>
      </c>
      <c r="G52" s="44"/>
    </row>
    <row r="53" spans="1:7" x14ac:dyDescent="0.25">
      <c r="A53" s="22"/>
      <c r="B53" s="39"/>
      <c r="C53" s="27">
        <v>24</v>
      </c>
      <c r="D53" s="28" t="s">
        <v>133</v>
      </c>
      <c r="E53" s="101"/>
      <c r="F53" s="101">
        <v>250</v>
      </c>
      <c r="G53" s="44"/>
    </row>
    <row r="54" spans="1:7" x14ac:dyDescent="0.25">
      <c r="A54" s="22"/>
      <c r="B54" s="39"/>
      <c r="C54" s="27">
        <v>25</v>
      </c>
      <c r="D54" s="28" t="s">
        <v>134</v>
      </c>
      <c r="E54" s="101"/>
      <c r="F54" s="101">
        <v>25000</v>
      </c>
      <c r="G54" s="44"/>
    </row>
    <row r="55" spans="1:7" x14ac:dyDescent="0.25">
      <c r="A55" s="22"/>
      <c r="B55" s="39"/>
      <c r="C55" s="27">
        <v>26</v>
      </c>
      <c r="D55" s="28" t="s">
        <v>135</v>
      </c>
      <c r="E55" s="101"/>
      <c r="F55" s="101">
        <v>200</v>
      </c>
      <c r="G55" s="44"/>
    </row>
    <row r="56" spans="1:7" x14ac:dyDescent="0.25">
      <c r="A56" s="22"/>
      <c r="B56" s="39"/>
      <c r="C56" s="27">
        <v>27</v>
      </c>
      <c r="D56" s="28" t="s">
        <v>136</v>
      </c>
      <c r="E56" s="101"/>
      <c r="F56" s="101">
        <v>600</v>
      </c>
      <c r="G56" s="44"/>
    </row>
    <row r="57" spans="1:7" x14ac:dyDescent="0.25">
      <c r="A57" s="22"/>
      <c r="B57" s="39"/>
      <c r="C57" s="27">
        <v>28</v>
      </c>
      <c r="D57" s="28" t="s">
        <v>137</v>
      </c>
      <c r="E57" s="101"/>
      <c r="F57" s="101">
        <v>16000</v>
      </c>
      <c r="G57" s="44"/>
    </row>
    <row r="58" spans="1:7" x14ac:dyDescent="0.25">
      <c r="A58" s="22"/>
      <c r="B58" s="39"/>
      <c r="C58" s="27">
        <v>29</v>
      </c>
      <c r="D58" s="28" t="s">
        <v>138</v>
      </c>
      <c r="E58" s="101"/>
      <c r="F58" s="101">
        <v>400</v>
      </c>
      <c r="G58" s="44"/>
    </row>
    <row r="59" spans="1:7" x14ac:dyDescent="0.25">
      <c r="A59" s="22"/>
      <c r="B59" s="39"/>
      <c r="C59" s="27">
        <v>30</v>
      </c>
      <c r="D59" s="28" t="s">
        <v>140</v>
      </c>
      <c r="E59" s="101"/>
      <c r="F59" s="101">
        <v>1000</v>
      </c>
      <c r="G59" s="44"/>
    </row>
    <row r="60" spans="1:7" x14ac:dyDescent="0.25">
      <c r="A60" s="22"/>
      <c r="B60" s="39"/>
      <c r="C60" s="27">
        <v>31</v>
      </c>
      <c r="D60" s="28" t="s">
        <v>139</v>
      </c>
      <c r="E60" s="101"/>
      <c r="F60" s="101">
        <v>150</v>
      </c>
      <c r="G60" s="44"/>
    </row>
    <row r="61" spans="1:7" x14ac:dyDescent="0.25">
      <c r="A61" s="22"/>
      <c r="B61" s="39"/>
      <c r="C61" s="27">
        <v>32</v>
      </c>
      <c r="D61" s="28" t="s">
        <v>141</v>
      </c>
      <c r="E61" s="101"/>
      <c r="F61" s="101">
        <v>250</v>
      </c>
      <c r="G61" s="44"/>
    </row>
    <row r="62" spans="1:7" x14ac:dyDescent="0.25">
      <c r="A62" s="22"/>
      <c r="B62" s="39"/>
      <c r="C62" s="27">
        <v>33</v>
      </c>
      <c r="D62" s="28" t="s">
        <v>142</v>
      </c>
      <c r="E62" s="101"/>
      <c r="F62" s="101">
        <v>1000</v>
      </c>
      <c r="G62" s="44"/>
    </row>
    <row r="63" spans="1:7" x14ac:dyDescent="0.25">
      <c r="A63" s="22"/>
      <c r="B63" s="39"/>
      <c r="C63" s="27">
        <v>34</v>
      </c>
      <c r="D63" s="28" t="s">
        <v>143</v>
      </c>
      <c r="E63" s="101"/>
      <c r="F63" s="101">
        <v>200</v>
      </c>
      <c r="G63" s="44"/>
    </row>
    <row r="64" spans="1:7" x14ac:dyDescent="0.25">
      <c r="A64" s="22"/>
      <c r="B64" s="39"/>
      <c r="C64" s="27">
        <v>35</v>
      </c>
      <c r="D64" s="28" t="s">
        <v>144</v>
      </c>
      <c r="E64" s="101"/>
      <c r="F64" s="101">
        <v>500</v>
      </c>
      <c r="G64" s="44"/>
    </row>
    <row r="65" spans="1:7" x14ac:dyDescent="0.25">
      <c r="A65" s="22"/>
      <c r="B65" s="39"/>
      <c r="C65" s="27">
        <v>36</v>
      </c>
      <c r="D65" s="28" t="s">
        <v>145</v>
      </c>
      <c r="E65" s="23"/>
      <c r="F65" s="37">
        <v>20000</v>
      </c>
      <c r="G65" s="44"/>
    </row>
    <row r="66" spans="1:7" x14ac:dyDescent="0.25">
      <c r="A66" s="22"/>
      <c r="B66" s="39"/>
      <c r="C66" s="27">
        <v>37</v>
      </c>
      <c r="D66" s="28" t="s">
        <v>147</v>
      </c>
      <c r="E66" s="23"/>
      <c r="F66" s="37"/>
      <c r="G66" s="44"/>
    </row>
    <row r="67" spans="1:7" x14ac:dyDescent="0.25">
      <c r="A67" s="22">
        <v>6</v>
      </c>
      <c r="B67" s="39" t="s">
        <v>93</v>
      </c>
      <c r="C67" s="27">
        <v>1</v>
      </c>
      <c r="D67" s="28" t="s">
        <v>148</v>
      </c>
      <c r="E67" s="23"/>
      <c r="F67" s="37">
        <v>3500</v>
      </c>
      <c r="G67" s="44">
        <f>SUM(F67:F73)</f>
        <v>5800</v>
      </c>
    </row>
    <row r="68" spans="1:7" x14ac:dyDescent="0.25">
      <c r="A68" s="22"/>
      <c r="B68" s="39" t="s">
        <v>146</v>
      </c>
      <c r="C68" s="27">
        <v>2</v>
      </c>
      <c r="D68" s="28" t="s">
        <v>149</v>
      </c>
      <c r="E68" s="23"/>
      <c r="F68" s="37"/>
      <c r="G68" s="44"/>
    </row>
    <row r="69" spans="1:7" x14ac:dyDescent="0.25">
      <c r="A69" s="22"/>
      <c r="B69" s="39"/>
      <c r="C69" s="27">
        <v>3</v>
      </c>
      <c r="D69" s="28" t="s">
        <v>150</v>
      </c>
      <c r="E69" s="23"/>
      <c r="F69" s="37">
        <v>150</v>
      </c>
      <c r="G69" s="44"/>
    </row>
    <row r="70" spans="1:7" x14ac:dyDescent="0.25">
      <c r="A70" s="22"/>
      <c r="B70" s="39"/>
      <c r="C70" s="27">
        <v>4</v>
      </c>
      <c r="D70" s="28" t="s">
        <v>151</v>
      </c>
      <c r="E70" s="23"/>
      <c r="F70" s="37">
        <v>300</v>
      </c>
      <c r="G70" s="44"/>
    </row>
    <row r="71" spans="1:7" x14ac:dyDescent="0.25">
      <c r="A71" s="22"/>
      <c r="B71" s="39"/>
      <c r="C71" s="27">
        <v>5</v>
      </c>
      <c r="D71" s="28" t="s">
        <v>152</v>
      </c>
      <c r="E71" s="23"/>
      <c r="F71" s="37">
        <v>1300</v>
      </c>
      <c r="G71" s="44"/>
    </row>
    <row r="72" spans="1:7" x14ac:dyDescent="0.25">
      <c r="A72" s="22"/>
      <c r="B72" s="39"/>
      <c r="C72" s="27">
        <v>6</v>
      </c>
      <c r="D72" s="28" t="s">
        <v>153</v>
      </c>
      <c r="E72" s="23"/>
      <c r="F72" s="37">
        <v>200</v>
      </c>
      <c r="G72" s="44"/>
    </row>
    <row r="73" spans="1:7" x14ac:dyDescent="0.25">
      <c r="A73" s="22"/>
      <c r="B73" s="39"/>
      <c r="C73" s="27">
        <v>7</v>
      </c>
      <c r="D73" s="28" t="s">
        <v>154</v>
      </c>
      <c r="E73" s="23"/>
      <c r="F73" s="37">
        <v>350</v>
      </c>
      <c r="G73" s="44"/>
    </row>
    <row r="74" spans="1:7" x14ac:dyDescent="0.25">
      <c r="A74" s="22"/>
      <c r="B74" s="39"/>
      <c r="C74" s="27"/>
      <c r="D74" s="28"/>
      <c r="E74" s="23"/>
      <c r="F74" s="37"/>
      <c r="G74" s="44"/>
    </row>
    <row r="75" spans="1:7" x14ac:dyDescent="0.25">
      <c r="A75" s="22"/>
      <c r="B75" s="39"/>
      <c r="C75" s="27"/>
      <c r="D75" s="28"/>
      <c r="E75" s="23"/>
      <c r="F75" s="37"/>
      <c r="G75" s="44"/>
    </row>
    <row r="76" spans="1:7" x14ac:dyDescent="0.25">
      <c r="A76" s="22"/>
      <c r="B76" s="39"/>
      <c r="C76" s="27"/>
      <c r="D76" s="28"/>
      <c r="E76" s="23"/>
      <c r="F76" s="37"/>
      <c r="G76" s="44"/>
    </row>
    <row r="77" spans="1:7" x14ac:dyDescent="0.25">
      <c r="A77" s="22">
        <v>7</v>
      </c>
      <c r="B77" s="39" t="s">
        <v>10</v>
      </c>
      <c r="C77" s="27"/>
      <c r="D77" s="28"/>
      <c r="E77" s="23"/>
      <c r="F77" s="38" t="s">
        <v>92</v>
      </c>
      <c r="G77" s="58" t="s">
        <v>92</v>
      </c>
    </row>
    <row r="78" spans="1:7" x14ac:dyDescent="0.25">
      <c r="A78" s="22">
        <v>8</v>
      </c>
      <c r="B78" s="39" t="s">
        <v>11</v>
      </c>
      <c r="C78" s="27"/>
      <c r="D78" s="28"/>
      <c r="E78" s="23" t="s">
        <v>41</v>
      </c>
      <c r="F78" s="37">
        <v>1600</v>
      </c>
      <c r="G78" s="57">
        <v>1600</v>
      </c>
    </row>
    <row r="79" spans="1:7" x14ac:dyDescent="0.25">
      <c r="A79" s="22">
        <v>9</v>
      </c>
      <c r="B79" s="39" t="s">
        <v>12</v>
      </c>
      <c r="C79" s="27"/>
      <c r="D79" s="28"/>
      <c r="E79" s="23"/>
      <c r="F79" s="38" t="s">
        <v>92</v>
      </c>
      <c r="G79" s="58" t="s">
        <v>92</v>
      </c>
    </row>
    <row r="80" spans="1:7" x14ac:dyDescent="0.25">
      <c r="A80" s="22">
        <v>10</v>
      </c>
      <c r="B80" s="39" t="s">
        <v>104</v>
      </c>
      <c r="C80" s="27"/>
      <c r="D80" s="28"/>
      <c r="E80" s="23"/>
      <c r="F80" s="38" t="s">
        <v>92</v>
      </c>
      <c r="G80" s="58" t="s">
        <v>92</v>
      </c>
    </row>
    <row r="81" spans="1:7" x14ac:dyDescent="0.25">
      <c r="A81" s="22"/>
      <c r="B81" s="39" t="s">
        <v>105</v>
      </c>
      <c r="C81" s="27"/>
      <c r="D81" s="28"/>
      <c r="E81" s="23"/>
      <c r="F81" s="38"/>
      <c r="G81" s="44"/>
    </row>
    <row r="82" spans="1:7" x14ac:dyDescent="0.25">
      <c r="A82" s="22">
        <v>11</v>
      </c>
      <c r="B82" s="39" t="s">
        <v>13</v>
      </c>
      <c r="C82" s="27"/>
      <c r="D82" s="28"/>
      <c r="E82" s="23"/>
      <c r="F82" s="38" t="s">
        <v>92</v>
      </c>
      <c r="G82" s="58" t="s">
        <v>92</v>
      </c>
    </row>
    <row r="83" spans="1:7" x14ac:dyDescent="0.25">
      <c r="A83" s="22">
        <v>12</v>
      </c>
      <c r="B83" s="39" t="s">
        <v>14</v>
      </c>
      <c r="C83" s="27"/>
      <c r="D83" s="28"/>
      <c r="E83" s="23"/>
      <c r="F83" s="38" t="s">
        <v>92</v>
      </c>
      <c r="G83" s="58" t="s">
        <v>92</v>
      </c>
    </row>
    <row r="84" spans="1:7" x14ac:dyDescent="0.25">
      <c r="A84" s="22">
        <v>13</v>
      </c>
      <c r="B84" s="39" t="s">
        <v>15</v>
      </c>
      <c r="C84" s="27"/>
      <c r="D84" s="28"/>
      <c r="E84" s="23"/>
      <c r="F84" s="38" t="s">
        <v>92</v>
      </c>
      <c r="G84" s="58" t="s">
        <v>92</v>
      </c>
    </row>
    <row r="85" spans="1:7" x14ac:dyDescent="0.25">
      <c r="A85" s="22">
        <v>14</v>
      </c>
      <c r="B85" s="39" t="s">
        <v>16</v>
      </c>
      <c r="C85" s="27">
        <v>1</v>
      </c>
      <c r="D85" s="28" t="s">
        <v>27</v>
      </c>
      <c r="E85" s="23"/>
      <c r="F85" s="37">
        <v>5450</v>
      </c>
      <c r="G85" s="57">
        <f>SUM(F85:F103)</f>
        <v>144604</v>
      </c>
    </row>
    <row r="86" spans="1:7" x14ac:dyDescent="0.25">
      <c r="A86" s="22"/>
      <c r="B86" s="39"/>
      <c r="C86" s="27">
        <v>2</v>
      </c>
      <c r="D86" s="28" t="s">
        <v>28</v>
      </c>
      <c r="E86" s="23"/>
      <c r="F86" s="37">
        <v>3900</v>
      </c>
      <c r="G86" s="44"/>
    </row>
    <row r="87" spans="1:7" x14ac:dyDescent="0.25">
      <c r="A87" s="22"/>
      <c r="B87" s="39"/>
      <c r="C87" s="27">
        <v>3</v>
      </c>
      <c r="D87" s="28" t="s">
        <v>29</v>
      </c>
      <c r="E87" s="23"/>
      <c r="F87" s="37">
        <v>5000</v>
      </c>
      <c r="G87" s="44"/>
    </row>
    <row r="88" spans="1:7" x14ac:dyDescent="0.25">
      <c r="A88" s="22"/>
      <c r="B88" s="39"/>
      <c r="C88" s="27">
        <v>4</v>
      </c>
      <c r="D88" s="28" t="s">
        <v>30</v>
      </c>
      <c r="E88" s="23"/>
      <c r="F88" s="37">
        <v>9550</v>
      </c>
      <c r="G88" s="44"/>
    </row>
    <row r="89" spans="1:7" x14ac:dyDescent="0.25">
      <c r="A89" s="22"/>
      <c r="B89" s="39"/>
      <c r="C89" s="27">
        <v>5</v>
      </c>
      <c r="D89" s="28" t="s">
        <v>31</v>
      </c>
      <c r="E89" s="23"/>
      <c r="F89" s="37">
        <v>18000</v>
      </c>
      <c r="G89" s="44"/>
    </row>
    <row r="90" spans="1:7" x14ac:dyDescent="0.25">
      <c r="A90" s="22"/>
      <c r="B90" s="39"/>
      <c r="C90" s="27">
        <v>6</v>
      </c>
      <c r="D90" s="28" t="s">
        <v>32</v>
      </c>
      <c r="E90" s="23"/>
      <c r="F90" s="37">
        <v>1024</v>
      </c>
      <c r="G90" s="44"/>
    </row>
    <row r="91" spans="1:7" x14ac:dyDescent="0.25">
      <c r="A91" s="22"/>
      <c r="B91" s="39"/>
      <c r="C91" s="27">
        <v>7</v>
      </c>
      <c r="D91" s="28" t="s">
        <v>33</v>
      </c>
      <c r="E91" s="23"/>
      <c r="F91" s="37">
        <v>20000</v>
      </c>
      <c r="G91" s="44"/>
    </row>
    <row r="92" spans="1:7" x14ac:dyDescent="0.25">
      <c r="A92" s="22"/>
      <c r="B92" s="39"/>
      <c r="C92" s="27">
        <v>8</v>
      </c>
      <c r="D92" s="28" t="s">
        <v>34</v>
      </c>
      <c r="E92" s="23"/>
      <c r="F92" s="37">
        <v>4500</v>
      </c>
      <c r="G92" s="44"/>
    </row>
    <row r="93" spans="1:7" x14ac:dyDescent="0.25">
      <c r="A93" s="22"/>
      <c r="B93" s="39"/>
      <c r="C93" s="27">
        <v>9</v>
      </c>
      <c r="D93" s="28" t="s">
        <v>35</v>
      </c>
      <c r="E93" s="23"/>
      <c r="F93" s="37">
        <v>2750</v>
      </c>
      <c r="G93" s="44"/>
    </row>
    <row r="94" spans="1:7" x14ac:dyDescent="0.25">
      <c r="A94" s="22"/>
      <c r="B94" s="39"/>
      <c r="C94" s="27">
        <v>10</v>
      </c>
      <c r="D94" s="28" t="s">
        <v>36</v>
      </c>
      <c r="E94" s="23"/>
      <c r="F94" s="37">
        <v>10920</v>
      </c>
      <c r="G94" s="44"/>
    </row>
    <row r="95" spans="1:7" x14ac:dyDescent="0.25">
      <c r="A95" s="22"/>
      <c r="B95" s="39"/>
      <c r="C95" s="27">
        <v>11</v>
      </c>
      <c r="D95" s="28" t="s">
        <v>37</v>
      </c>
      <c r="E95" s="23"/>
      <c r="F95" s="37">
        <v>2800</v>
      </c>
      <c r="G95" s="44"/>
    </row>
    <row r="96" spans="1:7" x14ac:dyDescent="0.25">
      <c r="A96" s="22"/>
      <c r="B96" s="39"/>
      <c r="C96" s="27">
        <v>12</v>
      </c>
      <c r="D96" s="28" t="s">
        <v>38</v>
      </c>
      <c r="E96" s="23"/>
      <c r="F96" s="37">
        <v>7120</v>
      </c>
      <c r="G96" s="44"/>
    </row>
    <row r="97" spans="1:7" x14ac:dyDescent="0.25">
      <c r="A97" s="22"/>
      <c r="B97" s="39"/>
      <c r="C97" s="27">
        <v>13</v>
      </c>
      <c r="D97" s="28" t="s">
        <v>39</v>
      </c>
      <c r="E97" s="23"/>
      <c r="F97" s="37">
        <v>3871</v>
      </c>
      <c r="G97" s="44"/>
    </row>
    <row r="98" spans="1:7" x14ac:dyDescent="0.25">
      <c r="A98" s="22"/>
      <c r="B98" s="39"/>
      <c r="C98" s="27">
        <v>14</v>
      </c>
      <c r="D98" s="28" t="s">
        <v>40</v>
      </c>
      <c r="E98" s="23"/>
      <c r="F98" s="37">
        <v>5870</v>
      </c>
      <c r="G98" s="44"/>
    </row>
    <row r="99" spans="1:7" x14ac:dyDescent="0.25">
      <c r="A99" s="22"/>
      <c r="B99" s="39"/>
      <c r="C99" s="27">
        <v>15</v>
      </c>
      <c r="D99" s="28" t="s">
        <v>41</v>
      </c>
      <c r="E99" s="23"/>
      <c r="F99" s="37">
        <v>7700</v>
      </c>
      <c r="G99" s="44"/>
    </row>
    <row r="100" spans="1:7" x14ac:dyDescent="0.25">
      <c r="A100" s="22"/>
      <c r="B100" s="39"/>
      <c r="C100" s="27">
        <v>16</v>
      </c>
      <c r="D100" s="28" t="s">
        <v>42</v>
      </c>
      <c r="E100" s="23"/>
      <c r="F100" s="37">
        <v>17000</v>
      </c>
      <c r="G100" s="44"/>
    </row>
    <row r="101" spans="1:7" x14ac:dyDescent="0.25">
      <c r="A101" s="22"/>
      <c r="B101" s="39"/>
      <c r="C101" s="27">
        <v>17</v>
      </c>
      <c r="D101" s="28" t="s">
        <v>43</v>
      </c>
      <c r="E101" s="23"/>
      <c r="F101" s="37">
        <v>6500</v>
      </c>
      <c r="G101" s="44"/>
    </row>
    <row r="102" spans="1:7" x14ac:dyDescent="0.25">
      <c r="A102" s="22"/>
      <c r="B102" s="39"/>
      <c r="C102" s="27">
        <v>18</v>
      </c>
      <c r="D102" s="28" t="s">
        <v>44</v>
      </c>
      <c r="E102" s="23"/>
      <c r="F102" s="39"/>
      <c r="G102" s="44"/>
    </row>
    <row r="103" spans="1:7" x14ac:dyDescent="0.25">
      <c r="A103" s="22"/>
      <c r="B103" s="39"/>
      <c r="C103" s="27">
        <v>19</v>
      </c>
      <c r="D103" s="28" t="s">
        <v>45</v>
      </c>
      <c r="E103" s="23"/>
      <c r="F103" s="37">
        <v>12649</v>
      </c>
      <c r="G103" s="45"/>
    </row>
    <row r="104" spans="1:7" x14ac:dyDescent="0.25">
      <c r="A104" s="22">
        <v>15</v>
      </c>
      <c r="B104" s="39" t="s">
        <v>17</v>
      </c>
      <c r="C104" s="27">
        <v>1</v>
      </c>
      <c r="D104" s="28" t="s">
        <v>98</v>
      </c>
      <c r="E104" s="23"/>
      <c r="F104" s="37"/>
      <c r="G104" s="44">
        <f>SUM(F104:F106)</f>
        <v>2250</v>
      </c>
    </row>
    <row r="105" spans="1:7" x14ac:dyDescent="0.25">
      <c r="A105" s="22"/>
      <c r="B105" s="39"/>
      <c r="C105" s="27">
        <v>2</v>
      </c>
      <c r="D105" s="28" t="s">
        <v>99</v>
      </c>
      <c r="E105" s="23"/>
      <c r="F105" s="37">
        <v>2250</v>
      </c>
      <c r="G105" s="44"/>
    </row>
    <row r="106" spans="1:7" x14ac:dyDescent="0.25">
      <c r="A106" s="22"/>
      <c r="B106" s="39"/>
      <c r="C106" s="27"/>
      <c r="D106" s="28"/>
      <c r="E106" s="23"/>
      <c r="F106" s="37"/>
      <c r="G106" s="44"/>
    </row>
    <row r="107" spans="1:7" x14ac:dyDescent="0.25">
      <c r="A107" s="22">
        <v>16</v>
      </c>
      <c r="B107" s="39" t="s">
        <v>18</v>
      </c>
      <c r="C107" s="27"/>
      <c r="D107" s="28"/>
      <c r="E107" s="23"/>
      <c r="F107" s="37"/>
      <c r="G107" s="44">
        <f>SUM(F107:F110)</f>
        <v>0</v>
      </c>
    </row>
    <row r="108" spans="1:7" x14ac:dyDescent="0.25">
      <c r="A108" s="22"/>
      <c r="B108" s="39"/>
      <c r="C108" s="27"/>
      <c r="D108" s="28"/>
      <c r="E108" s="23"/>
      <c r="F108" s="37"/>
      <c r="G108" s="44"/>
    </row>
    <row r="109" spans="1:7" x14ac:dyDescent="0.25">
      <c r="A109" s="22"/>
      <c r="B109" s="39"/>
      <c r="C109" s="27"/>
      <c r="D109" s="28"/>
      <c r="E109" s="23"/>
      <c r="F109" s="37"/>
      <c r="G109" s="44"/>
    </row>
    <row r="110" spans="1:7" x14ac:dyDescent="0.25">
      <c r="A110" s="22"/>
      <c r="B110" s="39"/>
      <c r="C110" s="27"/>
      <c r="D110" s="28"/>
      <c r="E110" s="23"/>
      <c r="F110" s="37"/>
      <c r="G110" s="44"/>
    </row>
    <row r="111" spans="1:7" x14ac:dyDescent="0.25">
      <c r="A111" s="22">
        <v>17</v>
      </c>
      <c r="B111" s="39" t="s">
        <v>19</v>
      </c>
      <c r="C111" s="27">
        <v>1</v>
      </c>
      <c r="D111" s="28" t="s">
        <v>46</v>
      </c>
      <c r="E111" s="23" t="s">
        <v>44</v>
      </c>
      <c r="F111" s="37">
        <f>((40*36)+(43.5*36)+(42.7*(34+44)*0.5)+(42.7*(44+57.6)*0.5))+(6800*2)</f>
        <v>20440.46</v>
      </c>
      <c r="G111" s="57">
        <f>SUM(F111:F113)</f>
        <v>22422.46</v>
      </c>
    </row>
    <row r="112" spans="1:7" x14ac:dyDescent="0.25">
      <c r="A112" s="22"/>
      <c r="B112" s="39"/>
      <c r="C112" s="27">
        <v>2</v>
      </c>
      <c r="D112" s="28" t="s">
        <v>68</v>
      </c>
      <c r="E112" s="23" t="s">
        <v>44</v>
      </c>
      <c r="F112" s="37">
        <v>782</v>
      </c>
      <c r="G112" s="44"/>
    </row>
    <row r="113" spans="1:9" x14ac:dyDescent="0.25">
      <c r="A113" s="22"/>
      <c r="B113" s="39"/>
      <c r="C113" s="27">
        <v>3</v>
      </c>
      <c r="D113" s="28" t="s">
        <v>47</v>
      </c>
      <c r="E113" s="23" t="s">
        <v>45</v>
      </c>
      <c r="F113" s="37">
        <v>1200</v>
      </c>
      <c r="G113" s="44"/>
    </row>
    <row r="114" spans="1:9" x14ac:dyDescent="0.25">
      <c r="A114" s="22">
        <v>18</v>
      </c>
      <c r="B114" s="39" t="s">
        <v>20</v>
      </c>
      <c r="C114" s="27"/>
      <c r="D114" s="28"/>
      <c r="E114" s="23"/>
      <c r="F114" s="37"/>
      <c r="G114" s="44"/>
    </row>
    <row r="115" spans="1:9" x14ac:dyDescent="0.25">
      <c r="A115" s="22">
        <v>19</v>
      </c>
      <c r="B115" s="39" t="s">
        <v>21</v>
      </c>
      <c r="C115" s="27"/>
      <c r="D115" s="28"/>
      <c r="E115" s="23"/>
      <c r="F115" s="38" t="s">
        <v>92</v>
      </c>
      <c r="G115" s="58" t="s">
        <v>92</v>
      </c>
    </row>
    <row r="116" spans="1:9" x14ac:dyDescent="0.25">
      <c r="A116" s="22">
        <v>20</v>
      </c>
      <c r="B116" s="39" t="s">
        <v>106</v>
      </c>
      <c r="C116" s="27"/>
      <c r="D116" s="28"/>
      <c r="E116" s="23"/>
      <c r="F116" s="37"/>
      <c r="G116" s="44"/>
    </row>
    <row r="117" spans="1:9" x14ac:dyDescent="0.25">
      <c r="A117" s="22"/>
      <c r="B117" s="39" t="s">
        <v>107</v>
      </c>
      <c r="C117" s="27"/>
      <c r="D117" s="28"/>
      <c r="E117" s="23"/>
      <c r="F117" s="37"/>
      <c r="G117" s="44"/>
    </row>
    <row r="118" spans="1:9" x14ac:dyDescent="0.25">
      <c r="A118" s="22">
        <v>21</v>
      </c>
      <c r="B118" s="398" t="s">
        <v>51</v>
      </c>
      <c r="C118" s="399"/>
      <c r="D118" s="399"/>
      <c r="E118" s="399"/>
      <c r="F118" s="399"/>
      <c r="G118" s="55"/>
    </row>
    <row r="119" spans="1:9" x14ac:dyDescent="0.25">
      <c r="A119" s="22"/>
      <c r="B119" s="39" t="s">
        <v>100</v>
      </c>
      <c r="C119" s="27">
        <v>1</v>
      </c>
      <c r="D119" s="28" t="s">
        <v>64</v>
      </c>
      <c r="E119" s="23"/>
      <c r="F119" s="107">
        <v>200</v>
      </c>
      <c r="G119" s="57">
        <f>SUM(F119:F136)</f>
        <v>20317</v>
      </c>
    </row>
    <row r="120" spans="1:9" x14ac:dyDescent="0.25">
      <c r="A120" s="22"/>
      <c r="B120" s="39" t="s">
        <v>101</v>
      </c>
      <c r="C120" s="27">
        <v>2</v>
      </c>
      <c r="D120" s="28" t="s">
        <v>69</v>
      </c>
      <c r="E120" s="23"/>
      <c r="F120" s="107">
        <v>2325</v>
      </c>
      <c r="G120" s="44"/>
    </row>
    <row r="121" spans="1:9" x14ac:dyDescent="0.25">
      <c r="A121" s="22"/>
      <c r="B121" s="39"/>
      <c r="C121" s="27">
        <v>3</v>
      </c>
      <c r="D121" s="28" t="s">
        <v>70</v>
      </c>
      <c r="E121" s="23"/>
      <c r="F121" s="107">
        <v>1950</v>
      </c>
      <c r="G121" s="44"/>
    </row>
    <row r="122" spans="1:9" x14ac:dyDescent="0.25">
      <c r="A122" s="22"/>
      <c r="B122" s="39"/>
      <c r="C122" s="27">
        <v>4</v>
      </c>
      <c r="D122" s="28" t="s">
        <v>71</v>
      </c>
      <c r="E122" s="23"/>
      <c r="F122" s="107">
        <v>300</v>
      </c>
      <c r="G122" s="44"/>
    </row>
    <row r="123" spans="1:9" x14ac:dyDescent="0.25">
      <c r="A123" s="22"/>
      <c r="B123" s="39"/>
      <c r="C123" s="27">
        <v>5</v>
      </c>
      <c r="D123" s="28" t="s">
        <v>72</v>
      </c>
      <c r="E123" s="23"/>
      <c r="F123" s="107">
        <v>2625</v>
      </c>
      <c r="G123" s="44"/>
      <c r="H123" t="s">
        <v>178</v>
      </c>
      <c r="I123" s="6">
        <f>F119+F120+F121+F122+F123+F130+F132+F126</f>
        <v>12810</v>
      </c>
    </row>
    <row r="124" spans="1:9" x14ac:dyDescent="0.25">
      <c r="A124" s="22"/>
      <c r="B124" s="39"/>
      <c r="C124" s="27">
        <v>6</v>
      </c>
      <c r="D124" s="28" t="s">
        <v>73</v>
      </c>
      <c r="E124" s="23"/>
      <c r="F124" s="108">
        <f>2250+(330*1.5)</f>
        <v>2745</v>
      </c>
      <c r="G124" s="44"/>
      <c r="H124" t="s">
        <v>179</v>
      </c>
      <c r="I124" s="6">
        <f>F124+F125+F127+F128+F129+F133+F134+F135+F136+F131+1000</f>
        <v>8507</v>
      </c>
    </row>
    <row r="125" spans="1:9" x14ac:dyDescent="0.25">
      <c r="A125" s="22"/>
      <c r="B125" s="39"/>
      <c r="C125" s="27">
        <v>7</v>
      </c>
      <c r="D125" s="28" t="s">
        <v>74</v>
      </c>
      <c r="E125" s="23"/>
      <c r="F125" s="108">
        <v>562</v>
      </c>
      <c r="G125" s="44"/>
      <c r="I125" s="6">
        <f>I124+I123</f>
        <v>21317</v>
      </c>
    </row>
    <row r="126" spans="1:9" x14ac:dyDescent="0.25">
      <c r="A126" s="22"/>
      <c r="B126" s="39"/>
      <c r="C126" s="27">
        <v>8</v>
      </c>
      <c r="D126" s="28" t="s">
        <v>75</v>
      </c>
      <c r="E126" s="23"/>
      <c r="F126" s="107">
        <v>1025</v>
      </c>
      <c r="G126" s="44"/>
    </row>
    <row r="127" spans="1:9" x14ac:dyDescent="0.25">
      <c r="A127" s="22"/>
      <c r="B127" s="39"/>
      <c r="C127" s="27">
        <v>9</v>
      </c>
      <c r="D127" s="28" t="s">
        <v>76</v>
      </c>
      <c r="E127" s="23"/>
      <c r="F127" s="108">
        <v>450</v>
      </c>
      <c r="G127" s="44"/>
    </row>
    <row r="128" spans="1:9" x14ac:dyDescent="0.25">
      <c r="A128" s="22"/>
      <c r="B128" s="39"/>
      <c r="C128" s="27">
        <v>10</v>
      </c>
      <c r="D128" s="28" t="s">
        <v>77</v>
      </c>
      <c r="E128" s="23"/>
      <c r="F128" s="108">
        <v>350</v>
      </c>
      <c r="G128" s="44"/>
    </row>
    <row r="129" spans="1:7" x14ac:dyDescent="0.25">
      <c r="A129" s="22"/>
      <c r="B129" s="39"/>
      <c r="C129" s="27">
        <v>11</v>
      </c>
      <c r="D129" s="28" t="s">
        <v>78</v>
      </c>
      <c r="E129" s="23"/>
      <c r="F129" s="108">
        <v>200</v>
      </c>
      <c r="G129" s="44"/>
    </row>
    <row r="130" spans="1:7" x14ac:dyDescent="0.25">
      <c r="A130" s="22"/>
      <c r="B130" s="39"/>
      <c r="C130" s="27">
        <v>12</v>
      </c>
      <c r="D130" s="28" t="s">
        <v>79</v>
      </c>
      <c r="E130" s="23"/>
      <c r="F130" s="107">
        <v>300</v>
      </c>
      <c r="G130" s="44"/>
    </row>
    <row r="131" spans="1:7" x14ac:dyDescent="0.25">
      <c r="A131" s="22"/>
      <c r="B131" s="39"/>
      <c r="C131" s="27">
        <v>13</v>
      </c>
      <c r="D131" s="28" t="s">
        <v>80</v>
      </c>
      <c r="E131" s="23"/>
      <c r="F131" s="108">
        <v>975</v>
      </c>
      <c r="G131" s="44"/>
    </row>
    <row r="132" spans="1:7" x14ac:dyDescent="0.25">
      <c r="A132" s="22"/>
      <c r="B132" s="39"/>
      <c r="C132" s="27">
        <v>14</v>
      </c>
      <c r="D132" s="28" t="s">
        <v>58</v>
      </c>
      <c r="E132" s="23"/>
      <c r="F132" s="107">
        <v>4085</v>
      </c>
      <c r="G132" s="44"/>
    </row>
    <row r="133" spans="1:7" x14ac:dyDescent="0.25">
      <c r="A133" s="22"/>
      <c r="B133" s="39"/>
      <c r="C133" s="27">
        <v>15</v>
      </c>
      <c r="D133" s="28" t="s">
        <v>81</v>
      </c>
      <c r="E133" s="23"/>
      <c r="F133" s="108">
        <v>525</v>
      </c>
      <c r="G133" s="44"/>
    </row>
    <row r="134" spans="1:7" x14ac:dyDescent="0.25">
      <c r="A134" s="22"/>
      <c r="B134" s="39"/>
      <c r="C134" s="27">
        <v>16</v>
      </c>
      <c r="D134" s="28" t="s">
        <v>82</v>
      </c>
      <c r="E134" s="23"/>
      <c r="F134" s="108">
        <v>1000</v>
      </c>
      <c r="G134" s="44"/>
    </row>
    <row r="135" spans="1:7" x14ac:dyDescent="0.25">
      <c r="A135" s="22"/>
      <c r="B135" s="39"/>
      <c r="C135" s="27">
        <v>17</v>
      </c>
      <c r="D135" s="28" t="s">
        <v>83</v>
      </c>
      <c r="E135" s="23"/>
      <c r="F135" s="108">
        <v>200</v>
      </c>
      <c r="G135" s="44"/>
    </row>
    <row r="136" spans="1:7" x14ac:dyDescent="0.25">
      <c r="A136" s="22"/>
      <c r="B136" s="39"/>
      <c r="C136" s="27">
        <v>18</v>
      </c>
      <c r="D136" s="28" t="s">
        <v>84</v>
      </c>
      <c r="E136" s="23"/>
      <c r="F136" s="108">
        <v>500</v>
      </c>
      <c r="G136" s="44"/>
    </row>
    <row r="137" spans="1:7" x14ac:dyDescent="0.25">
      <c r="A137" s="22"/>
      <c r="B137" s="39" t="s">
        <v>102</v>
      </c>
      <c r="C137" s="27">
        <v>1</v>
      </c>
      <c r="D137" s="28" t="s">
        <v>69</v>
      </c>
      <c r="E137" s="23"/>
      <c r="F137" s="37">
        <f>400+(220*1)</f>
        <v>620</v>
      </c>
      <c r="G137" s="63">
        <f>SUM(F137:F141)</f>
        <v>2065</v>
      </c>
    </row>
    <row r="138" spans="1:7" x14ac:dyDescent="0.25">
      <c r="A138" s="22"/>
      <c r="B138" s="39"/>
      <c r="C138" s="27">
        <v>2</v>
      </c>
      <c r="D138" s="28" t="s">
        <v>91</v>
      </c>
      <c r="E138" s="23"/>
      <c r="F138" s="37">
        <v>250</v>
      </c>
      <c r="G138" s="44"/>
    </row>
    <row r="139" spans="1:7" x14ac:dyDescent="0.25">
      <c r="A139" s="22"/>
      <c r="B139" s="39"/>
      <c r="C139" s="27">
        <v>3</v>
      </c>
      <c r="D139" s="28" t="s">
        <v>155</v>
      </c>
      <c r="E139" s="23"/>
      <c r="F139" s="37">
        <v>495</v>
      </c>
      <c r="G139" s="44"/>
    </row>
    <row r="140" spans="1:7" ht="30" x14ac:dyDescent="0.25">
      <c r="A140" s="22"/>
      <c r="B140" s="39"/>
      <c r="C140" s="62">
        <v>4</v>
      </c>
      <c r="D140" s="61" t="s">
        <v>156</v>
      </c>
      <c r="E140" s="23"/>
      <c r="F140" s="37">
        <v>350</v>
      </c>
      <c r="G140" s="44"/>
    </row>
    <row r="141" spans="1:7" ht="30" x14ac:dyDescent="0.25">
      <c r="A141" s="22"/>
      <c r="B141" s="39"/>
      <c r="C141" s="62">
        <v>5</v>
      </c>
      <c r="D141" s="61" t="s">
        <v>157</v>
      </c>
      <c r="E141" s="23"/>
      <c r="F141" s="37">
        <v>350</v>
      </c>
      <c r="G141" s="44"/>
    </row>
    <row r="142" spans="1:7" x14ac:dyDescent="0.25">
      <c r="A142" s="22"/>
      <c r="B142" s="39" t="s">
        <v>103</v>
      </c>
      <c r="C142" s="27"/>
      <c r="D142" s="28"/>
      <c r="E142" s="23"/>
      <c r="F142" s="37"/>
      <c r="G142" s="44"/>
    </row>
    <row r="143" spans="1:7" x14ac:dyDescent="0.25">
      <c r="A143" s="24"/>
      <c r="B143" s="39"/>
      <c r="C143" s="27"/>
      <c r="D143" s="28"/>
      <c r="E143" s="23"/>
      <c r="F143" s="37"/>
      <c r="G143" s="44"/>
    </row>
    <row r="144" spans="1:7" x14ac:dyDescent="0.25">
      <c r="A144" s="22">
        <v>22</v>
      </c>
      <c r="B144" s="39" t="s">
        <v>22</v>
      </c>
      <c r="C144" s="27">
        <v>1</v>
      </c>
      <c r="D144" s="28" t="s">
        <v>85</v>
      </c>
      <c r="E144" s="23"/>
      <c r="F144" s="37">
        <v>5250</v>
      </c>
      <c r="G144" s="57">
        <f>SUM(F144:F155)</f>
        <v>23586</v>
      </c>
    </row>
    <row r="145" spans="1:7" x14ac:dyDescent="0.25">
      <c r="A145" s="22"/>
      <c r="B145" s="39"/>
      <c r="C145" s="27">
        <v>2</v>
      </c>
      <c r="D145" s="28" t="s">
        <v>171</v>
      </c>
      <c r="E145" s="23"/>
      <c r="F145" s="37">
        <v>1354</v>
      </c>
      <c r="G145" s="57"/>
    </row>
    <row r="146" spans="1:7" x14ac:dyDescent="0.25">
      <c r="A146" s="22"/>
      <c r="B146" s="39"/>
      <c r="C146" s="27">
        <v>3</v>
      </c>
      <c r="D146" s="28" t="s">
        <v>69</v>
      </c>
      <c r="E146" s="23"/>
      <c r="F146" s="37">
        <v>2400</v>
      </c>
      <c r="G146" s="44"/>
    </row>
    <row r="147" spans="1:7" x14ac:dyDescent="0.25">
      <c r="A147" s="22"/>
      <c r="B147" s="39"/>
      <c r="C147" s="27">
        <v>4</v>
      </c>
      <c r="D147" s="28" t="s">
        <v>86</v>
      </c>
      <c r="E147" s="23"/>
      <c r="F147" s="37">
        <v>5600</v>
      </c>
      <c r="G147" s="44"/>
    </row>
    <row r="148" spans="1:7" x14ac:dyDescent="0.25">
      <c r="A148" s="22"/>
      <c r="B148" s="39"/>
      <c r="C148" s="27">
        <v>5</v>
      </c>
      <c r="D148" s="28" t="s">
        <v>72</v>
      </c>
      <c r="E148" s="23"/>
      <c r="F148" s="37">
        <v>1750</v>
      </c>
      <c r="G148" s="44"/>
    </row>
    <row r="149" spans="1:7" x14ac:dyDescent="0.25">
      <c r="A149" s="22"/>
      <c r="B149" s="39"/>
      <c r="C149" s="27">
        <v>6</v>
      </c>
      <c r="D149" s="28" t="s">
        <v>75</v>
      </c>
      <c r="E149" s="23"/>
      <c r="F149" s="37">
        <v>300</v>
      </c>
      <c r="G149" s="44"/>
    </row>
    <row r="150" spans="1:7" x14ac:dyDescent="0.25">
      <c r="A150" s="22"/>
      <c r="B150" s="39"/>
      <c r="C150" s="27">
        <v>7</v>
      </c>
      <c r="D150" s="28" t="s">
        <v>87</v>
      </c>
      <c r="E150" s="23"/>
      <c r="F150" s="37">
        <v>1025</v>
      </c>
      <c r="G150" s="44"/>
    </row>
    <row r="151" spans="1:7" x14ac:dyDescent="0.25">
      <c r="A151" s="22"/>
      <c r="B151" s="39"/>
      <c r="C151" s="27">
        <v>8</v>
      </c>
      <c r="D151" s="28" t="s">
        <v>70</v>
      </c>
      <c r="E151" s="23"/>
      <c r="F151" s="37">
        <v>1987</v>
      </c>
      <c r="G151" s="44"/>
    </row>
    <row r="152" spans="1:7" x14ac:dyDescent="0.25">
      <c r="A152" s="22"/>
      <c r="B152" s="39"/>
      <c r="C152" s="27">
        <v>9</v>
      </c>
      <c r="D152" s="28" t="s">
        <v>88</v>
      </c>
      <c r="E152" s="23"/>
      <c r="F152" s="37">
        <v>1200</v>
      </c>
      <c r="G152" s="44"/>
    </row>
    <row r="153" spans="1:7" x14ac:dyDescent="0.25">
      <c r="A153" s="22"/>
      <c r="B153" s="39"/>
      <c r="C153" s="27">
        <v>10</v>
      </c>
      <c r="D153" s="28" t="s">
        <v>89</v>
      </c>
      <c r="E153" s="23"/>
      <c r="F153" s="37">
        <v>120</v>
      </c>
      <c r="G153" s="44"/>
    </row>
    <row r="154" spans="1:7" x14ac:dyDescent="0.25">
      <c r="A154" s="24"/>
      <c r="B154" s="39"/>
      <c r="C154" s="27">
        <v>11</v>
      </c>
      <c r="D154" s="28" t="s">
        <v>90</v>
      </c>
      <c r="E154" s="23"/>
      <c r="F154" s="37">
        <v>2100</v>
      </c>
      <c r="G154" s="44"/>
    </row>
    <row r="155" spans="1:7" x14ac:dyDescent="0.25">
      <c r="A155" s="24"/>
      <c r="B155" s="39"/>
      <c r="C155" s="27">
        <v>12</v>
      </c>
      <c r="D155" s="28" t="s">
        <v>84</v>
      </c>
      <c r="E155" s="23"/>
      <c r="F155" s="37">
        <v>500</v>
      </c>
      <c r="G155" s="44"/>
    </row>
    <row r="156" spans="1:7" x14ac:dyDescent="0.25">
      <c r="A156" s="22">
        <v>23</v>
      </c>
      <c r="B156" s="39" t="s">
        <v>23</v>
      </c>
      <c r="C156" s="27"/>
      <c r="D156" s="28"/>
      <c r="E156" s="23"/>
      <c r="F156" s="38" t="s">
        <v>92</v>
      </c>
      <c r="G156" s="58" t="s">
        <v>92</v>
      </c>
    </row>
    <row r="157" spans="1:7" ht="15.75" thickBot="1" x14ac:dyDescent="0.3">
      <c r="A157" s="49">
        <v>24</v>
      </c>
      <c r="B157" s="50" t="s">
        <v>24</v>
      </c>
      <c r="C157" s="51"/>
      <c r="D157" s="52"/>
      <c r="E157" s="53"/>
      <c r="F157" s="54" t="s">
        <v>92</v>
      </c>
      <c r="G157" s="59" t="s">
        <v>92</v>
      </c>
    </row>
    <row r="158" spans="1:7" x14ac:dyDescent="0.25">
      <c r="A158" s="15"/>
      <c r="B158" s="41"/>
      <c r="C158" s="47"/>
      <c r="D158" s="56" t="s">
        <v>108</v>
      </c>
      <c r="E158" s="16"/>
      <c r="F158" s="48"/>
      <c r="G158" s="43">
        <f>SUM(G7:G157)</f>
        <v>315212.58500000002</v>
      </c>
    </row>
    <row r="159" spans="1:7" ht="15.75" thickBot="1" x14ac:dyDescent="0.3">
      <c r="A159" s="17"/>
      <c r="B159" s="42"/>
      <c r="C159" s="29"/>
      <c r="D159" s="30"/>
      <c r="E159" s="18"/>
      <c r="F159" s="40"/>
      <c r="G159" s="46"/>
    </row>
    <row r="160" spans="1:7" x14ac:dyDescent="0.25">
      <c r="C160" s="3"/>
      <c r="E160" s="3"/>
      <c r="F160" s="6"/>
      <c r="G160" s="8"/>
    </row>
    <row r="161" spans="3:7" x14ac:dyDescent="0.25">
      <c r="C161" s="3"/>
      <c r="E161" s="3"/>
      <c r="F161" s="6"/>
      <c r="G161" s="8"/>
    </row>
    <row r="162" spans="3:7" x14ac:dyDescent="0.25">
      <c r="C162" s="3"/>
      <c r="F162" s="102" t="s">
        <v>172</v>
      </c>
      <c r="G162" s="104"/>
    </row>
    <row r="163" spans="3:7" x14ac:dyDescent="0.25">
      <c r="C163" s="3"/>
      <c r="E163" s="102"/>
      <c r="F163" s="103" t="s">
        <v>173</v>
      </c>
      <c r="G163" s="103"/>
    </row>
    <row r="164" spans="3:7" x14ac:dyDescent="0.25">
      <c r="C164" s="3"/>
      <c r="E164" s="102"/>
      <c r="F164" s="103" t="s">
        <v>174</v>
      </c>
      <c r="G164" s="103"/>
    </row>
    <row r="165" spans="3:7" x14ac:dyDescent="0.25">
      <c r="C165" s="3"/>
      <c r="E165" s="3"/>
      <c r="F165" s="103" t="s">
        <v>175</v>
      </c>
      <c r="G165" s="8"/>
    </row>
    <row r="166" spans="3:7" x14ac:dyDescent="0.25">
      <c r="C166" s="3"/>
      <c r="E166" s="3"/>
      <c r="F166" s="8"/>
      <c r="G166" s="8"/>
    </row>
    <row r="167" spans="3:7" x14ac:dyDescent="0.25">
      <c r="E167" s="3"/>
      <c r="F167" s="3"/>
      <c r="G167" s="3"/>
    </row>
    <row r="168" spans="3:7" x14ac:dyDescent="0.25">
      <c r="E168" s="3"/>
      <c r="F168" s="3"/>
      <c r="G168" s="3"/>
    </row>
    <row r="169" spans="3:7" x14ac:dyDescent="0.25">
      <c r="E169" s="3"/>
      <c r="F169" s="105" t="s">
        <v>176</v>
      </c>
      <c r="G169" s="3"/>
    </row>
    <row r="170" spans="3:7" x14ac:dyDescent="0.25">
      <c r="E170" s="3"/>
      <c r="F170" s="102" t="s">
        <v>177</v>
      </c>
      <c r="G170" s="3"/>
    </row>
    <row r="171" spans="3:7" x14ac:dyDescent="0.25">
      <c r="E171" s="3"/>
      <c r="G171" s="3"/>
    </row>
    <row r="172" spans="3:7" x14ac:dyDescent="0.25">
      <c r="E172" s="3"/>
      <c r="G172" s="3"/>
    </row>
    <row r="173" spans="3:7" x14ac:dyDescent="0.25">
      <c r="E173" s="3"/>
      <c r="G173" s="3"/>
    </row>
    <row r="174" spans="3:7" x14ac:dyDescent="0.25">
      <c r="E174" s="3"/>
      <c r="G174" s="3"/>
    </row>
    <row r="175" spans="3:7" x14ac:dyDescent="0.25">
      <c r="E175" s="3"/>
      <c r="G175" s="3"/>
    </row>
    <row r="176" spans="3:7" x14ac:dyDescent="0.25">
      <c r="E176" s="3"/>
      <c r="G176" s="3"/>
    </row>
    <row r="177" spans="5:7" x14ac:dyDescent="0.25">
      <c r="E177" s="3"/>
      <c r="G177" s="3"/>
    </row>
    <row r="178" spans="5:7" x14ac:dyDescent="0.25">
      <c r="E178" s="3"/>
      <c r="G178" s="3"/>
    </row>
    <row r="179" spans="5:7" x14ac:dyDescent="0.25">
      <c r="E179" s="3"/>
      <c r="G179" s="3"/>
    </row>
    <row r="180" spans="5:7" x14ac:dyDescent="0.25">
      <c r="E180" s="3"/>
      <c r="G180" s="3"/>
    </row>
    <row r="181" spans="5:7" x14ac:dyDescent="0.25">
      <c r="E181" s="3"/>
      <c r="G181" s="3"/>
    </row>
    <row r="182" spans="5:7" x14ac:dyDescent="0.25">
      <c r="E182" s="3"/>
      <c r="G182" s="3"/>
    </row>
    <row r="183" spans="5:7" x14ac:dyDescent="0.25">
      <c r="E183" s="3"/>
      <c r="G183" s="3"/>
    </row>
    <row r="184" spans="5:7" x14ac:dyDescent="0.25">
      <c r="E184" s="3"/>
      <c r="G184" s="3"/>
    </row>
    <row r="185" spans="5:7" x14ac:dyDescent="0.25">
      <c r="E185" s="3"/>
      <c r="G185" s="3"/>
    </row>
    <row r="186" spans="5:7" x14ac:dyDescent="0.25">
      <c r="E186" s="3"/>
      <c r="G186" s="3"/>
    </row>
    <row r="187" spans="5:7" x14ac:dyDescent="0.25">
      <c r="E187" s="3"/>
      <c r="G187" s="3"/>
    </row>
    <row r="188" spans="5:7" x14ac:dyDescent="0.25">
      <c r="E188" s="3"/>
      <c r="G188" s="3"/>
    </row>
    <row r="189" spans="5:7" x14ac:dyDescent="0.25">
      <c r="E189" s="3"/>
      <c r="G189" s="3"/>
    </row>
    <row r="190" spans="5:7" x14ac:dyDescent="0.25">
      <c r="E190" s="3"/>
      <c r="G190" s="3"/>
    </row>
    <row r="191" spans="5:7" x14ac:dyDescent="0.25">
      <c r="E191" s="3"/>
      <c r="G191" s="3"/>
    </row>
    <row r="192" spans="5:7" x14ac:dyDescent="0.25">
      <c r="E192" s="3"/>
      <c r="G192" s="3"/>
    </row>
    <row r="193" spans="5:7" x14ac:dyDescent="0.25">
      <c r="E193" s="3"/>
      <c r="G193" s="3"/>
    </row>
    <row r="194" spans="5:7" x14ac:dyDescent="0.25">
      <c r="E194" s="3"/>
      <c r="G194" s="3"/>
    </row>
    <row r="195" spans="5:7" x14ac:dyDescent="0.25">
      <c r="E195" s="3"/>
    </row>
    <row r="196" spans="5:7" x14ac:dyDescent="0.25">
      <c r="E196" s="3"/>
    </row>
    <row r="197" spans="5:7" x14ac:dyDescent="0.25">
      <c r="E197" s="3"/>
    </row>
    <row r="198" spans="5:7" x14ac:dyDescent="0.25">
      <c r="E198" s="3"/>
    </row>
    <row r="199" spans="5:7" x14ac:dyDescent="0.25">
      <c r="E199" s="3"/>
    </row>
    <row r="200" spans="5:7" x14ac:dyDescent="0.25">
      <c r="E200" s="3"/>
    </row>
    <row r="201" spans="5:7" x14ac:dyDescent="0.25">
      <c r="E201" s="3"/>
    </row>
    <row r="202" spans="5:7" x14ac:dyDescent="0.25">
      <c r="E202" s="3"/>
    </row>
    <row r="203" spans="5:7" x14ac:dyDescent="0.25">
      <c r="E203" s="3"/>
    </row>
    <row r="204" spans="5:7" x14ac:dyDescent="0.25">
      <c r="E204" s="3"/>
    </row>
    <row r="205" spans="5:7" x14ac:dyDescent="0.25">
      <c r="E205" s="3"/>
    </row>
    <row r="206" spans="5:7" x14ac:dyDescent="0.25">
      <c r="E206" s="3"/>
    </row>
    <row r="207" spans="5:7" x14ac:dyDescent="0.25">
      <c r="E207" s="3"/>
    </row>
    <row r="208" spans="5:7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</sheetData>
  <mergeCells count="4">
    <mergeCell ref="A1:H1"/>
    <mergeCell ref="C4:D4"/>
    <mergeCell ref="C6:D6"/>
    <mergeCell ref="B118:F118"/>
  </mergeCells>
  <pageMargins left="0.70866141732283472" right="0.70866141732283472" top="0.55118110236220474" bottom="1.3385826771653544" header="0.31496062992125984" footer="0.31496062992125984"/>
  <pageSetup paperSize="5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M248"/>
  <sheetViews>
    <sheetView workbookViewId="0">
      <selection activeCell="D151" sqref="D151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39.42578125" customWidth="1"/>
    <col min="5" max="5" width="13" customWidth="1"/>
    <col min="6" max="6" width="10.140625" customWidth="1"/>
    <col min="7" max="7" width="12.85546875" customWidth="1"/>
    <col min="11" max="11" width="9.42578125" customWidth="1"/>
    <col min="12" max="12" width="16.28515625" customWidth="1"/>
  </cols>
  <sheetData>
    <row r="1" spans="1:12" x14ac:dyDescent="0.25">
      <c r="A1" s="397" t="s">
        <v>0</v>
      </c>
      <c r="B1" s="397"/>
      <c r="C1" s="397"/>
      <c r="D1" s="397"/>
      <c r="E1" s="397"/>
      <c r="F1" s="397"/>
      <c r="G1" s="397"/>
      <c r="H1" s="397"/>
    </row>
    <row r="2" spans="1:12" x14ac:dyDescent="0.25">
      <c r="B2" s="1"/>
      <c r="C2" s="2"/>
      <c r="D2" s="106" t="s">
        <v>26</v>
      </c>
      <c r="E2" s="7">
        <v>2018</v>
      </c>
    </row>
    <row r="3" spans="1:12" ht="15.75" thickBot="1" x14ac:dyDescent="0.3">
      <c r="A3" s="1"/>
      <c r="B3" s="1"/>
      <c r="C3" s="1"/>
    </row>
    <row r="4" spans="1:12" x14ac:dyDescent="0.25">
      <c r="A4" s="9" t="s">
        <v>1</v>
      </c>
      <c r="B4" s="33" t="s">
        <v>2</v>
      </c>
      <c r="C4" s="393" t="s">
        <v>5</v>
      </c>
      <c r="D4" s="394"/>
      <c r="E4" s="10" t="s">
        <v>3</v>
      </c>
      <c r="F4" s="33" t="s">
        <v>6</v>
      </c>
      <c r="G4" s="11" t="s">
        <v>109</v>
      </c>
      <c r="H4" s="5"/>
      <c r="I4" s="5"/>
    </row>
    <row r="5" spans="1:12" x14ac:dyDescent="0.25">
      <c r="A5" s="12"/>
      <c r="B5" s="34"/>
      <c r="C5" s="31"/>
      <c r="D5" s="32"/>
      <c r="E5" s="13" t="s">
        <v>25</v>
      </c>
      <c r="F5" s="34" t="s">
        <v>7</v>
      </c>
      <c r="G5" s="14" t="s">
        <v>7</v>
      </c>
      <c r="H5" s="5"/>
      <c r="I5" s="5"/>
    </row>
    <row r="6" spans="1:12" ht="15.75" thickBot="1" x14ac:dyDescent="0.3">
      <c r="A6" s="19">
        <v>1</v>
      </c>
      <c r="B6" s="35">
        <v>2</v>
      </c>
      <c r="C6" s="395">
        <v>3</v>
      </c>
      <c r="D6" s="396"/>
      <c r="E6" s="20">
        <v>4</v>
      </c>
      <c r="F6" s="35">
        <v>5</v>
      </c>
      <c r="G6" s="21">
        <v>6</v>
      </c>
      <c r="H6" s="5"/>
      <c r="I6" s="5"/>
    </row>
    <row r="7" spans="1:12" ht="15.75" thickTop="1" x14ac:dyDescent="0.25">
      <c r="A7" s="119">
        <v>1</v>
      </c>
      <c r="B7" s="120" t="s">
        <v>4</v>
      </c>
      <c r="C7" s="25">
        <v>1</v>
      </c>
      <c r="D7" s="26" t="s">
        <v>64</v>
      </c>
      <c r="E7" s="121" t="s">
        <v>96</v>
      </c>
      <c r="F7" s="122">
        <v>500</v>
      </c>
      <c r="G7" s="191">
        <f>SUM(F7:F23)</f>
        <v>27332.125</v>
      </c>
    </row>
    <row r="8" spans="1:12" x14ac:dyDescent="0.25">
      <c r="A8" s="22"/>
      <c r="B8" s="39"/>
      <c r="C8" s="27">
        <v>2</v>
      </c>
      <c r="D8" s="28" t="s">
        <v>53</v>
      </c>
      <c r="E8" s="23" t="s">
        <v>44</v>
      </c>
      <c r="F8" s="37">
        <v>250</v>
      </c>
      <c r="G8" s="44"/>
      <c r="K8" t="s">
        <v>169</v>
      </c>
    </row>
    <row r="9" spans="1:12" x14ac:dyDescent="0.25">
      <c r="A9" s="22"/>
      <c r="B9" s="39"/>
      <c r="C9" s="27">
        <v>3</v>
      </c>
      <c r="D9" s="28" t="s">
        <v>54</v>
      </c>
      <c r="E9" s="23" t="s">
        <v>44</v>
      </c>
      <c r="F9" s="37">
        <v>1354</v>
      </c>
      <c r="G9" s="44"/>
      <c r="L9" s="6">
        <f>F8</f>
        <v>250</v>
      </c>
    </row>
    <row r="10" spans="1:12" x14ac:dyDescent="0.25">
      <c r="A10" s="22"/>
      <c r="B10" s="39"/>
      <c r="C10" s="27">
        <v>4</v>
      </c>
      <c r="D10" s="28" t="s">
        <v>55</v>
      </c>
      <c r="E10" s="23" t="s">
        <v>44</v>
      </c>
      <c r="F10" s="37">
        <v>300</v>
      </c>
      <c r="G10" s="44"/>
      <c r="L10" s="6">
        <f t="shared" ref="L10:L15" si="0">F10</f>
        <v>300</v>
      </c>
    </row>
    <row r="11" spans="1:12" x14ac:dyDescent="0.25">
      <c r="A11" s="22"/>
      <c r="B11" s="39"/>
      <c r="C11" s="27">
        <v>5</v>
      </c>
      <c r="D11" s="28" t="s">
        <v>65</v>
      </c>
      <c r="E11" s="23" t="s">
        <v>44</v>
      </c>
      <c r="F11" s="37">
        <v>461</v>
      </c>
      <c r="G11" s="44"/>
      <c r="L11" s="6">
        <f t="shared" si="0"/>
        <v>461</v>
      </c>
    </row>
    <row r="12" spans="1:12" x14ac:dyDescent="0.25">
      <c r="A12" s="22"/>
      <c r="B12" s="39"/>
      <c r="C12" s="27">
        <v>6</v>
      </c>
      <c r="D12" s="28" t="s">
        <v>66</v>
      </c>
      <c r="E12" s="23" t="s">
        <v>44</v>
      </c>
      <c r="F12" s="37">
        <v>106</v>
      </c>
      <c r="G12" s="44"/>
      <c r="L12" s="6">
        <f t="shared" si="0"/>
        <v>106</v>
      </c>
    </row>
    <row r="13" spans="1:12" x14ac:dyDescent="0.25">
      <c r="A13" s="22"/>
      <c r="B13" s="39"/>
      <c r="C13" s="27">
        <v>7</v>
      </c>
      <c r="D13" s="28" t="s">
        <v>67</v>
      </c>
      <c r="E13" s="23" t="s">
        <v>44</v>
      </c>
      <c r="F13" s="37">
        <v>490</v>
      </c>
      <c r="G13" s="44"/>
      <c r="L13" s="6">
        <f t="shared" si="0"/>
        <v>490</v>
      </c>
    </row>
    <row r="14" spans="1:12" x14ac:dyDescent="0.25">
      <c r="A14" s="22"/>
      <c r="B14" s="39"/>
      <c r="C14" s="27">
        <v>8</v>
      </c>
      <c r="D14" s="28" t="s">
        <v>56</v>
      </c>
      <c r="E14" s="23" t="s">
        <v>44</v>
      </c>
      <c r="F14" s="37">
        <v>32</v>
      </c>
      <c r="G14" s="44"/>
      <c r="L14" s="6">
        <f t="shared" si="0"/>
        <v>32</v>
      </c>
    </row>
    <row r="15" spans="1:12" x14ac:dyDescent="0.25">
      <c r="A15" s="22"/>
      <c r="B15" s="39"/>
      <c r="C15" s="27">
        <v>9</v>
      </c>
      <c r="D15" s="28" t="s">
        <v>57</v>
      </c>
      <c r="E15" s="23" t="s">
        <v>44</v>
      </c>
      <c r="F15" s="37">
        <v>10</v>
      </c>
      <c r="G15" s="44"/>
      <c r="L15" s="6">
        <f t="shared" si="0"/>
        <v>10</v>
      </c>
    </row>
    <row r="16" spans="1:12" x14ac:dyDescent="0.25">
      <c r="A16" s="22"/>
      <c r="B16" s="39"/>
      <c r="C16" s="27">
        <v>10</v>
      </c>
      <c r="D16" s="28" t="s">
        <v>58</v>
      </c>
      <c r="E16" s="23" t="s">
        <v>44</v>
      </c>
      <c r="F16" s="37">
        <v>22500</v>
      </c>
      <c r="G16" s="44"/>
      <c r="L16" s="6">
        <f>F18</f>
        <v>15</v>
      </c>
    </row>
    <row r="17" spans="1:12" x14ac:dyDescent="0.25">
      <c r="A17" s="22"/>
      <c r="B17" s="39"/>
      <c r="C17" s="27">
        <v>11</v>
      </c>
      <c r="D17" s="28" t="s">
        <v>201</v>
      </c>
      <c r="E17" s="23" t="s">
        <v>41</v>
      </c>
      <c r="F17" s="37">
        <v>287.25</v>
      </c>
      <c r="G17" s="44"/>
      <c r="L17" s="6">
        <f>F19</f>
        <v>500</v>
      </c>
    </row>
    <row r="18" spans="1:12" x14ac:dyDescent="0.25">
      <c r="A18" s="22"/>
      <c r="B18" s="39"/>
      <c r="C18" s="27">
        <v>12</v>
      </c>
      <c r="D18" s="28" t="s">
        <v>59</v>
      </c>
      <c r="E18" s="23" t="s">
        <v>44</v>
      </c>
      <c r="F18" s="37">
        <v>15</v>
      </c>
      <c r="G18" s="44"/>
      <c r="L18" s="6">
        <f>F20</f>
        <v>271.60000000000002</v>
      </c>
    </row>
    <row r="19" spans="1:12" x14ac:dyDescent="0.25">
      <c r="A19" s="22"/>
      <c r="B19" s="39"/>
      <c r="C19" s="27">
        <v>13</v>
      </c>
      <c r="D19" s="28" t="s">
        <v>60</v>
      </c>
      <c r="E19" s="23"/>
      <c r="F19" s="37">
        <v>500</v>
      </c>
      <c r="G19" s="44"/>
      <c r="K19" s="114">
        <f>8.5*8.5</f>
        <v>72.25</v>
      </c>
      <c r="L19" s="6">
        <f>F23</f>
        <v>76.125</v>
      </c>
    </row>
    <row r="20" spans="1:12" x14ac:dyDescent="0.25">
      <c r="A20" s="22"/>
      <c r="B20" s="39"/>
      <c r="C20" s="27">
        <v>14</v>
      </c>
      <c r="D20" s="28" t="s">
        <v>61</v>
      </c>
      <c r="E20" s="23" t="s">
        <v>45</v>
      </c>
      <c r="F20" s="37">
        <f>174+97.6</f>
        <v>271.60000000000002</v>
      </c>
      <c r="G20" s="44"/>
      <c r="L20" s="100">
        <f>G127</f>
        <v>2065</v>
      </c>
    </row>
    <row r="21" spans="1:12" x14ac:dyDescent="0.25">
      <c r="A21" s="22"/>
      <c r="B21" s="39"/>
      <c r="C21" s="27">
        <v>15</v>
      </c>
      <c r="D21" s="28" t="s">
        <v>182</v>
      </c>
      <c r="E21" s="23" t="s">
        <v>27</v>
      </c>
      <c r="F21" s="37">
        <v>72.25</v>
      </c>
      <c r="G21" s="44"/>
      <c r="L21" s="99">
        <f>SUM(L9:L20)</f>
        <v>4576.7250000000004</v>
      </c>
    </row>
    <row r="22" spans="1:12" x14ac:dyDescent="0.25">
      <c r="A22" s="184"/>
      <c r="B22" s="185"/>
      <c r="C22" s="186">
        <v>16</v>
      </c>
      <c r="D22" s="187" t="s">
        <v>202</v>
      </c>
      <c r="E22" s="188"/>
      <c r="F22" s="189">
        <v>106.9</v>
      </c>
      <c r="G22" s="190"/>
      <c r="L22" s="99"/>
    </row>
    <row r="23" spans="1:12" x14ac:dyDescent="0.25">
      <c r="A23" s="123"/>
      <c r="B23" s="124"/>
      <c r="C23" s="125">
        <v>17</v>
      </c>
      <c r="D23" s="126" t="s">
        <v>63</v>
      </c>
      <c r="E23" s="127" t="s">
        <v>44</v>
      </c>
      <c r="F23" s="128">
        <f>(14.5*(3.5+7)*0.5)</f>
        <v>76.125</v>
      </c>
      <c r="G23" s="129"/>
    </row>
    <row r="24" spans="1:12" x14ac:dyDescent="0.25">
      <c r="A24" s="132">
        <v>2</v>
      </c>
      <c r="B24" s="133" t="s">
        <v>8</v>
      </c>
      <c r="C24" s="134"/>
      <c r="D24" s="135"/>
      <c r="E24" s="136"/>
      <c r="F24" s="137" t="s">
        <v>92</v>
      </c>
      <c r="G24" s="138"/>
      <c r="K24" t="s">
        <v>170</v>
      </c>
    </row>
    <row r="25" spans="1:12" x14ac:dyDescent="0.25">
      <c r="A25" s="22">
        <v>3</v>
      </c>
      <c r="B25" s="39" t="s">
        <v>9</v>
      </c>
      <c r="C25" s="27"/>
      <c r="D25" s="28" t="s">
        <v>48</v>
      </c>
      <c r="E25" s="23" t="s">
        <v>44</v>
      </c>
      <c r="F25" s="37">
        <v>1500</v>
      </c>
      <c r="G25" s="63">
        <f>SUM(F25:F29)</f>
        <v>4100</v>
      </c>
      <c r="L25" s="6">
        <f>F9</f>
        <v>1354</v>
      </c>
    </row>
    <row r="26" spans="1:12" x14ac:dyDescent="0.25">
      <c r="A26" s="22">
        <v>4</v>
      </c>
      <c r="B26" s="39" t="s">
        <v>93</v>
      </c>
      <c r="E26" s="39"/>
      <c r="F26" s="39"/>
      <c r="G26" s="44"/>
    </row>
    <row r="27" spans="1:12" x14ac:dyDescent="0.25">
      <c r="A27" s="22"/>
      <c r="B27" s="39" t="s">
        <v>94</v>
      </c>
      <c r="C27" s="27">
        <v>1</v>
      </c>
      <c r="D27" s="28" t="s">
        <v>49</v>
      </c>
      <c r="E27" s="23" t="s">
        <v>44</v>
      </c>
      <c r="F27" s="37">
        <v>500</v>
      </c>
      <c r="G27" s="44"/>
    </row>
    <row r="28" spans="1:12" x14ac:dyDescent="0.25">
      <c r="A28" s="22"/>
      <c r="B28" s="39"/>
      <c r="C28" s="27">
        <v>2</v>
      </c>
      <c r="D28" s="28" t="s">
        <v>50</v>
      </c>
      <c r="E28" s="23" t="s">
        <v>44</v>
      </c>
      <c r="F28" s="37">
        <v>1200</v>
      </c>
      <c r="G28" s="44"/>
    </row>
    <row r="29" spans="1:12" x14ac:dyDescent="0.25">
      <c r="A29" s="22"/>
      <c r="B29" s="39"/>
      <c r="C29" s="27">
        <v>3</v>
      </c>
      <c r="D29" s="28" t="s">
        <v>97</v>
      </c>
      <c r="E29" s="23" t="s">
        <v>44</v>
      </c>
      <c r="F29" s="37">
        <v>900</v>
      </c>
      <c r="G29" s="44"/>
    </row>
    <row r="30" spans="1:12" x14ac:dyDescent="0.25">
      <c r="A30" s="123"/>
      <c r="B30" s="124"/>
      <c r="C30" s="125"/>
      <c r="D30" s="126"/>
      <c r="E30" s="127"/>
      <c r="F30" s="128"/>
      <c r="G30" s="129"/>
    </row>
    <row r="31" spans="1:12" x14ac:dyDescent="0.25">
      <c r="A31" s="132">
        <v>5</v>
      </c>
      <c r="B31" s="133" t="s">
        <v>95</v>
      </c>
      <c r="C31" s="134">
        <v>1</v>
      </c>
      <c r="D31" s="135" t="s">
        <v>183</v>
      </c>
      <c r="E31" s="139" t="s">
        <v>185</v>
      </c>
      <c r="F31" s="139">
        <v>2000</v>
      </c>
      <c r="G31" s="140">
        <f>SUM(F31:F49)</f>
        <v>48850</v>
      </c>
    </row>
    <row r="32" spans="1:12" x14ac:dyDescent="0.25">
      <c r="A32" s="115"/>
      <c r="B32" s="116"/>
      <c r="C32" s="117">
        <v>2</v>
      </c>
      <c r="D32" s="118" t="s">
        <v>184</v>
      </c>
      <c r="E32" s="130" t="s">
        <v>185</v>
      </c>
      <c r="F32" s="130"/>
      <c r="G32" s="131"/>
    </row>
    <row r="33" spans="1:7" x14ac:dyDescent="0.25">
      <c r="A33" s="22"/>
      <c r="B33" s="39"/>
      <c r="C33" s="27">
        <v>2</v>
      </c>
      <c r="D33" s="28" t="s">
        <v>111</v>
      </c>
      <c r="E33" s="101"/>
      <c r="F33" s="101">
        <v>3000</v>
      </c>
      <c r="G33" s="44"/>
    </row>
    <row r="34" spans="1:7" x14ac:dyDescent="0.25">
      <c r="A34" s="22"/>
      <c r="B34" s="39"/>
      <c r="C34" s="27">
        <v>3</v>
      </c>
      <c r="D34" s="28" t="s">
        <v>112</v>
      </c>
      <c r="E34" s="101"/>
      <c r="F34" s="101">
        <v>2500</v>
      </c>
      <c r="G34" s="44"/>
    </row>
    <row r="35" spans="1:7" x14ac:dyDescent="0.25">
      <c r="A35" s="22"/>
      <c r="B35" s="39"/>
      <c r="C35" s="27">
        <v>4</v>
      </c>
      <c r="D35" s="28" t="s">
        <v>113</v>
      </c>
      <c r="E35" s="101"/>
      <c r="F35" s="101">
        <v>1500</v>
      </c>
      <c r="G35" s="44"/>
    </row>
    <row r="36" spans="1:7" x14ac:dyDescent="0.25">
      <c r="A36" s="22"/>
      <c r="B36" s="39"/>
      <c r="C36" s="27">
        <v>5</v>
      </c>
      <c r="D36" s="28" t="s">
        <v>114</v>
      </c>
      <c r="E36" s="101"/>
      <c r="F36" s="101">
        <v>1500</v>
      </c>
      <c r="G36" s="44"/>
    </row>
    <row r="37" spans="1:7" x14ac:dyDescent="0.25">
      <c r="A37" s="22"/>
      <c r="B37" s="39"/>
      <c r="C37" s="27">
        <v>6</v>
      </c>
      <c r="D37" s="28" t="s">
        <v>115</v>
      </c>
      <c r="E37" s="101"/>
      <c r="F37" s="101">
        <v>1000</v>
      </c>
      <c r="G37" s="44"/>
    </row>
    <row r="38" spans="1:7" x14ac:dyDescent="0.25">
      <c r="A38" s="22"/>
      <c r="B38" s="39"/>
      <c r="C38" s="27">
        <v>7</v>
      </c>
      <c r="D38" s="28" t="s">
        <v>116</v>
      </c>
      <c r="E38" s="101"/>
      <c r="F38" s="101">
        <v>600</v>
      </c>
      <c r="G38" s="44"/>
    </row>
    <row r="39" spans="1:7" x14ac:dyDescent="0.25">
      <c r="A39" s="22"/>
      <c r="B39" s="39"/>
      <c r="C39" s="27">
        <v>10</v>
      </c>
      <c r="D39" s="28" t="s">
        <v>119</v>
      </c>
      <c r="E39" s="101"/>
      <c r="F39" s="101">
        <v>800</v>
      </c>
      <c r="G39" s="44"/>
    </row>
    <row r="40" spans="1:7" x14ac:dyDescent="0.25">
      <c r="A40" s="22"/>
      <c r="B40" s="39"/>
      <c r="C40" s="27">
        <v>11</v>
      </c>
      <c r="D40" s="28" t="s">
        <v>120</v>
      </c>
      <c r="E40" s="101"/>
      <c r="F40" s="101">
        <v>1500</v>
      </c>
      <c r="G40" s="44"/>
    </row>
    <row r="41" spans="1:7" x14ac:dyDescent="0.25">
      <c r="A41" s="22"/>
      <c r="B41" s="39"/>
      <c r="C41" s="27">
        <v>12</v>
      </c>
      <c r="D41" s="28" t="s">
        <v>186</v>
      </c>
      <c r="E41" s="101"/>
      <c r="F41" s="101">
        <v>500</v>
      </c>
      <c r="G41" s="44"/>
    </row>
    <row r="42" spans="1:7" x14ac:dyDescent="0.25">
      <c r="A42" s="22"/>
      <c r="B42" s="39"/>
      <c r="C42" s="27">
        <v>13</v>
      </c>
      <c r="D42" s="28" t="s">
        <v>122</v>
      </c>
      <c r="E42" s="101"/>
      <c r="F42" s="101">
        <v>250</v>
      </c>
      <c r="G42" s="44"/>
    </row>
    <row r="43" spans="1:7" x14ac:dyDescent="0.25">
      <c r="A43" s="22"/>
      <c r="B43" s="39"/>
      <c r="C43" s="27">
        <v>15</v>
      </c>
      <c r="D43" s="28" t="s">
        <v>187</v>
      </c>
      <c r="E43" s="101"/>
      <c r="F43" s="101">
        <v>3000</v>
      </c>
      <c r="G43" s="44"/>
    </row>
    <row r="44" spans="1:7" x14ac:dyDescent="0.25">
      <c r="A44" s="22"/>
      <c r="B44" s="39"/>
      <c r="C44" s="27">
        <v>16</v>
      </c>
      <c r="D44" s="28" t="s">
        <v>125</v>
      </c>
      <c r="E44" s="101"/>
      <c r="F44" s="101">
        <v>2000</v>
      </c>
      <c r="G44" s="44"/>
    </row>
    <row r="45" spans="1:7" x14ac:dyDescent="0.25">
      <c r="A45" s="22"/>
      <c r="B45" s="39"/>
      <c r="C45" s="27">
        <v>17</v>
      </c>
      <c r="D45" s="28" t="s">
        <v>126</v>
      </c>
      <c r="E45" s="101"/>
      <c r="F45" s="101">
        <v>2500</v>
      </c>
      <c r="G45" s="44"/>
    </row>
    <row r="46" spans="1:7" x14ac:dyDescent="0.25">
      <c r="A46" s="22"/>
      <c r="B46" s="39"/>
      <c r="C46" s="27">
        <v>22</v>
      </c>
      <c r="D46" s="28" t="s">
        <v>131</v>
      </c>
      <c r="E46" s="101"/>
      <c r="F46" s="101">
        <v>400</v>
      </c>
      <c r="G46" s="44"/>
    </row>
    <row r="47" spans="1:7" x14ac:dyDescent="0.25">
      <c r="A47" s="22"/>
      <c r="B47" s="39"/>
      <c r="C47" s="27">
        <v>25</v>
      </c>
      <c r="D47" s="28" t="s">
        <v>134</v>
      </c>
      <c r="E47" s="101"/>
      <c r="F47" s="101">
        <v>25000</v>
      </c>
      <c r="G47" s="44"/>
    </row>
    <row r="48" spans="1:7" x14ac:dyDescent="0.25">
      <c r="A48" s="22"/>
      <c r="B48" s="39"/>
      <c r="C48" s="27">
        <v>26</v>
      </c>
      <c r="D48" s="28" t="s">
        <v>188</v>
      </c>
      <c r="E48" s="101"/>
      <c r="F48" s="101">
        <v>200</v>
      </c>
      <c r="G48" s="44"/>
    </row>
    <row r="49" spans="1:13" x14ac:dyDescent="0.25">
      <c r="A49" s="22"/>
      <c r="B49" s="39"/>
      <c r="C49" s="27">
        <v>27</v>
      </c>
      <c r="D49" s="28" t="s">
        <v>136</v>
      </c>
      <c r="E49" s="101"/>
      <c r="F49" s="101">
        <v>600</v>
      </c>
      <c r="G49" s="44"/>
    </row>
    <row r="50" spans="1:13" x14ac:dyDescent="0.25">
      <c r="A50" s="22"/>
      <c r="B50" s="39"/>
      <c r="C50" s="27">
        <v>28</v>
      </c>
      <c r="D50" s="28" t="s">
        <v>137</v>
      </c>
      <c r="E50" s="101"/>
      <c r="F50" s="101">
        <v>16000</v>
      </c>
      <c r="G50" s="44"/>
    </row>
    <row r="51" spans="1:13" x14ac:dyDescent="0.25">
      <c r="A51" s="22"/>
      <c r="B51" s="39"/>
      <c r="C51" s="27">
        <v>29</v>
      </c>
      <c r="D51" s="28" t="s">
        <v>138</v>
      </c>
      <c r="E51" s="101"/>
      <c r="F51" s="101">
        <v>400</v>
      </c>
      <c r="G51" s="44"/>
    </row>
    <row r="52" spans="1:13" x14ac:dyDescent="0.25">
      <c r="A52" s="22"/>
      <c r="B52" s="39"/>
      <c r="C52" s="27">
        <v>30</v>
      </c>
      <c r="D52" s="28" t="s">
        <v>140</v>
      </c>
      <c r="E52" s="101"/>
      <c r="F52" s="101">
        <v>1000</v>
      </c>
      <c r="G52" s="44"/>
    </row>
    <row r="53" spans="1:13" x14ac:dyDescent="0.25">
      <c r="A53" s="22"/>
      <c r="B53" s="39"/>
      <c r="C53" s="27">
        <v>31</v>
      </c>
      <c r="D53" s="28" t="s">
        <v>139</v>
      </c>
      <c r="E53" s="101"/>
      <c r="F53" s="101">
        <v>150</v>
      </c>
      <c r="G53" s="44"/>
    </row>
    <row r="54" spans="1:13" x14ac:dyDescent="0.25">
      <c r="A54" s="22"/>
      <c r="B54" s="39"/>
      <c r="C54" s="27">
        <v>32</v>
      </c>
      <c r="D54" s="28" t="s">
        <v>141</v>
      </c>
      <c r="E54" s="101"/>
      <c r="F54" s="101">
        <v>250</v>
      </c>
      <c r="G54" s="44"/>
    </row>
    <row r="55" spans="1:13" x14ac:dyDescent="0.25">
      <c r="A55" s="22"/>
      <c r="B55" s="39"/>
      <c r="C55" s="27">
        <v>33</v>
      </c>
      <c r="D55" s="28" t="s">
        <v>142</v>
      </c>
      <c r="E55" s="101"/>
      <c r="F55" s="101">
        <v>1000</v>
      </c>
      <c r="G55" s="44"/>
    </row>
    <row r="56" spans="1:13" x14ac:dyDescent="0.25">
      <c r="A56" s="22"/>
      <c r="B56" s="39"/>
      <c r="C56" s="27">
        <v>34</v>
      </c>
      <c r="D56" s="28" t="s">
        <v>143</v>
      </c>
      <c r="E56" s="101"/>
      <c r="F56" s="101">
        <v>200</v>
      </c>
      <c r="G56" s="44"/>
    </row>
    <row r="57" spans="1:13" x14ac:dyDescent="0.25">
      <c r="A57" s="22"/>
      <c r="B57" s="39"/>
      <c r="C57" s="27">
        <v>35</v>
      </c>
      <c r="D57" s="28" t="s">
        <v>144</v>
      </c>
      <c r="E57" s="101"/>
      <c r="F57" s="101">
        <v>500</v>
      </c>
      <c r="G57" s="44"/>
    </row>
    <row r="58" spans="1:13" x14ac:dyDescent="0.25">
      <c r="A58" s="123"/>
      <c r="B58" s="124"/>
      <c r="C58" s="125">
        <v>36</v>
      </c>
      <c r="D58" s="126" t="s">
        <v>145</v>
      </c>
      <c r="E58" s="127"/>
      <c r="F58" s="128">
        <v>20000</v>
      </c>
      <c r="G58" s="129"/>
    </row>
    <row r="59" spans="1:13" x14ac:dyDescent="0.25">
      <c r="A59" s="132">
        <v>6</v>
      </c>
      <c r="B59" s="133" t="s">
        <v>93</v>
      </c>
      <c r="C59" s="134">
        <v>1</v>
      </c>
      <c r="D59" s="135" t="s">
        <v>148</v>
      </c>
      <c r="E59" s="136"/>
      <c r="F59" s="141">
        <v>3500</v>
      </c>
      <c r="G59" s="140">
        <f>SUM(F59:F64)</f>
        <v>5800</v>
      </c>
    </row>
    <row r="60" spans="1:13" x14ac:dyDescent="0.25">
      <c r="A60" s="22"/>
      <c r="B60" s="39" t="s">
        <v>146</v>
      </c>
      <c r="C60" s="27">
        <v>2</v>
      </c>
      <c r="D60" s="28" t="s">
        <v>150</v>
      </c>
      <c r="E60" s="23"/>
      <c r="F60" s="37">
        <v>150</v>
      </c>
      <c r="G60" s="44"/>
    </row>
    <row r="61" spans="1:13" x14ac:dyDescent="0.25">
      <c r="A61" s="22"/>
      <c r="B61" s="39"/>
      <c r="C61" s="27">
        <v>3</v>
      </c>
      <c r="D61" s="28" t="s">
        <v>151</v>
      </c>
      <c r="E61" s="23"/>
      <c r="F61" s="37">
        <v>300</v>
      </c>
      <c r="G61" s="44"/>
    </row>
    <row r="62" spans="1:13" x14ac:dyDescent="0.25">
      <c r="A62" s="22"/>
      <c r="B62" s="39"/>
      <c r="C62" s="27">
        <v>4</v>
      </c>
      <c r="D62" s="28" t="s">
        <v>152</v>
      </c>
      <c r="E62" s="23" t="s">
        <v>185</v>
      </c>
      <c r="F62" s="37">
        <v>1300</v>
      </c>
      <c r="G62" s="44"/>
    </row>
    <row r="63" spans="1:13" x14ac:dyDescent="0.25">
      <c r="A63" s="22"/>
      <c r="B63" s="39"/>
      <c r="C63" s="27">
        <v>5</v>
      </c>
      <c r="D63" s="28" t="s">
        <v>153</v>
      </c>
      <c r="E63" s="23"/>
      <c r="F63" s="37">
        <v>200</v>
      </c>
      <c r="G63" s="44"/>
    </row>
    <row r="64" spans="1:13" x14ac:dyDescent="0.25">
      <c r="A64" s="123"/>
      <c r="B64" s="124"/>
      <c r="C64" s="125">
        <v>6</v>
      </c>
      <c r="D64" s="126" t="s">
        <v>154</v>
      </c>
      <c r="E64" s="127"/>
      <c r="F64" s="128">
        <v>350</v>
      </c>
      <c r="G64" s="129"/>
      <c r="J64" s="117">
        <v>1</v>
      </c>
      <c r="K64" s="118"/>
      <c r="L64" s="142"/>
      <c r="M64" s="143"/>
    </row>
    <row r="65" spans="1:13" x14ac:dyDescent="0.25">
      <c r="A65" s="132">
        <v>7</v>
      </c>
      <c r="B65" s="133" t="s">
        <v>10</v>
      </c>
      <c r="C65" s="134"/>
      <c r="D65" s="135"/>
      <c r="E65" s="136"/>
      <c r="F65" s="137" t="s">
        <v>92</v>
      </c>
      <c r="G65" s="138" t="s">
        <v>92</v>
      </c>
      <c r="J65" s="27">
        <v>2</v>
      </c>
      <c r="K65" s="28" t="s">
        <v>28</v>
      </c>
      <c r="L65" s="23"/>
      <c r="M65" s="37">
        <v>3900</v>
      </c>
    </row>
    <row r="66" spans="1:13" x14ac:dyDescent="0.25">
      <c r="A66" s="22">
        <v>8</v>
      </c>
      <c r="B66" s="39" t="s">
        <v>11</v>
      </c>
      <c r="C66" s="27"/>
      <c r="D66" s="28"/>
      <c r="E66" s="23" t="s">
        <v>41</v>
      </c>
      <c r="F66" s="37">
        <v>1600</v>
      </c>
      <c r="G66" s="57">
        <v>1600</v>
      </c>
      <c r="J66" s="27">
        <v>3</v>
      </c>
      <c r="K66" s="28" t="s">
        <v>29</v>
      </c>
      <c r="L66" s="23"/>
      <c r="M66" s="37">
        <v>5000</v>
      </c>
    </row>
    <row r="67" spans="1:13" x14ac:dyDescent="0.25">
      <c r="A67" s="22">
        <v>9</v>
      </c>
      <c r="B67" s="39" t="s">
        <v>12</v>
      </c>
      <c r="C67" s="27"/>
      <c r="D67" s="28"/>
      <c r="E67" s="23"/>
      <c r="F67" s="38" t="s">
        <v>92</v>
      </c>
      <c r="G67" s="58" t="s">
        <v>92</v>
      </c>
      <c r="J67" s="27">
        <v>4</v>
      </c>
      <c r="K67" s="28" t="s">
        <v>30</v>
      </c>
      <c r="L67" s="23"/>
      <c r="M67" s="37">
        <v>9550</v>
      </c>
    </row>
    <row r="68" spans="1:13" x14ac:dyDescent="0.25">
      <c r="A68" s="22">
        <v>10</v>
      </c>
      <c r="B68" s="39" t="s">
        <v>104</v>
      </c>
      <c r="C68" s="27"/>
      <c r="D68" s="28"/>
      <c r="E68" s="23"/>
      <c r="F68" s="38" t="s">
        <v>92</v>
      </c>
      <c r="G68" s="58" t="s">
        <v>92</v>
      </c>
      <c r="J68" s="27">
        <v>5</v>
      </c>
      <c r="K68" s="28" t="s">
        <v>31</v>
      </c>
      <c r="L68" s="23"/>
      <c r="M68" s="37">
        <v>18000</v>
      </c>
    </row>
    <row r="69" spans="1:13" x14ac:dyDescent="0.25">
      <c r="A69" s="22"/>
      <c r="B69" s="39" t="s">
        <v>105</v>
      </c>
      <c r="C69" s="27"/>
      <c r="D69" s="28"/>
      <c r="E69" s="23"/>
      <c r="F69" s="38"/>
      <c r="G69" s="44"/>
      <c r="J69" s="27">
        <v>6</v>
      </c>
      <c r="K69" s="28" t="s">
        <v>32</v>
      </c>
      <c r="L69" s="23"/>
      <c r="M69" s="37">
        <v>1024</v>
      </c>
    </row>
    <row r="70" spans="1:13" x14ac:dyDescent="0.25">
      <c r="A70" s="22">
        <v>11</v>
      </c>
      <c r="B70" s="39" t="s">
        <v>13</v>
      </c>
      <c r="C70" s="27"/>
      <c r="D70" s="28"/>
      <c r="E70" s="23"/>
      <c r="F70" s="38" t="s">
        <v>92</v>
      </c>
      <c r="G70" s="58" t="s">
        <v>92</v>
      </c>
      <c r="J70" s="27">
        <v>7</v>
      </c>
      <c r="K70" s="28" t="s">
        <v>33</v>
      </c>
      <c r="L70" s="23"/>
      <c r="M70" s="37">
        <v>20000</v>
      </c>
    </row>
    <row r="71" spans="1:13" x14ac:dyDescent="0.25">
      <c r="A71" s="22">
        <v>12</v>
      </c>
      <c r="B71" s="39" t="s">
        <v>14</v>
      </c>
      <c r="C71" s="27"/>
      <c r="D71" s="28"/>
      <c r="E71" s="23"/>
      <c r="F71" s="38" t="s">
        <v>92</v>
      </c>
      <c r="G71" s="58" t="s">
        <v>92</v>
      </c>
      <c r="J71" s="27">
        <v>8</v>
      </c>
      <c r="K71" s="28" t="s">
        <v>34</v>
      </c>
      <c r="L71" s="23"/>
      <c r="M71" s="37">
        <v>4500</v>
      </c>
    </row>
    <row r="72" spans="1:13" x14ac:dyDescent="0.25">
      <c r="A72" s="123">
        <v>13</v>
      </c>
      <c r="B72" s="124" t="s">
        <v>15</v>
      </c>
      <c r="C72" s="125"/>
      <c r="D72" s="126"/>
      <c r="E72" s="127"/>
      <c r="F72" s="145" t="s">
        <v>92</v>
      </c>
      <c r="G72" s="146" t="s">
        <v>92</v>
      </c>
      <c r="J72" s="27">
        <v>9</v>
      </c>
      <c r="K72" s="28" t="s">
        <v>35</v>
      </c>
      <c r="L72" s="23"/>
      <c r="M72" s="37">
        <v>2750</v>
      </c>
    </row>
    <row r="73" spans="1:13" x14ac:dyDescent="0.25">
      <c r="A73" s="115">
        <v>14</v>
      </c>
      <c r="B73" s="116" t="s">
        <v>16</v>
      </c>
      <c r="C73" s="152"/>
      <c r="D73" s="153" t="s">
        <v>190</v>
      </c>
      <c r="E73" s="135"/>
      <c r="F73" s="149"/>
      <c r="G73" s="144">
        <f>SUM(E74:E85)</f>
        <v>122440</v>
      </c>
      <c r="J73" s="27">
        <v>10</v>
      </c>
      <c r="K73" s="28" t="s">
        <v>36</v>
      </c>
      <c r="L73" s="23"/>
      <c r="M73" s="37">
        <v>10920</v>
      </c>
    </row>
    <row r="74" spans="1:13" x14ac:dyDescent="0.25">
      <c r="A74" s="22"/>
      <c r="B74" s="39"/>
      <c r="C74" s="155">
        <v>1</v>
      </c>
      <c r="D74" s="151" t="s">
        <v>27</v>
      </c>
      <c r="E74" s="158">
        <v>5450</v>
      </c>
      <c r="F74" s="150"/>
      <c r="G74" s="44"/>
      <c r="J74" s="27">
        <v>11</v>
      </c>
      <c r="K74" s="28" t="s">
        <v>37</v>
      </c>
      <c r="L74" s="23"/>
      <c r="M74" s="37">
        <v>2800</v>
      </c>
    </row>
    <row r="75" spans="1:13" x14ac:dyDescent="0.25">
      <c r="A75" s="22"/>
      <c r="B75" s="39"/>
      <c r="C75" s="156">
        <v>2</v>
      </c>
      <c r="D75" s="148" t="str">
        <f>K65</f>
        <v>Kalicilik</v>
      </c>
      <c r="E75" s="159">
        <f>M65</f>
        <v>3900</v>
      </c>
      <c r="F75" s="150"/>
      <c r="G75" s="44"/>
      <c r="J75" s="27">
        <v>12</v>
      </c>
      <c r="K75" s="28" t="s">
        <v>38</v>
      </c>
      <c r="L75" s="23"/>
      <c r="M75" s="37">
        <v>7120</v>
      </c>
    </row>
    <row r="76" spans="1:13" x14ac:dyDescent="0.25">
      <c r="A76" s="22"/>
      <c r="B76" s="39"/>
      <c r="C76" s="156">
        <v>3</v>
      </c>
      <c r="D76" s="148" t="str">
        <f>K66</f>
        <v>Singorejo</v>
      </c>
      <c r="E76" s="159">
        <f>M66</f>
        <v>5000</v>
      </c>
      <c r="F76" s="150"/>
      <c r="G76" s="44"/>
      <c r="J76" s="27">
        <v>13</v>
      </c>
      <c r="K76" s="28" t="s">
        <v>39</v>
      </c>
      <c r="L76" s="23"/>
      <c r="M76" s="37">
        <v>3871</v>
      </c>
    </row>
    <row r="77" spans="1:13" x14ac:dyDescent="0.25">
      <c r="A77" s="22"/>
      <c r="B77" s="39"/>
      <c r="C77" s="156">
        <v>4</v>
      </c>
      <c r="D77" s="148" t="str">
        <f>K67</f>
        <v>Betokan</v>
      </c>
      <c r="E77" s="159">
        <f>M67</f>
        <v>9550</v>
      </c>
      <c r="F77" s="150"/>
      <c r="G77" s="44"/>
      <c r="J77" s="27">
        <v>14</v>
      </c>
      <c r="K77" s="28" t="s">
        <v>40</v>
      </c>
      <c r="L77" s="23"/>
      <c r="M77" s="37">
        <v>5870</v>
      </c>
    </row>
    <row r="78" spans="1:13" x14ac:dyDescent="0.25">
      <c r="A78" s="22"/>
      <c r="B78" s="39"/>
      <c r="C78" s="156">
        <v>5</v>
      </c>
      <c r="D78" s="148" t="str">
        <f>K81</f>
        <v>Bintoro</v>
      </c>
      <c r="E78" s="159">
        <f>M81</f>
        <v>0</v>
      </c>
      <c r="F78" s="150"/>
      <c r="G78" s="44"/>
      <c r="J78" s="27">
        <v>15</v>
      </c>
      <c r="K78" s="28" t="s">
        <v>41</v>
      </c>
      <c r="L78" s="23"/>
      <c r="M78" s="37">
        <v>7700</v>
      </c>
    </row>
    <row r="79" spans="1:13" x14ac:dyDescent="0.25">
      <c r="A79" s="22"/>
      <c r="B79" s="39"/>
      <c r="C79" s="156">
        <v>6</v>
      </c>
      <c r="D79" s="148" t="str">
        <f>K82</f>
        <v>Kadilangu</v>
      </c>
      <c r="E79" s="159">
        <f>M82</f>
        <v>12649</v>
      </c>
      <c r="F79" s="150"/>
      <c r="G79" s="44"/>
      <c r="J79" s="27">
        <v>16</v>
      </c>
      <c r="K79" s="28" t="s">
        <v>42</v>
      </c>
      <c r="L79" s="23"/>
      <c r="M79" s="37">
        <v>17000</v>
      </c>
    </row>
    <row r="80" spans="1:13" x14ac:dyDescent="0.25">
      <c r="A80" s="22"/>
      <c r="B80" s="39"/>
      <c r="C80" s="156">
        <v>7</v>
      </c>
      <c r="D80" s="148" t="str">
        <f>K78</f>
        <v>Katonsari</v>
      </c>
      <c r="E80" s="159">
        <f>M78</f>
        <v>7700</v>
      </c>
      <c r="F80" s="150"/>
      <c r="G80" s="44"/>
      <c r="J80" s="27">
        <v>17</v>
      </c>
      <c r="K80" s="28" t="s">
        <v>43</v>
      </c>
      <c r="L80" s="23"/>
      <c r="M80" s="37">
        <v>6500</v>
      </c>
    </row>
    <row r="81" spans="1:13" x14ac:dyDescent="0.25">
      <c r="A81" s="22"/>
      <c r="B81" s="39"/>
      <c r="C81" s="156">
        <v>8</v>
      </c>
      <c r="D81" s="148" t="str">
        <f>K75</f>
        <v>Cabean</v>
      </c>
      <c r="E81" s="159">
        <f>M75</f>
        <v>7120</v>
      </c>
      <c r="F81" s="150"/>
      <c r="G81" s="44"/>
      <c r="J81" s="27">
        <v>18</v>
      </c>
      <c r="K81" s="28" t="s">
        <v>44</v>
      </c>
      <c r="L81" s="23"/>
      <c r="M81" s="39"/>
    </row>
    <row r="82" spans="1:13" x14ac:dyDescent="0.25">
      <c r="A82" s="22"/>
      <c r="B82" s="39"/>
      <c r="C82" s="156">
        <v>9</v>
      </c>
      <c r="D82" s="148" t="str">
        <f>K76</f>
        <v>Tempuran</v>
      </c>
      <c r="E82" s="159">
        <f>M76</f>
        <v>3871</v>
      </c>
      <c r="F82" s="150"/>
      <c r="G82" s="44"/>
      <c r="J82" s="27">
        <v>19</v>
      </c>
      <c r="K82" s="28" t="s">
        <v>45</v>
      </c>
      <c r="L82" s="23"/>
      <c r="M82" s="37">
        <v>12649</v>
      </c>
    </row>
    <row r="83" spans="1:13" x14ac:dyDescent="0.25">
      <c r="A83" s="22"/>
      <c r="B83" s="39"/>
      <c r="C83" s="156">
        <v>10</v>
      </c>
      <c r="D83" s="148" t="s">
        <v>189</v>
      </c>
      <c r="E83" s="159">
        <f>[1]Wonosalam!$I$75</f>
        <v>13300</v>
      </c>
      <c r="F83" s="150"/>
      <c r="G83" s="44"/>
    </row>
    <row r="84" spans="1:13" x14ac:dyDescent="0.25">
      <c r="A84" s="22"/>
      <c r="B84" s="39"/>
      <c r="C84" s="156">
        <v>11</v>
      </c>
      <c r="D84" s="148" t="s">
        <v>84</v>
      </c>
      <c r="E84" s="159">
        <f>[1]Wonosalam!$I$94</f>
        <v>53000</v>
      </c>
      <c r="F84" s="150"/>
      <c r="G84" s="44"/>
    </row>
    <row r="85" spans="1:13" x14ac:dyDescent="0.25">
      <c r="A85" s="22"/>
      <c r="B85" s="39"/>
      <c r="C85" s="156">
        <v>12</v>
      </c>
      <c r="D85" s="148" t="s">
        <v>82</v>
      </c>
      <c r="E85" s="159">
        <f>[1]Wonosalam!$J$196</f>
        <v>900</v>
      </c>
      <c r="F85" s="150"/>
      <c r="G85" s="44"/>
    </row>
    <row r="86" spans="1:13" x14ac:dyDescent="0.25">
      <c r="A86" s="22"/>
      <c r="B86" s="39"/>
      <c r="C86" s="147"/>
      <c r="D86" s="154" t="s">
        <v>191</v>
      </c>
      <c r="E86" s="150"/>
      <c r="F86" s="150"/>
      <c r="G86" s="57">
        <f>SUM(E87:E93)</f>
        <v>102500</v>
      </c>
    </row>
    <row r="87" spans="1:13" x14ac:dyDescent="0.25">
      <c r="A87" s="22"/>
      <c r="B87" s="39"/>
      <c r="C87" s="156">
        <v>1</v>
      </c>
      <c r="D87" s="157" t="s">
        <v>192</v>
      </c>
      <c r="E87" s="160">
        <f>[1]Mranggen!$H$65</f>
        <v>12000</v>
      </c>
      <c r="F87" s="150"/>
      <c r="G87" s="44"/>
    </row>
    <row r="88" spans="1:13" x14ac:dyDescent="0.25">
      <c r="A88" s="22"/>
      <c r="B88" s="39"/>
      <c r="C88" s="156">
        <v>2</v>
      </c>
      <c r="D88" s="157" t="s">
        <v>193</v>
      </c>
      <c r="E88" s="160">
        <f>[1]Mranggen!$H$86</f>
        <v>6750</v>
      </c>
      <c r="F88" s="150"/>
      <c r="G88" s="44"/>
    </row>
    <row r="89" spans="1:13" x14ac:dyDescent="0.25">
      <c r="A89" s="22"/>
      <c r="B89" s="39"/>
      <c r="C89" s="156">
        <v>3</v>
      </c>
      <c r="D89" s="157" t="s">
        <v>194</v>
      </c>
      <c r="E89" s="160">
        <f>[1]Mranggen!$H$95</f>
        <v>3800</v>
      </c>
      <c r="F89" s="150"/>
      <c r="G89" s="44"/>
    </row>
    <row r="90" spans="1:13" x14ac:dyDescent="0.25">
      <c r="A90" s="22"/>
      <c r="B90" s="39"/>
      <c r="C90" s="156">
        <v>4</v>
      </c>
      <c r="D90" s="157" t="s">
        <v>195</v>
      </c>
      <c r="E90" s="160">
        <f>[1]Mranggen!$I$80</f>
        <v>35000</v>
      </c>
      <c r="F90" s="150"/>
      <c r="G90" s="44"/>
    </row>
    <row r="91" spans="1:13" x14ac:dyDescent="0.25">
      <c r="A91" s="22"/>
      <c r="B91" s="39"/>
      <c r="C91" s="156">
        <v>5</v>
      </c>
      <c r="D91" s="157" t="s">
        <v>196</v>
      </c>
      <c r="E91" s="160">
        <f>[1]Mranggen!$I$24</f>
        <v>19750</v>
      </c>
      <c r="F91" s="150"/>
      <c r="G91" s="44"/>
    </row>
    <row r="92" spans="1:13" x14ac:dyDescent="0.25">
      <c r="A92" s="22"/>
      <c r="B92" s="39"/>
      <c r="C92" s="156">
        <v>6</v>
      </c>
      <c r="D92" s="148" t="s">
        <v>197</v>
      </c>
      <c r="E92" s="160">
        <f>[1]Mranggen!$I$104</f>
        <v>15500</v>
      </c>
      <c r="F92" s="150"/>
      <c r="G92" s="44"/>
    </row>
    <row r="93" spans="1:13" x14ac:dyDescent="0.25">
      <c r="A93" s="123"/>
      <c r="B93" s="124"/>
      <c r="C93" s="161">
        <v>7</v>
      </c>
      <c r="D93" s="162" t="s">
        <v>198</v>
      </c>
      <c r="E93" s="163">
        <f>[1]Mranggen!$I$59</f>
        <v>9700</v>
      </c>
      <c r="F93" s="164"/>
      <c r="G93" s="129"/>
    </row>
    <row r="94" spans="1:13" x14ac:dyDescent="0.25">
      <c r="A94" s="132">
        <v>15</v>
      </c>
      <c r="B94" s="133" t="s">
        <v>17</v>
      </c>
      <c r="C94" s="134">
        <v>1</v>
      </c>
      <c r="D94" s="135" t="s">
        <v>199</v>
      </c>
      <c r="E94" s="136"/>
      <c r="F94" s="141"/>
      <c r="G94" s="165">
        <v>2250</v>
      </c>
    </row>
    <row r="95" spans="1:13" x14ac:dyDescent="0.25">
      <c r="A95" s="22"/>
      <c r="B95" s="39"/>
      <c r="C95" s="27"/>
      <c r="D95" s="28"/>
      <c r="E95" s="23"/>
      <c r="F95" s="37"/>
      <c r="G95" s="44"/>
    </row>
    <row r="96" spans="1:13" x14ac:dyDescent="0.25">
      <c r="A96" s="22"/>
      <c r="B96" s="39"/>
      <c r="C96" s="27"/>
      <c r="D96" s="28"/>
      <c r="E96" s="23"/>
      <c r="F96" s="37"/>
      <c r="G96" s="44"/>
    </row>
    <row r="97" spans="1:11" x14ac:dyDescent="0.25">
      <c r="A97" s="123">
        <v>16</v>
      </c>
      <c r="B97" s="124" t="s">
        <v>18</v>
      </c>
      <c r="C97" s="125"/>
      <c r="D97" s="126"/>
      <c r="E97" s="127"/>
      <c r="F97" s="128"/>
      <c r="G97" s="129">
        <f>SUM(F97:F97)</f>
        <v>0</v>
      </c>
    </row>
    <row r="98" spans="1:11" x14ac:dyDescent="0.25">
      <c r="A98" s="132">
        <v>17</v>
      </c>
      <c r="B98" s="133" t="s">
        <v>19</v>
      </c>
      <c r="C98" s="134">
        <v>1</v>
      </c>
      <c r="D98" s="135" t="s">
        <v>46</v>
      </c>
      <c r="E98" s="136" t="s">
        <v>44</v>
      </c>
      <c r="F98" s="141">
        <f>((40*36)+(43.5*36)+(42.7*(34+44)*0.5)+(42.7*(44+57.6)*0.5))+(6800*2)</f>
        <v>20440.46</v>
      </c>
      <c r="G98" s="165">
        <f>SUM(F98:F100)</f>
        <v>22422.46</v>
      </c>
    </row>
    <row r="99" spans="1:11" x14ac:dyDescent="0.25">
      <c r="A99" s="22"/>
      <c r="B99" s="39"/>
      <c r="C99" s="27">
        <v>2</v>
      </c>
      <c r="D99" s="28" t="s">
        <v>68</v>
      </c>
      <c r="E99" s="23" t="s">
        <v>44</v>
      </c>
      <c r="F99" s="37">
        <v>782</v>
      </c>
      <c r="G99" s="44"/>
    </row>
    <row r="100" spans="1:11" x14ac:dyDescent="0.25">
      <c r="A100" s="123"/>
      <c r="B100" s="124"/>
      <c r="C100" s="125">
        <v>3</v>
      </c>
      <c r="D100" s="126" t="s">
        <v>47</v>
      </c>
      <c r="E100" s="127" t="s">
        <v>45</v>
      </c>
      <c r="F100" s="128">
        <v>1200</v>
      </c>
      <c r="G100" s="129"/>
    </row>
    <row r="101" spans="1:11" x14ac:dyDescent="0.25">
      <c r="A101" s="132">
        <v>18</v>
      </c>
      <c r="B101" s="133" t="s">
        <v>20</v>
      </c>
      <c r="C101" s="134"/>
      <c r="D101" s="135"/>
      <c r="E101" s="136"/>
      <c r="F101" s="141"/>
      <c r="G101" s="140"/>
    </row>
    <row r="102" spans="1:11" x14ac:dyDescent="0.25">
      <c r="A102" s="123">
        <v>19</v>
      </c>
      <c r="B102" s="124" t="s">
        <v>21</v>
      </c>
      <c r="C102" s="125"/>
      <c r="D102" s="126"/>
      <c r="E102" s="127"/>
      <c r="F102" s="145" t="s">
        <v>92</v>
      </c>
      <c r="G102" s="146" t="s">
        <v>92</v>
      </c>
      <c r="I102">
        <v>641.70000000000005</v>
      </c>
      <c r="K102" s="166">
        <f>SUM(I102:I110)</f>
        <v>2144.0700000000002</v>
      </c>
    </row>
    <row r="103" spans="1:11" x14ac:dyDescent="0.25">
      <c r="A103" s="132">
        <v>20</v>
      </c>
      <c r="B103" s="133" t="s">
        <v>106</v>
      </c>
      <c r="C103" s="134">
        <v>1</v>
      </c>
      <c r="D103" s="135" t="s">
        <v>158</v>
      </c>
      <c r="E103" s="136" t="s">
        <v>44</v>
      </c>
      <c r="F103" s="141">
        <f>9000+K102</f>
        <v>11144.07</v>
      </c>
      <c r="G103" s="140"/>
      <c r="I103">
        <f>263.35</f>
        <v>263.35000000000002</v>
      </c>
    </row>
    <row r="104" spans="1:11" x14ac:dyDescent="0.25">
      <c r="A104" s="22"/>
      <c r="B104" s="39" t="s">
        <v>107</v>
      </c>
      <c r="C104" s="27">
        <v>2</v>
      </c>
      <c r="D104" s="28" t="s">
        <v>200</v>
      </c>
      <c r="E104" s="23" t="s">
        <v>44</v>
      </c>
      <c r="F104" s="37">
        <v>469.6</v>
      </c>
      <c r="G104" s="44"/>
      <c r="I104">
        <v>173.6</v>
      </c>
    </row>
    <row r="105" spans="1:11" x14ac:dyDescent="0.25">
      <c r="A105" s="123"/>
      <c r="B105" s="167"/>
      <c r="C105" s="125"/>
      <c r="D105" s="168"/>
      <c r="E105" s="169"/>
      <c r="F105" s="128"/>
      <c r="G105" s="129"/>
    </row>
    <row r="106" spans="1:11" x14ac:dyDescent="0.25">
      <c r="A106" s="132">
        <v>21</v>
      </c>
      <c r="B106" s="400" t="s">
        <v>51</v>
      </c>
      <c r="C106" s="401"/>
      <c r="D106" s="401"/>
      <c r="E106" s="401"/>
      <c r="F106" s="401"/>
      <c r="G106" s="174"/>
      <c r="I106">
        <v>180</v>
      </c>
    </row>
    <row r="107" spans="1:11" x14ac:dyDescent="0.25">
      <c r="A107" s="22"/>
      <c r="B107" s="39" t="s">
        <v>100</v>
      </c>
      <c r="C107" s="27">
        <v>1</v>
      </c>
      <c r="D107" s="28" t="s">
        <v>64</v>
      </c>
      <c r="E107" s="23"/>
      <c r="F107" s="170">
        <v>200</v>
      </c>
      <c r="G107" s="57">
        <f>SUM(F107:F126)</f>
        <v>25605.52</v>
      </c>
      <c r="I107">
        <v>175</v>
      </c>
    </row>
    <row r="108" spans="1:11" x14ac:dyDescent="0.25">
      <c r="A108" s="22"/>
      <c r="B108" s="39" t="s">
        <v>101</v>
      </c>
      <c r="C108" s="27">
        <v>2</v>
      </c>
      <c r="D108" s="28" t="s">
        <v>69</v>
      </c>
      <c r="E108" s="23"/>
      <c r="F108" s="170">
        <v>2325</v>
      </c>
      <c r="G108" s="44"/>
      <c r="I108">
        <v>258.85000000000002</v>
      </c>
    </row>
    <row r="109" spans="1:11" x14ac:dyDescent="0.25">
      <c r="A109" s="22"/>
      <c r="B109" s="39"/>
      <c r="C109" s="27">
        <v>3</v>
      </c>
      <c r="D109" s="28" t="s">
        <v>70</v>
      </c>
      <c r="E109" s="23"/>
      <c r="F109" s="170">
        <v>1950</v>
      </c>
      <c r="G109" s="44"/>
      <c r="I109">
        <v>239.97</v>
      </c>
    </row>
    <row r="110" spans="1:11" x14ac:dyDescent="0.25">
      <c r="A110" s="22"/>
      <c r="B110" s="39"/>
      <c r="C110" s="27">
        <v>4</v>
      </c>
      <c r="D110" s="28" t="s">
        <v>71</v>
      </c>
      <c r="E110" s="23"/>
      <c r="F110" s="170">
        <v>300</v>
      </c>
      <c r="G110" s="44"/>
      <c r="I110">
        <v>211.6</v>
      </c>
    </row>
    <row r="111" spans="1:11" x14ac:dyDescent="0.25">
      <c r="A111" s="22"/>
      <c r="B111" s="39"/>
      <c r="C111" s="27">
        <v>5</v>
      </c>
      <c r="D111" s="28" t="s">
        <v>72</v>
      </c>
      <c r="E111" s="23"/>
      <c r="F111" s="170">
        <v>2625</v>
      </c>
      <c r="G111" s="44"/>
      <c r="H111" t="s">
        <v>178</v>
      </c>
      <c r="I111" s="6">
        <f>F107+F108+F109+F110+F111+F118+F120+F114</f>
        <v>12810</v>
      </c>
    </row>
    <row r="112" spans="1:11" x14ac:dyDescent="0.25">
      <c r="A112" s="22"/>
      <c r="B112" s="39"/>
      <c r="C112" s="27">
        <v>6</v>
      </c>
      <c r="D112" s="28" t="s">
        <v>73</v>
      </c>
      <c r="E112" s="23"/>
      <c r="F112" s="170">
        <f>2250+(330*1.5)</f>
        <v>2745</v>
      </c>
      <c r="G112" s="44"/>
      <c r="H112" t="s">
        <v>179</v>
      </c>
      <c r="I112" s="6">
        <f>F112+F113+F115+F116+F117+F121+F122+F123+F124+F119+1000</f>
        <v>8507</v>
      </c>
    </row>
    <row r="113" spans="1:12" x14ac:dyDescent="0.25">
      <c r="A113" s="22"/>
      <c r="B113" s="39"/>
      <c r="C113" s="27">
        <v>7</v>
      </c>
      <c r="D113" s="28" t="s">
        <v>74</v>
      </c>
      <c r="E113" s="23"/>
      <c r="F113" s="170">
        <v>562</v>
      </c>
      <c r="G113" s="44"/>
      <c r="I113" s="6">
        <f>I112+I111</f>
        <v>21317</v>
      </c>
    </row>
    <row r="114" spans="1:12" x14ac:dyDescent="0.25">
      <c r="A114" s="22"/>
      <c r="B114" s="39"/>
      <c r="C114" s="27">
        <v>8</v>
      </c>
      <c r="D114" s="28" t="s">
        <v>75</v>
      </c>
      <c r="E114" s="23"/>
      <c r="F114" s="170">
        <v>1025</v>
      </c>
      <c r="G114" s="44"/>
    </row>
    <row r="115" spans="1:12" x14ac:dyDescent="0.25">
      <c r="A115" s="22"/>
      <c r="B115" s="39"/>
      <c r="C115" s="27">
        <v>9</v>
      </c>
      <c r="D115" s="28" t="s">
        <v>76</v>
      </c>
      <c r="E115" s="23"/>
      <c r="F115" s="170">
        <v>450</v>
      </c>
      <c r="G115" s="44"/>
    </row>
    <row r="116" spans="1:12" x14ac:dyDescent="0.25">
      <c r="A116" s="22"/>
      <c r="B116" s="39"/>
      <c r="C116" s="27">
        <v>10</v>
      </c>
      <c r="D116" s="28" t="s">
        <v>77</v>
      </c>
      <c r="E116" s="23"/>
      <c r="F116" s="170">
        <v>350</v>
      </c>
      <c r="G116" s="44"/>
    </row>
    <row r="117" spans="1:12" x14ac:dyDescent="0.25">
      <c r="A117" s="22"/>
      <c r="B117" s="39"/>
      <c r="C117" s="27">
        <v>11</v>
      </c>
      <c r="D117" s="28" t="s">
        <v>78</v>
      </c>
      <c r="E117" s="23"/>
      <c r="F117" s="170">
        <v>200</v>
      </c>
      <c r="G117" s="44"/>
    </row>
    <row r="118" spans="1:12" x14ac:dyDescent="0.25">
      <c r="A118" s="22"/>
      <c r="B118" s="39"/>
      <c r="C118" s="27">
        <v>12</v>
      </c>
      <c r="D118" s="28" t="s">
        <v>79</v>
      </c>
      <c r="E118" s="23"/>
      <c r="F118" s="170">
        <v>300</v>
      </c>
      <c r="G118" s="44"/>
    </row>
    <row r="119" spans="1:12" x14ac:dyDescent="0.25">
      <c r="A119" s="22"/>
      <c r="B119" s="39"/>
      <c r="C119" s="27">
        <v>13</v>
      </c>
      <c r="D119" s="28" t="s">
        <v>80</v>
      </c>
      <c r="E119" s="23"/>
      <c r="F119" s="170">
        <v>975</v>
      </c>
      <c r="G119" s="44"/>
    </row>
    <row r="120" spans="1:12" x14ac:dyDescent="0.25">
      <c r="A120" s="22"/>
      <c r="B120" s="39"/>
      <c r="C120" s="27">
        <v>14</v>
      </c>
      <c r="D120" s="28" t="s">
        <v>58</v>
      </c>
      <c r="E120" s="23"/>
      <c r="F120" s="170">
        <v>4085</v>
      </c>
      <c r="G120" s="44"/>
    </row>
    <row r="121" spans="1:12" x14ac:dyDescent="0.25">
      <c r="A121" s="22"/>
      <c r="B121" s="39"/>
      <c r="C121" s="27">
        <v>15</v>
      </c>
      <c r="D121" s="28" t="s">
        <v>81</v>
      </c>
      <c r="E121" s="23"/>
      <c r="F121" s="170">
        <v>525</v>
      </c>
      <c r="G121" s="44"/>
    </row>
    <row r="122" spans="1:12" x14ac:dyDescent="0.25">
      <c r="A122" s="22"/>
      <c r="B122" s="39"/>
      <c r="C122" s="27">
        <v>16</v>
      </c>
      <c r="D122" s="28" t="s">
        <v>82</v>
      </c>
      <c r="E122" s="23"/>
      <c r="F122" s="170">
        <v>1000</v>
      </c>
      <c r="G122" s="44"/>
    </row>
    <row r="123" spans="1:12" x14ac:dyDescent="0.25">
      <c r="A123" s="22"/>
      <c r="B123" s="39"/>
      <c r="C123" s="27">
        <v>17</v>
      </c>
      <c r="D123" s="28" t="s">
        <v>83</v>
      </c>
      <c r="E123" s="23"/>
      <c r="F123" s="170">
        <v>200</v>
      </c>
      <c r="G123" s="44"/>
    </row>
    <row r="124" spans="1:12" x14ac:dyDescent="0.25">
      <c r="A124" s="22"/>
      <c r="B124" s="39"/>
      <c r="C124" s="27">
        <v>18</v>
      </c>
      <c r="D124" s="28" t="s">
        <v>84</v>
      </c>
      <c r="E124" s="23"/>
      <c r="F124" s="170">
        <v>500</v>
      </c>
      <c r="G124" s="44"/>
    </row>
    <row r="125" spans="1:12" s="112" customFormat="1" ht="17.25" customHeight="1" x14ac:dyDescent="0.25">
      <c r="A125" s="109"/>
      <c r="B125" s="171"/>
      <c r="C125" s="172">
        <v>19</v>
      </c>
      <c r="D125" s="173" t="s">
        <v>180</v>
      </c>
      <c r="E125" s="110"/>
      <c r="F125" s="170">
        <f>L125</f>
        <v>5200</v>
      </c>
      <c r="G125" s="111"/>
      <c r="L125" s="113">
        <f>1000*5.2</f>
        <v>5200</v>
      </c>
    </row>
    <row r="126" spans="1:12" s="112" customFormat="1" ht="17.25" customHeight="1" x14ac:dyDescent="0.25">
      <c r="A126" s="175"/>
      <c r="B126" s="176"/>
      <c r="C126" s="177">
        <v>20</v>
      </c>
      <c r="D126" s="178" t="s">
        <v>181</v>
      </c>
      <c r="E126" s="179"/>
      <c r="F126" s="180">
        <v>88.52</v>
      </c>
      <c r="G126" s="181"/>
      <c r="L126" s="113"/>
    </row>
    <row r="127" spans="1:12" x14ac:dyDescent="0.25">
      <c r="A127" s="132"/>
      <c r="B127" s="133" t="s">
        <v>102</v>
      </c>
      <c r="C127" s="134">
        <v>1</v>
      </c>
      <c r="D127" s="135" t="s">
        <v>69</v>
      </c>
      <c r="E127" s="136"/>
      <c r="F127" s="141">
        <f>400+(220*1)</f>
        <v>620</v>
      </c>
      <c r="G127" s="182">
        <f>SUM(F127:F131)</f>
        <v>2065</v>
      </c>
    </row>
    <row r="128" spans="1:12" x14ac:dyDescent="0.25">
      <c r="A128" s="22"/>
      <c r="B128" s="39"/>
      <c r="C128" s="27">
        <v>2</v>
      </c>
      <c r="D128" s="28" t="s">
        <v>91</v>
      </c>
      <c r="E128" s="23"/>
      <c r="F128" s="37">
        <v>250</v>
      </c>
      <c r="G128" s="44"/>
    </row>
    <row r="129" spans="1:7" x14ac:dyDescent="0.25">
      <c r="A129" s="22"/>
      <c r="B129" s="39"/>
      <c r="C129" s="27">
        <v>3</v>
      </c>
      <c r="D129" s="28" t="s">
        <v>155</v>
      </c>
      <c r="E129" s="23"/>
      <c r="F129" s="37">
        <v>495</v>
      </c>
      <c r="G129" s="44"/>
    </row>
    <row r="130" spans="1:7" ht="30" x14ac:dyDescent="0.25">
      <c r="A130" s="22"/>
      <c r="B130" s="39"/>
      <c r="C130" s="62">
        <v>4</v>
      </c>
      <c r="D130" s="61" t="s">
        <v>156</v>
      </c>
      <c r="E130" s="23"/>
      <c r="F130" s="37">
        <v>350</v>
      </c>
      <c r="G130" s="44"/>
    </row>
    <row r="131" spans="1:7" ht="30" x14ac:dyDescent="0.25">
      <c r="A131" s="22"/>
      <c r="B131" s="39"/>
      <c r="C131" s="62">
        <v>5</v>
      </c>
      <c r="D131" s="61" t="s">
        <v>157</v>
      </c>
      <c r="E131" s="23"/>
      <c r="F131" s="37">
        <v>350</v>
      </c>
      <c r="G131" s="44"/>
    </row>
    <row r="132" spans="1:7" x14ac:dyDescent="0.25">
      <c r="A132" s="22"/>
      <c r="B132" s="39" t="s">
        <v>103</v>
      </c>
      <c r="C132" s="27"/>
      <c r="D132" s="28"/>
      <c r="E132" s="23"/>
      <c r="F132" s="37"/>
      <c r="G132" s="44"/>
    </row>
    <row r="133" spans="1:7" x14ac:dyDescent="0.25">
      <c r="A133" s="183"/>
      <c r="B133" s="124"/>
      <c r="C133" s="125"/>
      <c r="D133" s="126"/>
      <c r="E133" s="127"/>
      <c r="F133" s="128"/>
      <c r="G133" s="129"/>
    </row>
    <row r="134" spans="1:7" x14ac:dyDescent="0.25">
      <c r="A134" s="115">
        <v>22</v>
      </c>
      <c r="B134" s="116" t="s">
        <v>22</v>
      </c>
      <c r="C134" s="117">
        <v>1</v>
      </c>
      <c r="D134" s="118" t="s">
        <v>85</v>
      </c>
      <c r="E134" s="142"/>
      <c r="F134" s="143">
        <v>5250</v>
      </c>
      <c r="G134" s="144">
        <f>SUM(F134:F145)</f>
        <v>23586</v>
      </c>
    </row>
    <row r="135" spans="1:7" x14ac:dyDescent="0.25">
      <c r="A135" s="22"/>
      <c r="B135" s="39"/>
      <c r="C135" s="27">
        <v>2</v>
      </c>
      <c r="D135" s="28" t="s">
        <v>171</v>
      </c>
      <c r="E135" s="23"/>
      <c r="F135" s="37">
        <v>1354</v>
      </c>
      <c r="G135" s="57"/>
    </row>
    <row r="136" spans="1:7" x14ac:dyDescent="0.25">
      <c r="A136" s="22"/>
      <c r="B136" s="39"/>
      <c r="C136" s="27">
        <v>3</v>
      </c>
      <c r="D136" s="28" t="s">
        <v>69</v>
      </c>
      <c r="E136" s="23"/>
      <c r="F136" s="37">
        <v>2400</v>
      </c>
      <c r="G136" s="44"/>
    </row>
    <row r="137" spans="1:7" x14ac:dyDescent="0.25">
      <c r="A137" s="22"/>
      <c r="B137" s="39"/>
      <c r="C137" s="27">
        <v>4</v>
      </c>
      <c r="D137" s="28" t="s">
        <v>86</v>
      </c>
      <c r="E137" s="23"/>
      <c r="F137" s="37">
        <v>5600</v>
      </c>
      <c r="G137" s="44"/>
    </row>
    <row r="138" spans="1:7" x14ac:dyDescent="0.25">
      <c r="A138" s="22"/>
      <c r="B138" s="39"/>
      <c r="C138" s="27">
        <v>5</v>
      </c>
      <c r="D138" s="28" t="s">
        <v>72</v>
      </c>
      <c r="E138" s="23"/>
      <c r="F138" s="37">
        <v>1750</v>
      </c>
      <c r="G138" s="44"/>
    </row>
    <row r="139" spans="1:7" x14ac:dyDescent="0.25">
      <c r="A139" s="22"/>
      <c r="B139" s="39"/>
      <c r="C139" s="27">
        <v>6</v>
      </c>
      <c r="D139" s="28" t="s">
        <v>75</v>
      </c>
      <c r="E139" s="23"/>
      <c r="F139" s="37">
        <v>300</v>
      </c>
      <c r="G139" s="44"/>
    </row>
    <row r="140" spans="1:7" x14ac:dyDescent="0.25">
      <c r="A140" s="22"/>
      <c r="B140" s="39"/>
      <c r="C140" s="27">
        <v>7</v>
      </c>
      <c r="D140" s="28" t="s">
        <v>87</v>
      </c>
      <c r="E140" s="23"/>
      <c r="F140" s="37">
        <v>1025</v>
      </c>
      <c r="G140" s="44"/>
    </row>
    <row r="141" spans="1:7" x14ac:dyDescent="0.25">
      <c r="A141" s="22"/>
      <c r="B141" s="39"/>
      <c r="C141" s="27">
        <v>8</v>
      </c>
      <c r="D141" s="28" t="s">
        <v>70</v>
      </c>
      <c r="E141" s="23"/>
      <c r="F141" s="37">
        <v>1987</v>
      </c>
      <c r="G141" s="44"/>
    </row>
    <row r="142" spans="1:7" x14ac:dyDescent="0.25">
      <c r="A142" s="22"/>
      <c r="B142" s="39"/>
      <c r="C142" s="27">
        <v>9</v>
      </c>
      <c r="D142" s="28" t="s">
        <v>88</v>
      </c>
      <c r="E142" s="23"/>
      <c r="F142" s="37">
        <v>1200</v>
      </c>
      <c r="G142" s="44"/>
    </row>
    <row r="143" spans="1:7" x14ac:dyDescent="0.25">
      <c r="A143" s="22"/>
      <c r="B143" s="39"/>
      <c r="C143" s="27">
        <v>10</v>
      </c>
      <c r="D143" s="28" t="s">
        <v>89</v>
      </c>
      <c r="E143" s="23"/>
      <c r="F143" s="37">
        <v>120</v>
      </c>
      <c r="G143" s="44"/>
    </row>
    <row r="144" spans="1:7" x14ac:dyDescent="0.25">
      <c r="A144" s="24"/>
      <c r="B144" s="39"/>
      <c r="C144" s="27">
        <v>11</v>
      </c>
      <c r="D144" s="28" t="s">
        <v>90</v>
      </c>
      <c r="E144" s="23"/>
      <c r="F144" s="37">
        <v>2100</v>
      </c>
      <c r="G144" s="44"/>
    </row>
    <row r="145" spans="1:7" x14ac:dyDescent="0.25">
      <c r="A145" s="24"/>
      <c r="B145" s="39"/>
      <c r="C145" s="27">
        <v>12</v>
      </c>
      <c r="D145" s="28" t="s">
        <v>84</v>
      </c>
      <c r="E145" s="23"/>
      <c r="F145" s="37">
        <v>500</v>
      </c>
      <c r="G145" s="44"/>
    </row>
    <row r="146" spans="1:7" x14ac:dyDescent="0.25">
      <c r="A146" s="22">
        <v>23</v>
      </c>
      <c r="B146" s="39" t="s">
        <v>23</v>
      </c>
      <c r="C146" s="27"/>
      <c r="D146" s="28"/>
      <c r="E146" s="23"/>
      <c r="F146" s="38" t="s">
        <v>92</v>
      </c>
      <c r="G146" s="58" t="s">
        <v>92</v>
      </c>
    </row>
    <row r="147" spans="1:7" ht="15.75" thickBot="1" x14ac:dyDescent="0.3">
      <c r="A147" s="49">
        <v>24</v>
      </c>
      <c r="B147" s="50" t="s">
        <v>24</v>
      </c>
      <c r="C147" s="51"/>
      <c r="D147" s="52"/>
      <c r="E147" s="53"/>
      <c r="F147" s="54" t="s">
        <v>92</v>
      </c>
      <c r="G147" s="59" t="s">
        <v>92</v>
      </c>
    </row>
    <row r="148" spans="1:7" x14ac:dyDescent="0.25">
      <c r="A148" s="15"/>
      <c r="B148" s="41"/>
      <c r="C148" s="47"/>
      <c r="D148" s="56" t="s">
        <v>108</v>
      </c>
      <c r="E148" s="16"/>
      <c r="F148" s="48"/>
      <c r="G148" s="43">
        <f>SUM(G7:G147)</f>
        <v>388551.10500000004</v>
      </c>
    </row>
    <row r="149" spans="1:7" ht="15.75" thickBot="1" x14ac:dyDescent="0.3">
      <c r="A149" s="17"/>
      <c r="B149" s="42"/>
      <c r="C149" s="29"/>
      <c r="D149" s="30"/>
      <c r="E149" s="18"/>
      <c r="F149" s="40"/>
      <c r="G149" s="46"/>
    </row>
    <row r="150" spans="1:7" x14ac:dyDescent="0.25">
      <c r="C150" s="3"/>
      <c r="E150" s="3"/>
      <c r="F150" s="6"/>
      <c r="G150" s="8"/>
    </row>
    <row r="151" spans="1:7" x14ac:dyDescent="0.25">
      <c r="C151" s="3"/>
      <c r="E151" s="3"/>
      <c r="F151" s="6"/>
      <c r="G151" s="8"/>
    </row>
    <row r="152" spans="1:7" x14ac:dyDescent="0.25">
      <c r="C152" s="3"/>
      <c r="F152" s="102" t="s">
        <v>203</v>
      </c>
      <c r="G152" s="104"/>
    </row>
    <row r="153" spans="1:7" x14ac:dyDescent="0.25">
      <c r="C153" s="3"/>
      <c r="E153" s="102"/>
      <c r="F153" s="103" t="s">
        <v>173</v>
      </c>
      <c r="G153" s="103"/>
    </row>
    <row r="154" spans="1:7" x14ac:dyDescent="0.25">
      <c r="C154" s="3"/>
      <c r="E154" s="102"/>
      <c r="F154" s="103" t="s">
        <v>174</v>
      </c>
      <c r="G154" s="103"/>
    </row>
    <row r="155" spans="1:7" x14ac:dyDescent="0.25">
      <c r="C155" s="3"/>
      <c r="E155" s="3"/>
      <c r="F155" s="103" t="s">
        <v>175</v>
      </c>
      <c r="G155" s="8"/>
    </row>
    <row r="156" spans="1:7" x14ac:dyDescent="0.25">
      <c r="C156" s="3"/>
      <c r="E156" s="3"/>
      <c r="F156" s="8"/>
      <c r="G156" s="8"/>
    </row>
    <row r="157" spans="1:7" x14ac:dyDescent="0.25">
      <c r="E157" s="3"/>
      <c r="F157" s="3"/>
      <c r="G157" s="3"/>
    </row>
    <row r="158" spans="1:7" x14ac:dyDescent="0.25">
      <c r="E158" s="3"/>
      <c r="F158" s="3"/>
      <c r="G158" s="3"/>
    </row>
    <row r="159" spans="1:7" x14ac:dyDescent="0.25">
      <c r="E159" s="3"/>
      <c r="F159" s="105" t="s">
        <v>176</v>
      </c>
      <c r="G159" s="3"/>
    </row>
    <row r="160" spans="1:7" x14ac:dyDescent="0.25">
      <c r="E160" s="3"/>
      <c r="F160" s="102" t="s">
        <v>177</v>
      </c>
      <c r="G160" s="3"/>
    </row>
    <row r="161" spans="5:7" x14ac:dyDescent="0.25">
      <c r="E161" s="3"/>
      <c r="G161" s="3"/>
    </row>
    <row r="162" spans="5:7" x14ac:dyDescent="0.25">
      <c r="E162" s="3"/>
      <c r="G162" s="3"/>
    </row>
    <row r="163" spans="5:7" x14ac:dyDescent="0.25">
      <c r="E163" s="3"/>
      <c r="G163" s="3"/>
    </row>
    <row r="164" spans="5:7" x14ac:dyDescent="0.25">
      <c r="E164" s="3"/>
      <c r="G164" s="3"/>
    </row>
    <row r="165" spans="5:7" x14ac:dyDescent="0.25">
      <c r="E165" s="3"/>
      <c r="G165" s="3"/>
    </row>
    <row r="166" spans="5:7" x14ac:dyDescent="0.25">
      <c r="E166" s="3"/>
      <c r="G166" s="3"/>
    </row>
    <row r="167" spans="5:7" x14ac:dyDescent="0.25">
      <c r="E167" s="3"/>
      <c r="G167" s="3"/>
    </row>
    <row r="168" spans="5:7" x14ac:dyDescent="0.25">
      <c r="E168" s="3"/>
      <c r="G168" s="3"/>
    </row>
    <row r="169" spans="5:7" x14ac:dyDescent="0.25">
      <c r="E169" s="3"/>
      <c r="G169" s="3"/>
    </row>
    <row r="170" spans="5:7" x14ac:dyDescent="0.25">
      <c r="E170" s="3"/>
      <c r="G170" s="3"/>
    </row>
    <row r="171" spans="5:7" x14ac:dyDescent="0.25">
      <c r="E171" s="3"/>
      <c r="G171" s="3"/>
    </row>
    <row r="172" spans="5:7" x14ac:dyDescent="0.25">
      <c r="E172" s="3"/>
      <c r="G172" s="3"/>
    </row>
    <row r="173" spans="5:7" x14ac:dyDescent="0.25">
      <c r="E173" s="3"/>
      <c r="G173" s="3"/>
    </row>
    <row r="174" spans="5:7" x14ac:dyDescent="0.25">
      <c r="E174" s="3"/>
      <c r="G174" s="3"/>
    </row>
    <row r="175" spans="5:7" x14ac:dyDescent="0.25">
      <c r="E175" s="3"/>
      <c r="G175" s="3"/>
    </row>
    <row r="176" spans="5:7" x14ac:dyDescent="0.25">
      <c r="E176" s="3"/>
      <c r="G176" s="3"/>
    </row>
    <row r="177" spans="5:7" x14ac:dyDescent="0.25">
      <c r="E177" s="3"/>
      <c r="G177" s="3"/>
    </row>
    <row r="178" spans="5:7" x14ac:dyDescent="0.25">
      <c r="E178" s="3"/>
      <c r="G178" s="3"/>
    </row>
    <row r="179" spans="5:7" x14ac:dyDescent="0.25">
      <c r="E179" s="3"/>
      <c r="G179" s="3"/>
    </row>
    <row r="180" spans="5:7" x14ac:dyDescent="0.25">
      <c r="E180" s="3"/>
      <c r="G180" s="3"/>
    </row>
    <row r="181" spans="5:7" x14ac:dyDescent="0.25">
      <c r="E181" s="3"/>
      <c r="G181" s="3"/>
    </row>
    <row r="182" spans="5:7" x14ac:dyDescent="0.25">
      <c r="E182" s="3"/>
      <c r="G182" s="3"/>
    </row>
    <row r="183" spans="5:7" x14ac:dyDescent="0.25">
      <c r="E183" s="3"/>
      <c r="G183" s="3"/>
    </row>
    <row r="184" spans="5:7" x14ac:dyDescent="0.25">
      <c r="E184" s="3"/>
      <c r="G184" s="3"/>
    </row>
    <row r="185" spans="5:7" x14ac:dyDescent="0.25">
      <c r="E185" s="3"/>
    </row>
    <row r="186" spans="5:7" x14ac:dyDescent="0.25">
      <c r="E186" s="3"/>
    </row>
    <row r="187" spans="5:7" x14ac:dyDescent="0.25">
      <c r="E187" s="3"/>
    </row>
    <row r="188" spans="5:7" x14ac:dyDescent="0.25">
      <c r="E188" s="3"/>
    </row>
    <row r="189" spans="5:7" x14ac:dyDescent="0.25">
      <c r="E189" s="3"/>
    </row>
    <row r="190" spans="5:7" x14ac:dyDescent="0.25">
      <c r="E190" s="3"/>
    </row>
    <row r="191" spans="5:7" x14ac:dyDescent="0.25">
      <c r="E191" s="3"/>
    </row>
    <row r="192" spans="5:7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</sheetData>
  <mergeCells count="4">
    <mergeCell ref="A1:H1"/>
    <mergeCell ref="C4:D4"/>
    <mergeCell ref="C6:D6"/>
    <mergeCell ref="B106:F106"/>
  </mergeCells>
  <pageMargins left="0.51181102362204722" right="0.31496062992125984" top="0.55118110236220474" bottom="1.3385826771653544" header="0.31496062992125984" footer="0.31496062992125984"/>
  <pageSetup paperSize="5" scale="80" orientation="portrait" horizontalDpi="4294967292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M223"/>
  <sheetViews>
    <sheetView view="pageBreakPreview" topLeftCell="A120" zoomScale="90" zoomScaleSheetLayoutView="90" workbookViewId="0">
      <selection activeCell="E137" sqref="E137"/>
    </sheetView>
  </sheetViews>
  <sheetFormatPr defaultRowHeight="15" x14ac:dyDescent="0.25"/>
  <cols>
    <col min="1" max="1" width="6.5703125" customWidth="1"/>
    <col min="2" max="2" width="26.5703125" customWidth="1"/>
    <col min="3" max="3" width="5" customWidth="1"/>
    <col min="4" max="4" width="39.42578125" customWidth="1"/>
    <col min="5" max="5" width="13" customWidth="1"/>
    <col min="6" max="6" width="10.85546875" customWidth="1"/>
    <col min="7" max="7" width="12.85546875" customWidth="1"/>
    <col min="11" max="11" width="9.42578125" customWidth="1"/>
    <col min="12" max="12" width="16.28515625" customWidth="1"/>
  </cols>
  <sheetData>
    <row r="1" spans="1:12" ht="15.75" x14ac:dyDescent="0.25">
      <c r="A1" s="388" t="s">
        <v>267</v>
      </c>
      <c r="B1" s="388"/>
      <c r="C1" s="388"/>
      <c r="D1" s="388"/>
      <c r="E1" s="388"/>
      <c r="F1" s="388"/>
      <c r="G1" s="388"/>
      <c r="H1" s="207"/>
    </row>
    <row r="2" spans="1:12" ht="15.75" x14ac:dyDescent="0.25">
      <c r="A2" s="388" t="s">
        <v>268</v>
      </c>
      <c r="B2" s="388"/>
      <c r="C2" s="388"/>
      <c r="D2" s="388"/>
      <c r="E2" s="388"/>
      <c r="F2" s="388"/>
      <c r="G2" s="388"/>
    </row>
    <row r="3" spans="1:12" ht="16.5" thickBot="1" x14ac:dyDescent="0.3">
      <c r="A3" s="67"/>
      <c r="B3" s="67"/>
      <c r="C3" s="67"/>
      <c r="D3" s="64"/>
      <c r="E3" s="64"/>
      <c r="F3" s="64"/>
      <c r="G3" s="64"/>
    </row>
    <row r="4" spans="1:12" ht="15.75" x14ac:dyDescent="0.25">
      <c r="A4" s="198" t="s">
        <v>1</v>
      </c>
      <c r="B4" s="199" t="s">
        <v>269</v>
      </c>
      <c r="C4" s="389" t="s">
        <v>5</v>
      </c>
      <c r="D4" s="390"/>
      <c r="E4" s="209" t="s">
        <v>3</v>
      </c>
      <c r="F4" s="199" t="s">
        <v>6</v>
      </c>
      <c r="G4" s="200" t="s">
        <v>109</v>
      </c>
      <c r="H4" s="5"/>
      <c r="I4" s="5"/>
    </row>
    <row r="5" spans="1:12" ht="15.75" x14ac:dyDescent="0.25">
      <c r="A5" s="201"/>
      <c r="B5" s="202"/>
      <c r="C5" s="328"/>
      <c r="D5" s="318"/>
      <c r="E5" s="329" t="s">
        <v>25</v>
      </c>
      <c r="F5" s="202" t="s">
        <v>7</v>
      </c>
      <c r="G5" s="203" t="s">
        <v>7</v>
      </c>
      <c r="H5" s="5"/>
      <c r="I5" s="5"/>
    </row>
    <row r="6" spans="1:12" ht="16.5" thickBot="1" x14ac:dyDescent="0.3">
      <c r="A6" s="204">
        <v>1</v>
      </c>
      <c r="B6" s="205">
        <v>2</v>
      </c>
      <c r="C6" s="391">
        <v>3</v>
      </c>
      <c r="D6" s="392"/>
      <c r="E6" s="330">
        <v>4</v>
      </c>
      <c r="F6" s="205">
        <v>5</v>
      </c>
      <c r="G6" s="206">
        <v>6</v>
      </c>
      <c r="H6" s="5"/>
      <c r="I6" s="5"/>
    </row>
    <row r="7" spans="1:12" ht="16.5" thickTop="1" x14ac:dyDescent="0.25">
      <c r="A7" s="222">
        <v>1</v>
      </c>
      <c r="B7" s="96" t="s">
        <v>4</v>
      </c>
      <c r="C7" s="223">
        <v>1</v>
      </c>
      <c r="D7" s="224" t="s">
        <v>64</v>
      </c>
      <c r="E7" s="225" t="s">
        <v>96</v>
      </c>
      <c r="F7" s="226">
        <v>500</v>
      </c>
      <c r="G7" s="331">
        <f>SUM(F7:F23)</f>
        <v>27332.125</v>
      </c>
    </row>
    <row r="8" spans="1:12" ht="15.75" x14ac:dyDescent="0.25">
      <c r="A8" s="88"/>
      <c r="B8" s="97"/>
      <c r="C8" s="227">
        <v>2</v>
      </c>
      <c r="D8" s="228" t="s">
        <v>53</v>
      </c>
      <c r="E8" s="85" t="s">
        <v>44</v>
      </c>
      <c r="F8" s="86">
        <v>250</v>
      </c>
      <c r="G8" s="87"/>
      <c r="K8" t="s">
        <v>169</v>
      </c>
    </row>
    <row r="9" spans="1:12" ht="15.75" x14ac:dyDescent="0.25">
      <c r="A9" s="88"/>
      <c r="B9" s="97"/>
      <c r="C9" s="227">
        <v>3</v>
      </c>
      <c r="D9" s="228" t="s">
        <v>54</v>
      </c>
      <c r="E9" s="85" t="s">
        <v>44</v>
      </c>
      <c r="F9" s="86">
        <v>1354</v>
      </c>
      <c r="G9" s="87"/>
      <c r="L9" s="6">
        <f>F8</f>
        <v>250</v>
      </c>
    </row>
    <row r="10" spans="1:12" ht="15.75" x14ac:dyDescent="0.25">
      <c r="A10" s="88"/>
      <c r="B10" s="97"/>
      <c r="C10" s="227">
        <v>4</v>
      </c>
      <c r="D10" s="228" t="s">
        <v>55</v>
      </c>
      <c r="E10" s="85" t="s">
        <v>44</v>
      </c>
      <c r="F10" s="86">
        <v>300</v>
      </c>
      <c r="G10" s="87"/>
      <c r="L10" s="6">
        <f t="shared" ref="L10:L15" si="0">F10</f>
        <v>300</v>
      </c>
    </row>
    <row r="11" spans="1:12" ht="15.75" x14ac:dyDescent="0.25">
      <c r="A11" s="88"/>
      <c r="B11" s="97"/>
      <c r="C11" s="227">
        <v>5</v>
      </c>
      <c r="D11" s="228" t="s">
        <v>65</v>
      </c>
      <c r="E11" s="85" t="s">
        <v>44</v>
      </c>
      <c r="F11" s="86">
        <v>461</v>
      </c>
      <c r="G11" s="87"/>
      <c r="L11" s="6">
        <f t="shared" si="0"/>
        <v>461</v>
      </c>
    </row>
    <row r="12" spans="1:12" ht="15.75" x14ac:dyDescent="0.25">
      <c r="A12" s="88"/>
      <c r="B12" s="97"/>
      <c r="C12" s="227">
        <v>6</v>
      </c>
      <c r="D12" s="228" t="s">
        <v>66</v>
      </c>
      <c r="E12" s="85" t="s">
        <v>44</v>
      </c>
      <c r="F12" s="86">
        <v>106</v>
      </c>
      <c r="G12" s="87"/>
      <c r="L12" s="6">
        <f t="shared" si="0"/>
        <v>106</v>
      </c>
    </row>
    <row r="13" spans="1:12" ht="15.75" x14ac:dyDescent="0.25">
      <c r="A13" s="88"/>
      <c r="B13" s="97"/>
      <c r="C13" s="227">
        <v>7</v>
      </c>
      <c r="D13" s="228" t="s">
        <v>67</v>
      </c>
      <c r="E13" s="85" t="s">
        <v>44</v>
      </c>
      <c r="F13" s="86">
        <v>490</v>
      </c>
      <c r="G13" s="87"/>
      <c r="L13" s="6">
        <f t="shared" si="0"/>
        <v>490</v>
      </c>
    </row>
    <row r="14" spans="1:12" ht="15.75" x14ac:dyDescent="0.25">
      <c r="A14" s="88"/>
      <c r="B14" s="97"/>
      <c r="C14" s="227">
        <v>8</v>
      </c>
      <c r="D14" s="228" t="s">
        <v>56</v>
      </c>
      <c r="E14" s="85" t="s">
        <v>44</v>
      </c>
      <c r="F14" s="86">
        <v>32</v>
      </c>
      <c r="G14" s="87"/>
      <c r="L14" s="6">
        <f t="shared" si="0"/>
        <v>32</v>
      </c>
    </row>
    <row r="15" spans="1:12" ht="15.75" x14ac:dyDescent="0.25">
      <c r="A15" s="88"/>
      <c r="B15" s="97"/>
      <c r="C15" s="227">
        <v>9</v>
      </c>
      <c r="D15" s="228" t="s">
        <v>57</v>
      </c>
      <c r="E15" s="85" t="s">
        <v>44</v>
      </c>
      <c r="F15" s="86">
        <v>10</v>
      </c>
      <c r="G15" s="87"/>
      <c r="L15" s="6">
        <f t="shared" si="0"/>
        <v>10</v>
      </c>
    </row>
    <row r="16" spans="1:12" ht="15.75" x14ac:dyDescent="0.25">
      <c r="A16" s="88"/>
      <c r="B16" s="97"/>
      <c r="C16" s="227">
        <v>10</v>
      </c>
      <c r="D16" s="228" t="s">
        <v>58</v>
      </c>
      <c r="E16" s="85" t="s">
        <v>44</v>
      </c>
      <c r="F16" s="86">
        <v>22500</v>
      </c>
      <c r="G16" s="87"/>
      <c r="L16" s="6">
        <f>F18</f>
        <v>15</v>
      </c>
    </row>
    <row r="17" spans="1:12" ht="15.75" x14ac:dyDescent="0.25">
      <c r="A17" s="88"/>
      <c r="B17" s="97"/>
      <c r="C17" s="227">
        <v>11</v>
      </c>
      <c r="D17" s="228" t="s">
        <v>201</v>
      </c>
      <c r="E17" s="85" t="s">
        <v>41</v>
      </c>
      <c r="F17" s="86">
        <v>287.25</v>
      </c>
      <c r="G17" s="87"/>
      <c r="L17" s="6">
        <f>F19</f>
        <v>500</v>
      </c>
    </row>
    <row r="18" spans="1:12" ht="15.75" x14ac:dyDescent="0.25">
      <c r="A18" s="88"/>
      <c r="B18" s="97"/>
      <c r="C18" s="227">
        <v>12</v>
      </c>
      <c r="D18" s="228" t="s">
        <v>59</v>
      </c>
      <c r="E18" s="85" t="s">
        <v>44</v>
      </c>
      <c r="F18" s="86">
        <v>15</v>
      </c>
      <c r="G18" s="87"/>
      <c r="L18" s="6">
        <f>F20</f>
        <v>271.60000000000002</v>
      </c>
    </row>
    <row r="19" spans="1:12" ht="15.75" x14ac:dyDescent="0.25">
      <c r="A19" s="88"/>
      <c r="B19" s="97"/>
      <c r="C19" s="227">
        <v>13</v>
      </c>
      <c r="D19" s="228" t="s">
        <v>60</v>
      </c>
      <c r="E19" s="85"/>
      <c r="F19" s="86">
        <v>500</v>
      </c>
      <c r="G19" s="87"/>
      <c r="K19" s="114">
        <f>8.5*8.5</f>
        <v>72.25</v>
      </c>
      <c r="L19" s="6">
        <f>F23</f>
        <v>76.125</v>
      </c>
    </row>
    <row r="20" spans="1:12" ht="15.75" x14ac:dyDescent="0.25">
      <c r="A20" s="88"/>
      <c r="B20" s="97"/>
      <c r="C20" s="227">
        <v>14</v>
      </c>
      <c r="D20" s="228" t="s">
        <v>61</v>
      </c>
      <c r="E20" s="85" t="s">
        <v>45</v>
      </c>
      <c r="F20" s="86">
        <f>174+97.6</f>
        <v>271.60000000000002</v>
      </c>
      <c r="G20" s="87"/>
      <c r="L20" s="100">
        <f>G101</f>
        <v>2065</v>
      </c>
    </row>
    <row r="21" spans="1:12" ht="15.75" x14ac:dyDescent="0.25">
      <c r="A21" s="88"/>
      <c r="B21" s="97"/>
      <c r="C21" s="227">
        <v>15</v>
      </c>
      <c r="D21" s="228" t="s">
        <v>182</v>
      </c>
      <c r="E21" s="85" t="s">
        <v>27</v>
      </c>
      <c r="F21" s="86">
        <v>72.25</v>
      </c>
      <c r="G21" s="87"/>
      <c r="L21" s="99">
        <f>SUM(L9:L20)</f>
        <v>4576.7250000000004</v>
      </c>
    </row>
    <row r="22" spans="1:12" ht="15.75" x14ac:dyDescent="0.25">
      <c r="A22" s="229"/>
      <c r="B22" s="230"/>
      <c r="C22" s="231">
        <v>16</v>
      </c>
      <c r="D22" s="232" t="s">
        <v>202</v>
      </c>
      <c r="E22" s="233"/>
      <c r="F22" s="234">
        <v>106.9</v>
      </c>
      <c r="G22" s="235"/>
      <c r="L22" s="99"/>
    </row>
    <row r="23" spans="1:12" ht="15.75" x14ac:dyDescent="0.25">
      <c r="A23" s="229"/>
      <c r="B23" s="230"/>
      <c r="C23" s="231">
        <v>17</v>
      </c>
      <c r="D23" s="232" t="s">
        <v>63</v>
      </c>
      <c r="E23" s="233" t="s">
        <v>44</v>
      </c>
      <c r="F23" s="234">
        <f>(14.5*(3.5+7)*0.5)</f>
        <v>76.125</v>
      </c>
      <c r="G23" s="235"/>
    </row>
    <row r="24" spans="1:12" ht="15.75" x14ac:dyDescent="0.25">
      <c r="A24" s="193"/>
      <c r="B24" s="194"/>
      <c r="C24" s="236">
        <v>18</v>
      </c>
      <c r="D24" s="237" t="s">
        <v>229</v>
      </c>
      <c r="E24" s="238"/>
      <c r="F24" s="195">
        <v>2250</v>
      </c>
      <c r="G24" s="196"/>
    </row>
    <row r="25" spans="1:12" ht="15.75" x14ac:dyDescent="0.25">
      <c r="A25" s="239">
        <v>2</v>
      </c>
      <c r="B25" s="240" t="s">
        <v>8</v>
      </c>
      <c r="C25" s="241"/>
      <c r="D25" s="242"/>
      <c r="E25" s="243"/>
      <c r="F25" s="244"/>
      <c r="G25" s="332"/>
      <c r="K25" t="s">
        <v>170</v>
      </c>
    </row>
    <row r="26" spans="1:12" ht="15.75" x14ac:dyDescent="0.25">
      <c r="A26" s="245"/>
      <c r="B26" s="246" t="s">
        <v>236</v>
      </c>
      <c r="C26" s="247"/>
      <c r="D26" s="248"/>
      <c r="E26" s="249"/>
      <c r="F26" s="250"/>
      <c r="G26" s="251"/>
    </row>
    <row r="27" spans="1:12" ht="15.75" x14ac:dyDescent="0.25">
      <c r="A27" s="252">
        <v>3</v>
      </c>
      <c r="B27" s="253" t="s">
        <v>9</v>
      </c>
      <c r="C27" s="254"/>
      <c r="D27" s="255" t="s">
        <v>48</v>
      </c>
      <c r="E27" s="256" t="s">
        <v>44</v>
      </c>
      <c r="F27" s="257">
        <v>1500</v>
      </c>
      <c r="G27" s="333">
        <f>SUM(F27:F31)</f>
        <v>4100</v>
      </c>
      <c r="L27" s="6">
        <f>F9</f>
        <v>1354</v>
      </c>
    </row>
    <row r="28" spans="1:12" ht="15.75" x14ac:dyDescent="0.25">
      <c r="A28" s="88">
        <v>4</v>
      </c>
      <c r="B28" s="97" t="s">
        <v>93</v>
      </c>
      <c r="C28" s="64"/>
      <c r="D28" s="64"/>
      <c r="E28" s="97"/>
      <c r="F28" s="97"/>
      <c r="G28" s="87"/>
    </row>
    <row r="29" spans="1:12" ht="15.75" x14ac:dyDescent="0.25">
      <c r="A29" s="88"/>
      <c r="B29" s="97" t="s">
        <v>94</v>
      </c>
      <c r="C29" s="227">
        <v>1</v>
      </c>
      <c r="D29" s="228" t="s">
        <v>49</v>
      </c>
      <c r="E29" s="85" t="s">
        <v>44</v>
      </c>
      <c r="F29" s="86">
        <v>500</v>
      </c>
      <c r="G29" s="87"/>
    </row>
    <row r="30" spans="1:12" ht="15.75" x14ac:dyDescent="0.25">
      <c r="A30" s="88"/>
      <c r="B30" s="97"/>
      <c r="C30" s="227">
        <v>2</v>
      </c>
      <c r="D30" s="228" t="s">
        <v>50</v>
      </c>
      <c r="E30" s="85" t="s">
        <v>44</v>
      </c>
      <c r="F30" s="86">
        <v>1200</v>
      </c>
      <c r="G30" s="87"/>
    </row>
    <row r="31" spans="1:12" ht="15.75" x14ac:dyDescent="0.25">
      <c r="A31" s="88"/>
      <c r="B31" s="97"/>
      <c r="C31" s="227">
        <v>3</v>
      </c>
      <c r="D31" s="228" t="s">
        <v>97</v>
      </c>
      <c r="E31" s="85" t="s">
        <v>44</v>
      </c>
      <c r="F31" s="86">
        <v>900</v>
      </c>
      <c r="G31" s="87"/>
    </row>
    <row r="32" spans="1:12" ht="15.75" x14ac:dyDescent="0.25">
      <c r="A32" s="193"/>
      <c r="B32" s="194"/>
      <c r="C32" s="236"/>
      <c r="D32" s="237"/>
      <c r="E32" s="238"/>
      <c r="F32" s="195"/>
      <c r="G32" s="196"/>
    </row>
    <row r="33" spans="1:13" ht="15.75" x14ac:dyDescent="0.25">
      <c r="A33" s="239">
        <v>5</v>
      </c>
      <c r="B33" s="240" t="s">
        <v>10</v>
      </c>
      <c r="C33" s="241"/>
      <c r="D33" s="242"/>
      <c r="E33" s="243"/>
      <c r="F33" s="258" t="s">
        <v>92</v>
      </c>
      <c r="G33" s="259" t="s">
        <v>92</v>
      </c>
      <c r="J33" s="27">
        <v>2</v>
      </c>
      <c r="K33" s="28" t="s">
        <v>28</v>
      </c>
      <c r="L33" s="23"/>
      <c r="M33" s="37">
        <v>3900</v>
      </c>
    </row>
    <row r="34" spans="1:13" ht="15.75" x14ac:dyDescent="0.25">
      <c r="A34" s="88">
        <v>6</v>
      </c>
      <c r="B34" s="97" t="s">
        <v>11</v>
      </c>
      <c r="C34" s="227"/>
      <c r="D34" s="228"/>
      <c r="E34" s="85" t="s">
        <v>41</v>
      </c>
      <c r="F34" s="86">
        <v>1600</v>
      </c>
      <c r="G34" s="334">
        <v>1600</v>
      </c>
      <c r="J34" s="27">
        <v>3</v>
      </c>
      <c r="K34" s="28" t="s">
        <v>29</v>
      </c>
      <c r="L34" s="23"/>
      <c r="M34" s="37">
        <v>5000</v>
      </c>
    </row>
    <row r="35" spans="1:13" ht="15.75" x14ac:dyDescent="0.25">
      <c r="A35" s="88">
        <v>7</v>
      </c>
      <c r="B35" s="97" t="s">
        <v>12</v>
      </c>
      <c r="C35" s="227"/>
      <c r="D35" s="228"/>
      <c r="E35" s="85"/>
      <c r="F35" s="260" t="s">
        <v>92</v>
      </c>
      <c r="G35" s="261" t="s">
        <v>92</v>
      </c>
      <c r="J35" s="27">
        <v>4</v>
      </c>
      <c r="K35" s="28" t="s">
        <v>30</v>
      </c>
      <c r="L35" s="23"/>
      <c r="M35" s="37">
        <v>9550</v>
      </c>
    </row>
    <row r="36" spans="1:13" ht="15.75" x14ac:dyDescent="0.25">
      <c r="A36" s="88">
        <v>8</v>
      </c>
      <c r="B36" s="97" t="s">
        <v>104</v>
      </c>
      <c r="C36" s="227"/>
      <c r="D36" s="228"/>
      <c r="E36" s="85"/>
      <c r="F36" s="260" t="s">
        <v>92</v>
      </c>
      <c r="G36" s="261" t="s">
        <v>92</v>
      </c>
      <c r="J36" s="27">
        <v>5</v>
      </c>
      <c r="K36" s="28" t="s">
        <v>31</v>
      </c>
      <c r="L36" s="23"/>
      <c r="M36" s="37">
        <v>18000</v>
      </c>
    </row>
    <row r="37" spans="1:13" ht="15.75" x14ac:dyDescent="0.25">
      <c r="A37" s="88"/>
      <c r="B37" s="97" t="s">
        <v>105</v>
      </c>
      <c r="C37" s="227"/>
      <c r="D37" s="228"/>
      <c r="E37" s="85"/>
      <c r="F37" s="260"/>
      <c r="G37" s="87"/>
      <c r="J37" s="27">
        <v>6</v>
      </c>
      <c r="K37" s="28" t="s">
        <v>32</v>
      </c>
      <c r="L37" s="23"/>
      <c r="M37" s="37">
        <v>1024</v>
      </c>
    </row>
    <row r="38" spans="1:13" ht="15.75" x14ac:dyDescent="0.25">
      <c r="A38" s="88">
        <v>9</v>
      </c>
      <c r="B38" s="97" t="s">
        <v>13</v>
      </c>
      <c r="C38" s="227"/>
      <c r="D38" s="228"/>
      <c r="E38" s="85"/>
      <c r="F38" s="260" t="s">
        <v>92</v>
      </c>
      <c r="G38" s="261" t="s">
        <v>92</v>
      </c>
      <c r="J38" s="27">
        <v>7</v>
      </c>
      <c r="K38" s="28" t="s">
        <v>33</v>
      </c>
      <c r="L38" s="23"/>
      <c r="M38" s="37">
        <v>20000</v>
      </c>
    </row>
    <row r="39" spans="1:13" ht="15.75" x14ac:dyDescent="0.25">
      <c r="A39" s="88">
        <v>10</v>
      </c>
      <c r="B39" s="97" t="s">
        <v>14</v>
      </c>
      <c r="C39" s="227"/>
      <c r="D39" s="228"/>
      <c r="E39" s="85"/>
      <c r="F39" s="260" t="s">
        <v>92</v>
      </c>
      <c r="G39" s="261" t="s">
        <v>92</v>
      </c>
      <c r="J39" s="27">
        <v>8</v>
      </c>
      <c r="K39" s="28" t="s">
        <v>34</v>
      </c>
      <c r="L39" s="23"/>
      <c r="M39" s="37">
        <v>4500</v>
      </c>
    </row>
    <row r="40" spans="1:13" ht="15.75" x14ac:dyDescent="0.25">
      <c r="A40" s="193">
        <v>11</v>
      </c>
      <c r="B40" s="194" t="s">
        <v>15</v>
      </c>
      <c r="C40" s="236"/>
      <c r="D40" s="237"/>
      <c r="E40" s="238"/>
      <c r="F40" s="262" t="s">
        <v>92</v>
      </c>
      <c r="G40" s="263" t="s">
        <v>92</v>
      </c>
      <c r="J40" s="27">
        <v>9</v>
      </c>
      <c r="K40" s="28" t="s">
        <v>35</v>
      </c>
      <c r="L40" s="23"/>
      <c r="M40" s="37">
        <v>2750</v>
      </c>
    </row>
    <row r="41" spans="1:13" ht="15.75" x14ac:dyDescent="0.25">
      <c r="A41" s="252">
        <v>12</v>
      </c>
      <c r="B41" s="253" t="s">
        <v>16</v>
      </c>
      <c r="C41" s="264"/>
      <c r="D41" s="265" t="s">
        <v>190</v>
      </c>
      <c r="E41" s="240"/>
      <c r="F41" s="266"/>
      <c r="G41" s="333">
        <f>SUM(F42:F53)</f>
        <v>122440</v>
      </c>
      <c r="J41" s="27">
        <v>10</v>
      </c>
      <c r="K41" s="28" t="s">
        <v>36</v>
      </c>
      <c r="L41" s="23"/>
      <c r="M41" s="37">
        <v>10920</v>
      </c>
    </row>
    <row r="42" spans="1:13" ht="15.75" x14ac:dyDescent="0.25">
      <c r="A42" s="88"/>
      <c r="B42" s="97"/>
      <c r="C42" s="267">
        <v>1</v>
      </c>
      <c r="D42" s="268" t="s">
        <v>27</v>
      </c>
      <c r="E42" s="97"/>
      <c r="F42" s="269">
        <v>5450</v>
      </c>
      <c r="G42" s="87"/>
      <c r="J42" s="27">
        <v>11</v>
      </c>
      <c r="K42" s="28" t="s">
        <v>37</v>
      </c>
      <c r="L42" s="23"/>
      <c r="M42" s="37">
        <v>2800</v>
      </c>
    </row>
    <row r="43" spans="1:13" ht="15.75" x14ac:dyDescent="0.25">
      <c r="A43" s="88"/>
      <c r="B43" s="97"/>
      <c r="C43" s="270">
        <v>2</v>
      </c>
      <c r="D43" s="271" t="str">
        <f>K33</f>
        <v>Kalicilik</v>
      </c>
      <c r="E43" s="97"/>
      <c r="F43" s="272">
        <f>M33</f>
        <v>3900</v>
      </c>
      <c r="G43" s="87"/>
      <c r="J43" s="27">
        <v>12</v>
      </c>
      <c r="K43" s="28" t="s">
        <v>38</v>
      </c>
      <c r="L43" s="23"/>
      <c r="M43" s="37">
        <v>7120</v>
      </c>
    </row>
    <row r="44" spans="1:13" ht="15.75" x14ac:dyDescent="0.25">
      <c r="A44" s="88"/>
      <c r="B44" s="97"/>
      <c r="C44" s="270">
        <v>3</v>
      </c>
      <c r="D44" s="271" t="str">
        <f>K34</f>
        <v>Singorejo</v>
      </c>
      <c r="E44" s="97"/>
      <c r="F44" s="272">
        <f>M34</f>
        <v>5000</v>
      </c>
      <c r="G44" s="87"/>
      <c r="J44" s="27">
        <v>13</v>
      </c>
      <c r="K44" s="28" t="s">
        <v>39</v>
      </c>
      <c r="L44" s="23"/>
      <c r="M44" s="37">
        <v>3871</v>
      </c>
    </row>
    <row r="45" spans="1:13" ht="15.75" x14ac:dyDescent="0.25">
      <c r="A45" s="88"/>
      <c r="B45" s="97"/>
      <c r="C45" s="270">
        <v>4</v>
      </c>
      <c r="D45" s="271" t="str">
        <f>K35</f>
        <v>Betokan</v>
      </c>
      <c r="E45" s="97"/>
      <c r="F45" s="272">
        <f>M35</f>
        <v>9550</v>
      </c>
      <c r="G45" s="87"/>
      <c r="J45" s="27">
        <v>14</v>
      </c>
      <c r="K45" s="28" t="s">
        <v>40</v>
      </c>
      <c r="L45" s="23"/>
      <c r="M45" s="37">
        <v>5870</v>
      </c>
    </row>
    <row r="46" spans="1:13" ht="15.75" x14ac:dyDescent="0.25">
      <c r="A46" s="88"/>
      <c r="B46" s="97"/>
      <c r="C46" s="270">
        <v>5</v>
      </c>
      <c r="D46" s="271" t="str">
        <f>K49</f>
        <v>Bintoro</v>
      </c>
      <c r="E46" s="97"/>
      <c r="F46" s="272">
        <f>M49</f>
        <v>0</v>
      </c>
      <c r="G46" s="87"/>
      <c r="J46" s="27">
        <v>15</v>
      </c>
      <c r="K46" s="28" t="s">
        <v>41</v>
      </c>
      <c r="L46" s="23"/>
      <c r="M46" s="37">
        <v>7700</v>
      </c>
    </row>
    <row r="47" spans="1:13" ht="15.75" x14ac:dyDescent="0.25">
      <c r="A47" s="88"/>
      <c r="B47" s="97"/>
      <c r="C47" s="270">
        <v>6</v>
      </c>
      <c r="D47" s="271" t="str">
        <f>K50</f>
        <v>Kadilangu</v>
      </c>
      <c r="E47" s="97"/>
      <c r="F47" s="272">
        <f>M50</f>
        <v>12649</v>
      </c>
      <c r="G47" s="87"/>
      <c r="J47" s="27">
        <v>16</v>
      </c>
      <c r="K47" s="28" t="s">
        <v>42</v>
      </c>
      <c r="L47" s="23"/>
      <c r="M47" s="37">
        <v>17000</v>
      </c>
    </row>
    <row r="48" spans="1:13" ht="15.75" x14ac:dyDescent="0.25">
      <c r="A48" s="88"/>
      <c r="B48" s="97"/>
      <c r="C48" s="270">
        <v>7</v>
      </c>
      <c r="D48" s="271" t="str">
        <f>K46</f>
        <v>Katonsari</v>
      </c>
      <c r="E48" s="97"/>
      <c r="F48" s="272">
        <f>M46</f>
        <v>7700</v>
      </c>
      <c r="G48" s="87"/>
      <c r="J48" s="27">
        <v>17</v>
      </c>
      <c r="K48" s="28" t="s">
        <v>43</v>
      </c>
      <c r="L48" s="23"/>
      <c r="M48" s="37">
        <v>6500</v>
      </c>
    </row>
    <row r="49" spans="1:13" ht="15.75" x14ac:dyDescent="0.25">
      <c r="A49" s="88"/>
      <c r="B49" s="97"/>
      <c r="C49" s="270">
        <v>8</v>
      </c>
      <c r="D49" s="271" t="str">
        <f>K43</f>
        <v>Cabean</v>
      </c>
      <c r="E49" s="97"/>
      <c r="F49" s="272">
        <f>M43</f>
        <v>7120</v>
      </c>
      <c r="G49" s="87"/>
      <c r="J49" s="27">
        <v>18</v>
      </c>
      <c r="K49" s="28" t="s">
        <v>44</v>
      </c>
      <c r="L49" s="23"/>
      <c r="M49" s="39"/>
    </row>
    <row r="50" spans="1:13" ht="15.75" x14ac:dyDescent="0.25">
      <c r="A50" s="88"/>
      <c r="B50" s="97"/>
      <c r="C50" s="270">
        <v>9</v>
      </c>
      <c r="D50" s="271" t="str">
        <f>K44</f>
        <v>Tempuran</v>
      </c>
      <c r="E50" s="97"/>
      <c r="F50" s="272">
        <f>M44</f>
        <v>3871</v>
      </c>
      <c r="G50" s="87"/>
      <c r="J50" s="27">
        <v>19</v>
      </c>
      <c r="K50" s="28" t="s">
        <v>45</v>
      </c>
      <c r="L50" s="23"/>
      <c r="M50" s="37">
        <v>12649</v>
      </c>
    </row>
    <row r="51" spans="1:13" ht="15.75" x14ac:dyDescent="0.25">
      <c r="A51" s="88"/>
      <c r="B51" s="97"/>
      <c r="C51" s="270">
        <v>10</v>
      </c>
      <c r="D51" s="271" t="s">
        <v>189</v>
      </c>
      <c r="E51" s="97"/>
      <c r="F51" s="272">
        <f>[1]Wonosalam!$I$75</f>
        <v>13300</v>
      </c>
      <c r="G51" s="87"/>
    </row>
    <row r="52" spans="1:13" ht="15.75" x14ac:dyDescent="0.25">
      <c r="A52" s="88"/>
      <c r="B52" s="97"/>
      <c r="C52" s="270">
        <v>11</v>
      </c>
      <c r="D52" s="271" t="s">
        <v>84</v>
      </c>
      <c r="E52" s="97"/>
      <c r="F52" s="272">
        <f>[1]Wonosalam!$I$94</f>
        <v>53000</v>
      </c>
      <c r="G52" s="87"/>
    </row>
    <row r="53" spans="1:13" ht="16.5" thickBot="1" x14ac:dyDescent="0.3">
      <c r="A53" s="229"/>
      <c r="B53" s="230"/>
      <c r="C53" s="273">
        <v>12</v>
      </c>
      <c r="D53" s="274" t="s">
        <v>82</v>
      </c>
      <c r="E53" s="98"/>
      <c r="F53" s="275">
        <f>[1]Wonosalam!$J$196</f>
        <v>900</v>
      </c>
      <c r="G53" s="235"/>
    </row>
    <row r="54" spans="1:13" ht="15.75" x14ac:dyDescent="0.25">
      <c r="A54" s="276"/>
      <c r="B54" s="277"/>
      <c r="C54" s="278"/>
      <c r="D54" s="279"/>
      <c r="E54" s="280"/>
      <c r="F54" s="279"/>
      <c r="G54" s="281"/>
    </row>
    <row r="55" spans="1:13" ht="16.5" thickBot="1" x14ac:dyDescent="0.3">
      <c r="A55" s="282"/>
      <c r="B55" s="283"/>
      <c r="C55" s="284"/>
      <c r="D55" s="285"/>
      <c r="E55" s="286"/>
      <c r="F55" s="285"/>
      <c r="G55" s="287"/>
    </row>
    <row r="56" spans="1:13" ht="15.75" x14ac:dyDescent="0.25">
      <c r="A56" s="252"/>
      <c r="B56" s="253"/>
      <c r="C56" s="288"/>
      <c r="D56" s="289" t="s">
        <v>191</v>
      </c>
      <c r="E56" s="290"/>
      <c r="F56" s="290"/>
      <c r="G56" s="333">
        <f>SUM(F57:F63)</f>
        <v>102500</v>
      </c>
    </row>
    <row r="57" spans="1:13" ht="15.75" x14ac:dyDescent="0.25">
      <c r="A57" s="88"/>
      <c r="B57" s="97"/>
      <c r="C57" s="270">
        <v>1</v>
      </c>
      <c r="D57" s="271" t="s">
        <v>192</v>
      </c>
      <c r="E57" s="97"/>
      <c r="F57" s="291">
        <f>[1]Mranggen!$H$65</f>
        <v>12000</v>
      </c>
      <c r="G57" s="87"/>
    </row>
    <row r="58" spans="1:13" ht="15.75" x14ac:dyDescent="0.25">
      <c r="A58" s="88"/>
      <c r="B58" s="97"/>
      <c r="C58" s="270">
        <v>2</v>
      </c>
      <c r="D58" s="271" t="s">
        <v>193</v>
      </c>
      <c r="E58" s="97"/>
      <c r="F58" s="291">
        <f>[1]Mranggen!$H$86</f>
        <v>6750</v>
      </c>
      <c r="G58" s="87"/>
    </row>
    <row r="59" spans="1:13" ht="15.75" x14ac:dyDescent="0.25">
      <c r="A59" s="88"/>
      <c r="B59" s="97"/>
      <c r="C59" s="270">
        <v>3</v>
      </c>
      <c r="D59" s="271" t="s">
        <v>194</v>
      </c>
      <c r="E59" s="97"/>
      <c r="F59" s="291">
        <f>[1]Mranggen!$H$95</f>
        <v>3800</v>
      </c>
      <c r="G59" s="87"/>
    </row>
    <row r="60" spans="1:13" ht="15.75" x14ac:dyDescent="0.25">
      <c r="A60" s="88"/>
      <c r="B60" s="97"/>
      <c r="C60" s="270">
        <v>4</v>
      </c>
      <c r="D60" s="271" t="s">
        <v>195</v>
      </c>
      <c r="E60" s="97"/>
      <c r="F60" s="291">
        <f>[1]Mranggen!$I$80</f>
        <v>35000</v>
      </c>
      <c r="G60" s="87"/>
    </row>
    <row r="61" spans="1:13" ht="15.75" x14ac:dyDescent="0.25">
      <c r="A61" s="88"/>
      <c r="B61" s="97"/>
      <c r="C61" s="270">
        <v>5</v>
      </c>
      <c r="D61" s="271" t="s">
        <v>196</v>
      </c>
      <c r="E61" s="97"/>
      <c r="F61" s="291">
        <f>[1]Mranggen!$I$24</f>
        <v>19750</v>
      </c>
      <c r="G61" s="87"/>
    </row>
    <row r="62" spans="1:13" ht="15.75" x14ac:dyDescent="0.25">
      <c r="A62" s="88"/>
      <c r="B62" s="97"/>
      <c r="C62" s="270">
        <v>6</v>
      </c>
      <c r="D62" s="271" t="s">
        <v>197</v>
      </c>
      <c r="E62" s="97"/>
      <c r="F62" s="291">
        <f>[1]Mranggen!$I$104</f>
        <v>15500</v>
      </c>
      <c r="G62" s="87"/>
    </row>
    <row r="63" spans="1:13" ht="15.75" x14ac:dyDescent="0.25">
      <c r="A63" s="229"/>
      <c r="B63" s="230"/>
      <c r="C63" s="273">
        <v>7</v>
      </c>
      <c r="D63" s="274" t="s">
        <v>198</v>
      </c>
      <c r="E63" s="97"/>
      <c r="F63" s="292">
        <f>[1]Mranggen!$I$59</f>
        <v>9700</v>
      </c>
      <c r="G63" s="235"/>
    </row>
    <row r="64" spans="1:13" ht="15.75" x14ac:dyDescent="0.25">
      <c r="A64" s="229"/>
      <c r="B64" s="230"/>
      <c r="C64" s="273"/>
      <c r="D64" s="293" t="s">
        <v>205</v>
      </c>
      <c r="E64" s="97"/>
      <c r="F64" s="292"/>
      <c r="G64" s="235"/>
    </row>
    <row r="65" spans="1:7" ht="15.75" x14ac:dyDescent="0.25">
      <c r="A65" s="229"/>
      <c r="B65" s="230"/>
      <c r="C65" s="273">
        <v>1</v>
      </c>
      <c r="D65" s="274" t="s">
        <v>206</v>
      </c>
      <c r="E65" s="97"/>
      <c r="F65" s="292">
        <f>[1]Wedung!$I$9</f>
        <v>27500</v>
      </c>
      <c r="G65" s="335">
        <f>F65</f>
        <v>27500</v>
      </c>
    </row>
    <row r="66" spans="1:7" ht="15.75" x14ac:dyDescent="0.25">
      <c r="A66" s="229"/>
      <c r="B66" s="230"/>
      <c r="C66" s="273"/>
      <c r="D66" s="293" t="s">
        <v>207</v>
      </c>
      <c r="E66" s="97"/>
      <c r="F66" s="292"/>
      <c r="G66" s="235"/>
    </row>
    <row r="67" spans="1:7" ht="15.75" x14ac:dyDescent="0.25">
      <c r="A67" s="229"/>
      <c r="B67" s="230"/>
      <c r="C67" s="273">
        <v>1</v>
      </c>
      <c r="D67" s="274" t="s">
        <v>208</v>
      </c>
      <c r="E67" s="97"/>
      <c r="F67" s="292">
        <f>[1]Gajah!$J$94</f>
        <v>2000</v>
      </c>
      <c r="G67" s="335">
        <f>F67</f>
        <v>2000</v>
      </c>
    </row>
    <row r="68" spans="1:7" ht="15.75" x14ac:dyDescent="0.25">
      <c r="A68" s="229"/>
      <c r="B68" s="230"/>
      <c r="C68" s="273"/>
      <c r="D68" s="293" t="s">
        <v>209</v>
      </c>
      <c r="E68" s="97"/>
      <c r="F68" s="292"/>
      <c r="G68" s="235"/>
    </row>
    <row r="69" spans="1:7" ht="15.75" x14ac:dyDescent="0.25">
      <c r="A69" s="229"/>
      <c r="B69" s="230"/>
      <c r="C69" s="273">
        <v>1</v>
      </c>
      <c r="D69" s="274" t="s">
        <v>210</v>
      </c>
      <c r="E69" s="97"/>
      <c r="F69" s="292">
        <f>[1]Dempet!$I$23</f>
        <v>1600</v>
      </c>
      <c r="G69" s="335">
        <f>F69</f>
        <v>1600</v>
      </c>
    </row>
    <row r="70" spans="1:7" ht="15.75" x14ac:dyDescent="0.25">
      <c r="A70" s="229"/>
      <c r="B70" s="230"/>
      <c r="C70" s="273"/>
      <c r="D70" s="293" t="s">
        <v>211</v>
      </c>
      <c r="E70" s="97"/>
      <c r="F70" s="292"/>
      <c r="G70" s="235"/>
    </row>
    <row r="71" spans="1:7" ht="15.75" x14ac:dyDescent="0.25">
      <c r="A71" s="229"/>
      <c r="B71" s="230"/>
      <c r="C71" s="273">
        <v>1</v>
      </c>
      <c r="D71" s="274" t="s">
        <v>213</v>
      </c>
      <c r="E71" s="97"/>
      <c r="F71" s="292">
        <f>[1]Guntur!$I$144</f>
        <v>30000</v>
      </c>
      <c r="G71" s="335">
        <f>F71</f>
        <v>30000</v>
      </c>
    </row>
    <row r="72" spans="1:7" ht="15.75" x14ac:dyDescent="0.25">
      <c r="A72" s="229"/>
      <c r="B72" s="230"/>
      <c r="C72" s="273"/>
      <c r="D72" s="293" t="s">
        <v>212</v>
      </c>
      <c r="E72" s="97"/>
      <c r="F72" s="292"/>
      <c r="G72" s="235"/>
    </row>
    <row r="73" spans="1:7" ht="15.75" x14ac:dyDescent="0.25">
      <c r="A73" s="88"/>
      <c r="B73" s="97"/>
      <c r="C73" s="270">
        <v>1</v>
      </c>
      <c r="D73" s="271" t="s">
        <v>214</v>
      </c>
      <c r="E73" s="97"/>
      <c r="F73" s="291">
        <f>[1]Sayung!$J$100</f>
        <v>19525</v>
      </c>
      <c r="G73" s="334">
        <f>F73</f>
        <v>19525</v>
      </c>
    </row>
    <row r="74" spans="1:7" ht="15.75" x14ac:dyDescent="0.25">
      <c r="A74" s="88"/>
      <c r="B74" s="97"/>
      <c r="C74" s="270"/>
      <c r="D74" s="293" t="s">
        <v>215</v>
      </c>
      <c r="E74" s="97"/>
      <c r="F74" s="291"/>
      <c r="G74" s="87"/>
    </row>
    <row r="75" spans="1:7" ht="15.75" x14ac:dyDescent="0.25">
      <c r="A75" s="88"/>
      <c r="B75" s="97"/>
      <c r="C75" s="270">
        <v>1</v>
      </c>
      <c r="D75" s="271" t="s">
        <v>216</v>
      </c>
      <c r="E75" s="97"/>
      <c r="F75" s="291">
        <f>'[1]Karang tengah'!$I$81</f>
        <v>4230</v>
      </c>
      <c r="G75" s="334">
        <f>F75</f>
        <v>4230</v>
      </c>
    </row>
    <row r="76" spans="1:7" ht="15.75" x14ac:dyDescent="0.25">
      <c r="A76" s="88"/>
      <c r="B76" s="97"/>
      <c r="C76" s="270"/>
      <c r="D76" s="293" t="s">
        <v>220</v>
      </c>
      <c r="E76" s="97"/>
      <c r="F76" s="291"/>
      <c r="G76" s="87"/>
    </row>
    <row r="77" spans="1:7" ht="15.75" x14ac:dyDescent="0.25">
      <c r="A77" s="88"/>
      <c r="B77" s="97"/>
      <c r="C77" s="270">
        <v>1</v>
      </c>
      <c r="D77" s="271" t="s">
        <v>217</v>
      </c>
      <c r="E77" s="97"/>
      <c r="F77" s="291">
        <f>[1]Bonang!$I$133</f>
        <v>19325</v>
      </c>
      <c r="G77" s="334">
        <f>F77</f>
        <v>19325</v>
      </c>
    </row>
    <row r="78" spans="1:7" ht="15.75" x14ac:dyDescent="0.25">
      <c r="A78" s="88"/>
      <c r="B78" s="97"/>
      <c r="C78" s="270"/>
      <c r="D78" s="293" t="s">
        <v>221</v>
      </c>
      <c r="E78" s="97"/>
      <c r="F78" s="291"/>
      <c r="G78" s="87"/>
    </row>
    <row r="79" spans="1:7" ht="15.75" x14ac:dyDescent="0.25">
      <c r="A79" s="88"/>
      <c r="B79" s="97"/>
      <c r="C79" s="270">
        <v>1</v>
      </c>
      <c r="D79" s="271" t="s">
        <v>218</v>
      </c>
      <c r="E79" s="97"/>
      <c r="F79" s="291">
        <f>[1]Karangawen!$J$86</f>
        <v>30250</v>
      </c>
      <c r="G79" s="334">
        <f>F79</f>
        <v>30250</v>
      </c>
    </row>
    <row r="80" spans="1:7" ht="15.75" x14ac:dyDescent="0.25">
      <c r="A80" s="88"/>
      <c r="B80" s="97"/>
      <c r="C80" s="270"/>
      <c r="D80" s="293" t="s">
        <v>219</v>
      </c>
      <c r="E80" s="97"/>
      <c r="F80" s="291"/>
      <c r="G80" s="87"/>
    </row>
    <row r="81" spans="1:9" ht="15.75" x14ac:dyDescent="0.25">
      <c r="A81" s="88"/>
      <c r="B81" s="97"/>
      <c r="C81" s="270">
        <v>1</v>
      </c>
      <c r="D81" s="271" t="s">
        <v>222</v>
      </c>
      <c r="E81" s="97"/>
      <c r="F81" s="291">
        <f>[1]Wonosalam!$L$54</f>
        <v>6300</v>
      </c>
      <c r="G81" s="334">
        <f>F81</f>
        <v>6300</v>
      </c>
    </row>
    <row r="82" spans="1:9" ht="15.75" x14ac:dyDescent="0.25">
      <c r="A82" s="88"/>
      <c r="B82" s="97"/>
      <c r="C82" s="270"/>
      <c r="D82" s="293" t="s">
        <v>223</v>
      </c>
      <c r="E82" s="97"/>
      <c r="F82" s="291"/>
      <c r="G82" s="87"/>
    </row>
    <row r="83" spans="1:9" ht="15.75" x14ac:dyDescent="0.25">
      <c r="A83" s="88"/>
      <c r="B83" s="97"/>
      <c r="C83" s="270">
        <v>1</v>
      </c>
      <c r="D83" s="271" t="s">
        <v>224</v>
      </c>
      <c r="E83" s="97"/>
      <c r="F83" s="291">
        <f>[1]Karanganyar!$J$99</f>
        <v>6500</v>
      </c>
      <c r="G83" s="334">
        <f>F83</f>
        <v>6500</v>
      </c>
    </row>
    <row r="84" spans="1:9" ht="15.75" x14ac:dyDescent="0.25">
      <c r="A84" s="88"/>
      <c r="B84" s="97"/>
      <c r="C84" s="270"/>
      <c r="D84" s="293" t="s">
        <v>225</v>
      </c>
      <c r="E84" s="97"/>
      <c r="F84" s="291"/>
      <c r="G84" s="87"/>
    </row>
    <row r="85" spans="1:9" ht="15.75" x14ac:dyDescent="0.25">
      <c r="A85" s="88"/>
      <c r="B85" s="97"/>
      <c r="C85" s="270">
        <v>1</v>
      </c>
      <c r="D85" s="271" t="s">
        <v>227</v>
      </c>
      <c r="E85" s="97"/>
      <c r="F85" s="291">
        <f>[1]Mijen!$I$113</f>
        <v>6861.8099999999995</v>
      </c>
      <c r="G85" s="334">
        <f>F85</f>
        <v>6861.8099999999995</v>
      </c>
    </row>
    <row r="86" spans="1:9" ht="15.75" x14ac:dyDescent="0.25">
      <c r="A86" s="88"/>
      <c r="B86" s="97"/>
      <c r="C86" s="270"/>
      <c r="D86" s="293" t="s">
        <v>226</v>
      </c>
      <c r="E86" s="97"/>
      <c r="F86" s="291"/>
      <c r="G86" s="87"/>
    </row>
    <row r="87" spans="1:9" ht="15.75" x14ac:dyDescent="0.25">
      <c r="A87" s="193"/>
      <c r="B87" s="194"/>
      <c r="C87" s="294">
        <v>1</v>
      </c>
      <c r="D87" s="295" t="s">
        <v>228</v>
      </c>
      <c r="E87" s="194"/>
      <c r="F87" s="296">
        <f>[1]Kebonagung!$K$20</f>
        <v>9430</v>
      </c>
      <c r="G87" s="336">
        <f>F87</f>
        <v>9430</v>
      </c>
    </row>
    <row r="88" spans="1:9" ht="15.75" x14ac:dyDescent="0.25">
      <c r="A88" s="239">
        <v>13</v>
      </c>
      <c r="B88" s="240" t="s">
        <v>17</v>
      </c>
      <c r="C88" s="241">
        <v>1</v>
      </c>
      <c r="D88" s="242" t="s">
        <v>199</v>
      </c>
      <c r="E88" s="240"/>
      <c r="F88" s="297">
        <f>I88:I89</f>
        <v>15653</v>
      </c>
      <c r="G88" s="306">
        <f>SUM(F88:F96)</f>
        <v>72774</v>
      </c>
      <c r="I88" s="192">
        <v>15653</v>
      </c>
    </row>
    <row r="89" spans="1:9" ht="15.75" x14ac:dyDescent="0.25">
      <c r="A89" s="88"/>
      <c r="B89" s="97"/>
      <c r="C89" s="227">
        <v>2</v>
      </c>
      <c r="D89" s="228" t="s">
        <v>204</v>
      </c>
      <c r="E89" s="97"/>
      <c r="F89" s="298">
        <v>14292</v>
      </c>
      <c r="G89" s="334"/>
    </row>
    <row r="90" spans="1:9" ht="15.75" x14ac:dyDescent="0.25">
      <c r="A90" s="88"/>
      <c r="B90" s="97"/>
      <c r="C90" s="227">
        <v>3</v>
      </c>
      <c r="D90" s="228" t="s">
        <v>230</v>
      </c>
      <c r="E90" s="97"/>
      <c r="F90" s="298">
        <v>9541</v>
      </c>
      <c r="G90" s="334"/>
    </row>
    <row r="91" spans="1:9" ht="15.75" x14ac:dyDescent="0.25">
      <c r="A91" s="88"/>
      <c r="B91" s="97"/>
      <c r="C91" s="227">
        <v>4</v>
      </c>
      <c r="D91" s="228" t="s">
        <v>231</v>
      </c>
      <c r="E91" s="97"/>
      <c r="F91" s="298">
        <v>8614</v>
      </c>
      <c r="G91" s="334"/>
    </row>
    <row r="92" spans="1:9" ht="27.75" customHeight="1" x14ac:dyDescent="0.25">
      <c r="A92" s="88"/>
      <c r="B92" s="97"/>
      <c r="C92" s="227">
        <v>5</v>
      </c>
      <c r="D92" s="299" t="s">
        <v>232</v>
      </c>
      <c r="E92" s="97"/>
      <c r="F92" s="298">
        <v>7791</v>
      </c>
      <c r="G92" s="334"/>
    </row>
    <row r="93" spans="1:9" ht="25.5" customHeight="1" x14ac:dyDescent="0.25">
      <c r="A93" s="88"/>
      <c r="B93" s="97"/>
      <c r="C93" s="227">
        <v>6</v>
      </c>
      <c r="D93" s="300" t="s">
        <v>233</v>
      </c>
      <c r="E93" s="97"/>
      <c r="F93" s="298">
        <v>2410</v>
      </c>
      <c r="G93" s="334"/>
    </row>
    <row r="94" spans="1:9" ht="16.5" customHeight="1" x14ac:dyDescent="0.25">
      <c r="A94" s="88"/>
      <c r="B94" s="97"/>
      <c r="C94" s="227">
        <v>7</v>
      </c>
      <c r="D94" s="300" t="s">
        <v>234</v>
      </c>
      <c r="E94" s="97"/>
      <c r="F94" s="298">
        <v>9310</v>
      </c>
      <c r="G94" s="334"/>
    </row>
    <row r="95" spans="1:9" ht="31.5" x14ac:dyDescent="0.25">
      <c r="A95" s="88"/>
      <c r="B95" s="97"/>
      <c r="C95" s="227">
        <v>8</v>
      </c>
      <c r="D95" s="300" t="s">
        <v>235</v>
      </c>
      <c r="E95" s="97"/>
      <c r="F95" s="298">
        <v>5163</v>
      </c>
      <c r="G95" s="87"/>
    </row>
    <row r="96" spans="1:9" ht="15.75" x14ac:dyDescent="0.25">
      <c r="A96" s="193">
        <v>14</v>
      </c>
      <c r="B96" s="194" t="s">
        <v>18</v>
      </c>
      <c r="C96" s="236"/>
      <c r="D96" s="237"/>
      <c r="E96" s="301"/>
      <c r="F96" s="195"/>
      <c r="G96" s="196"/>
    </row>
    <row r="97" spans="1:11" ht="15.75" x14ac:dyDescent="0.25">
      <c r="A97" s="193">
        <v>16</v>
      </c>
      <c r="B97" s="194" t="s">
        <v>21</v>
      </c>
      <c r="C97" s="236"/>
      <c r="D97" s="237"/>
      <c r="E97" s="238"/>
      <c r="F97" s="262" t="s">
        <v>92</v>
      </c>
      <c r="G97" s="263" t="s">
        <v>92</v>
      </c>
      <c r="I97">
        <v>641.70000000000005</v>
      </c>
      <c r="K97" s="166">
        <f>SUM(I97:I100)</f>
        <v>1078.6500000000001</v>
      </c>
    </row>
    <row r="98" spans="1:11" ht="15.75" x14ac:dyDescent="0.25">
      <c r="A98" s="239">
        <v>17</v>
      </c>
      <c r="B98" s="240" t="s">
        <v>106</v>
      </c>
      <c r="C98" s="241">
        <v>1</v>
      </c>
      <c r="D98" s="242" t="s">
        <v>158</v>
      </c>
      <c r="E98" s="243" t="s">
        <v>44</v>
      </c>
      <c r="F98" s="302">
        <f>9000+K97</f>
        <v>10078.65</v>
      </c>
      <c r="G98" s="306">
        <f>F98+F99</f>
        <v>10548.25</v>
      </c>
      <c r="I98">
        <f>263.35</f>
        <v>263.35000000000002</v>
      </c>
    </row>
    <row r="99" spans="1:11" ht="15.75" x14ac:dyDescent="0.25">
      <c r="A99" s="88"/>
      <c r="B99" s="97" t="s">
        <v>107</v>
      </c>
      <c r="C99" s="227">
        <v>2</v>
      </c>
      <c r="D99" s="228" t="s">
        <v>200</v>
      </c>
      <c r="E99" s="85" t="s">
        <v>44</v>
      </c>
      <c r="F99" s="86">
        <v>469.6</v>
      </c>
      <c r="G99" s="87"/>
      <c r="I99">
        <v>173.6</v>
      </c>
    </row>
    <row r="100" spans="1:11" ht="15.75" x14ac:dyDescent="0.25">
      <c r="A100" s="193"/>
      <c r="B100" s="303"/>
      <c r="C100" s="236"/>
      <c r="D100" s="304"/>
      <c r="E100" s="305"/>
      <c r="F100" s="195"/>
      <c r="G100" s="196"/>
    </row>
    <row r="101" spans="1:11" ht="15.75" x14ac:dyDescent="0.25">
      <c r="A101" s="239"/>
      <c r="B101" s="240" t="s">
        <v>102</v>
      </c>
      <c r="C101" s="241">
        <v>1</v>
      </c>
      <c r="D101" s="242" t="s">
        <v>69</v>
      </c>
      <c r="E101" s="243"/>
      <c r="F101" s="302">
        <f>400+(220*1)</f>
        <v>620</v>
      </c>
      <c r="G101" s="306">
        <f>SUM(F101:F105)</f>
        <v>2065</v>
      </c>
    </row>
    <row r="102" spans="1:11" ht="15.75" x14ac:dyDescent="0.25">
      <c r="A102" s="88"/>
      <c r="B102" s="97"/>
      <c r="C102" s="227">
        <v>2</v>
      </c>
      <c r="D102" s="228" t="s">
        <v>91</v>
      </c>
      <c r="E102" s="85"/>
      <c r="F102" s="86">
        <v>250</v>
      </c>
      <c r="G102" s="87"/>
    </row>
    <row r="103" spans="1:11" ht="15.75" x14ac:dyDescent="0.25">
      <c r="A103" s="88"/>
      <c r="B103" s="97"/>
      <c r="C103" s="227">
        <v>3</v>
      </c>
      <c r="D103" s="228" t="s">
        <v>155</v>
      </c>
      <c r="E103" s="85"/>
      <c r="F103" s="86">
        <v>495</v>
      </c>
      <c r="G103" s="87"/>
    </row>
    <row r="104" spans="1:11" ht="31.5" x14ac:dyDescent="0.25">
      <c r="A104" s="88"/>
      <c r="B104" s="97"/>
      <c r="C104" s="307">
        <v>4</v>
      </c>
      <c r="D104" s="308" t="s">
        <v>156</v>
      </c>
      <c r="E104" s="85"/>
      <c r="F104" s="86">
        <v>350</v>
      </c>
      <c r="G104" s="87"/>
    </row>
    <row r="105" spans="1:11" ht="31.5" x14ac:dyDescent="0.25">
      <c r="A105" s="88"/>
      <c r="B105" s="97"/>
      <c r="C105" s="307">
        <v>5</v>
      </c>
      <c r="D105" s="308" t="s">
        <v>157</v>
      </c>
      <c r="E105" s="85"/>
      <c r="F105" s="86">
        <v>350</v>
      </c>
      <c r="G105" s="87"/>
    </row>
    <row r="106" spans="1:11" ht="16.5" thickBot="1" x14ac:dyDescent="0.3">
      <c r="A106" s="229"/>
      <c r="B106" s="230" t="s">
        <v>103</v>
      </c>
      <c r="C106" s="231"/>
      <c r="D106" s="232"/>
      <c r="E106" s="233"/>
      <c r="F106" s="234"/>
      <c r="G106" s="235"/>
    </row>
    <row r="107" spans="1:11" ht="15.75" x14ac:dyDescent="0.25">
      <c r="A107" s="276"/>
      <c r="B107" s="277"/>
      <c r="C107" s="276"/>
      <c r="D107" s="277"/>
      <c r="E107" s="276"/>
      <c r="F107" s="309"/>
      <c r="G107" s="281"/>
    </row>
    <row r="108" spans="1:11" ht="15.75" x14ac:dyDescent="0.25">
      <c r="A108" s="310"/>
      <c r="B108" s="310"/>
      <c r="C108" s="249"/>
      <c r="D108" s="310"/>
      <c r="E108" s="249"/>
      <c r="F108" s="311"/>
      <c r="G108" s="312"/>
    </row>
    <row r="109" spans="1:11" ht="15.75" x14ac:dyDescent="0.25">
      <c r="A109" s="252">
        <v>18</v>
      </c>
      <c r="B109" s="253" t="s">
        <v>22</v>
      </c>
      <c r="C109" s="254">
        <v>1</v>
      </c>
      <c r="D109" s="255" t="s">
        <v>85</v>
      </c>
      <c r="E109" s="256"/>
      <c r="F109" s="257">
        <v>5250</v>
      </c>
      <c r="G109" s="333">
        <f>SUM(F109:F120)</f>
        <v>23586</v>
      </c>
    </row>
    <row r="110" spans="1:11" ht="15.75" x14ac:dyDescent="0.25">
      <c r="A110" s="88"/>
      <c r="B110" s="97"/>
      <c r="C110" s="227">
        <v>2</v>
      </c>
      <c r="D110" s="228" t="s">
        <v>171</v>
      </c>
      <c r="E110" s="85"/>
      <c r="F110" s="86">
        <v>1354</v>
      </c>
      <c r="G110" s="334"/>
    </row>
    <row r="111" spans="1:11" ht="15.75" x14ac:dyDescent="0.25">
      <c r="A111" s="88"/>
      <c r="B111" s="97"/>
      <c r="C111" s="227">
        <v>3</v>
      </c>
      <c r="D111" s="228" t="s">
        <v>69</v>
      </c>
      <c r="E111" s="85"/>
      <c r="F111" s="86">
        <v>2400</v>
      </c>
      <c r="G111" s="87"/>
    </row>
    <row r="112" spans="1:11" ht="15.75" x14ac:dyDescent="0.25">
      <c r="A112" s="88"/>
      <c r="B112" s="97"/>
      <c r="C112" s="227">
        <v>4</v>
      </c>
      <c r="D112" s="228" t="s">
        <v>86</v>
      </c>
      <c r="E112" s="85"/>
      <c r="F112" s="86">
        <v>5600</v>
      </c>
      <c r="G112" s="87"/>
    </row>
    <row r="113" spans="1:7" ht="15.75" x14ac:dyDescent="0.25">
      <c r="A113" s="88"/>
      <c r="B113" s="97"/>
      <c r="C113" s="227">
        <v>5</v>
      </c>
      <c r="D113" s="228" t="s">
        <v>72</v>
      </c>
      <c r="E113" s="85"/>
      <c r="F113" s="86">
        <v>1750</v>
      </c>
      <c r="G113" s="87"/>
    </row>
    <row r="114" spans="1:7" ht="15.75" x14ac:dyDescent="0.25">
      <c r="A114" s="88"/>
      <c r="B114" s="97"/>
      <c r="C114" s="227">
        <v>6</v>
      </c>
      <c r="D114" s="228" t="s">
        <v>75</v>
      </c>
      <c r="E114" s="85"/>
      <c r="F114" s="86">
        <v>300</v>
      </c>
      <c r="G114" s="87"/>
    </row>
    <row r="115" spans="1:7" ht="15.75" x14ac:dyDescent="0.25">
      <c r="A115" s="88"/>
      <c r="B115" s="97"/>
      <c r="C115" s="227">
        <v>7</v>
      </c>
      <c r="D115" s="228" t="s">
        <v>87</v>
      </c>
      <c r="E115" s="85"/>
      <c r="F115" s="86">
        <v>1025</v>
      </c>
      <c r="G115" s="87"/>
    </row>
    <row r="116" spans="1:7" ht="15.75" x14ac:dyDescent="0.25">
      <c r="A116" s="88"/>
      <c r="B116" s="97"/>
      <c r="C116" s="227">
        <v>8</v>
      </c>
      <c r="D116" s="228" t="s">
        <v>70</v>
      </c>
      <c r="E116" s="85"/>
      <c r="F116" s="86">
        <v>1987</v>
      </c>
      <c r="G116" s="87"/>
    </row>
    <row r="117" spans="1:7" ht="15.75" x14ac:dyDescent="0.25">
      <c r="A117" s="88"/>
      <c r="B117" s="97"/>
      <c r="C117" s="227">
        <v>9</v>
      </c>
      <c r="D117" s="228" t="s">
        <v>88</v>
      </c>
      <c r="E117" s="85"/>
      <c r="F117" s="86">
        <v>1200</v>
      </c>
      <c r="G117" s="87"/>
    </row>
    <row r="118" spans="1:7" ht="15.75" x14ac:dyDescent="0.25">
      <c r="A118" s="88"/>
      <c r="B118" s="97"/>
      <c r="C118" s="227">
        <v>10</v>
      </c>
      <c r="D118" s="228" t="s">
        <v>89</v>
      </c>
      <c r="E118" s="85"/>
      <c r="F118" s="86">
        <v>120</v>
      </c>
      <c r="G118" s="87"/>
    </row>
    <row r="119" spans="1:7" ht="15.75" x14ac:dyDescent="0.25">
      <c r="A119" s="313"/>
      <c r="B119" s="97"/>
      <c r="C119" s="227">
        <v>11</v>
      </c>
      <c r="D119" s="228" t="s">
        <v>90</v>
      </c>
      <c r="E119" s="85"/>
      <c r="F119" s="86">
        <v>2100</v>
      </c>
      <c r="G119" s="87"/>
    </row>
    <row r="120" spans="1:7" ht="15.75" x14ac:dyDescent="0.25">
      <c r="A120" s="313"/>
      <c r="B120" s="97"/>
      <c r="C120" s="227">
        <v>12</v>
      </c>
      <c r="D120" s="228" t="s">
        <v>84</v>
      </c>
      <c r="E120" s="85"/>
      <c r="F120" s="86">
        <v>500</v>
      </c>
      <c r="G120" s="87"/>
    </row>
    <row r="121" spans="1:7" ht="15.75" x14ac:dyDescent="0.25">
      <c r="A121" s="88">
        <v>19</v>
      </c>
      <c r="B121" s="97" t="s">
        <v>23</v>
      </c>
      <c r="C121" s="227"/>
      <c r="D121" s="228"/>
      <c r="E121" s="85"/>
      <c r="F121" s="260" t="s">
        <v>92</v>
      </c>
      <c r="G121" s="261" t="s">
        <v>92</v>
      </c>
    </row>
    <row r="122" spans="1:7" ht="16.5" thickBot="1" x14ac:dyDescent="0.3">
      <c r="A122" s="89">
        <v>20</v>
      </c>
      <c r="B122" s="98" t="s">
        <v>24</v>
      </c>
      <c r="C122" s="314"/>
      <c r="D122" s="315"/>
      <c r="E122" s="90"/>
      <c r="F122" s="91" t="s">
        <v>92</v>
      </c>
      <c r="G122" s="92" t="s">
        <v>92</v>
      </c>
    </row>
    <row r="123" spans="1:7" ht="15.75" x14ac:dyDescent="0.25">
      <c r="A123" s="81"/>
      <c r="B123" s="316"/>
      <c r="C123" s="317"/>
      <c r="D123" s="318" t="s">
        <v>108</v>
      </c>
      <c r="E123" s="82"/>
      <c r="F123" s="319"/>
      <c r="G123" s="320">
        <f>SUM(G7:G122)</f>
        <v>530467.18500000006</v>
      </c>
    </row>
    <row r="124" spans="1:7" ht="16.5" thickBot="1" x14ac:dyDescent="0.3">
      <c r="A124" s="321"/>
      <c r="B124" s="322"/>
      <c r="C124" s="323"/>
      <c r="D124" s="324"/>
      <c r="E124" s="282"/>
      <c r="F124" s="325"/>
      <c r="G124" s="326"/>
    </row>
    <row r="125" spans="1:7" ht="15.75" x14ac:dyDescent="0.25">
      <c r="A125" s="64"/>
      <c r="B125" s="64"/>
      <c r="C125" s="93"/>
      <c r="D125" s="64"/>
      <c r="E125" s="93"/>
      <c r="F125" s="94"/>
      <c r="G125" s="95"/>
    </row>
    <row r="126" spans="1:7" ht="15.75" x14ac:dyDescent="0.25">
      <c r="A126" s="64"/>
      <c r="B126" s="64"/>
      <c r="C126" s="93"/>
      <c r="D126" s="64"/>
      <c r="E126" s="93"/>
      <c r="F126" s="94"/>
      <c r="G126" s="95"/>
    </row>
    <row r="127" spans="1:7" ht="15.75" x14ac:dyDescent="0.25">
      <c r="A127" s="64"/>
      <c r="B127" s="64"/>
      <c r="C127" s="93"/>
      <c r="D127" s="64"/>
      <c r="E127" s="219" t="s">
        <v>203</v>
      </c>
      <c r="F127" s="64"/>
      <c r="G127" s="327"/>
    </row>
    <row r="128" spans="1:7" ht="15.75" x14ac:dyDescent="0.25">
      <c r="A128" s="64"/>
      <c r="B128" s="64"/>
      <c r="C128" s="93"/>
      <c r="D128" s="64"/>
      <c r="E128" s="220" t="s">
        <v>173</v>
      </c>
      <c r="F128" s="64"/>
      <c r="G128" s="220"/>
    </row>
    <row r="129" spans="1:7" ht="15.75" x14ac:dyDescent="0.25">
      <c r="A129" s="64"/>
      <c r="B129" s="64"/>
      <c r="C129" s="93"/>
      <c r="D129" s="64"/>
      <c r="E129" s="220" t="s">
        <v>174</v>
      </c>
      <c r="F129" s="64"/>
      <c r="G129" s="220"/>
    </row>
    <row r="130" spans="1:7" ht="15.75" x14ac:dyDescent="0.25">
      <c r="A130" s="64"/>
      <c r="B130" s="64"/>
      <c r="C130" s="93"/>
      <c r="D130" s="64"/>
      <c r="E130" s="220" t="s">
        <v>175</v>
      </c>
      <c r="F130" s="64"/>
      <c r="G130" s="95"/>
    </row>
    <row r="131" spans="1:7" ht="15.75" x14ac:dyDescent="0.25">
      <c r="A131" s="64"/>
      <c r="B131" s="64"/>
      <c r="C131" s="93"/>
      <c r="D131" s="64"/>
      <c r="E131" s="95"/>
      <c r="F131" s="64"/>
      <c r="G131" s="95"/>
    </row>
    <row r="132" spans="1:7" ht="15.75" x14ac:dyDescent="0.25">
      <c r="A132" s="64"/>
      <c r="B132" s="64"/>
      <c r="C132" s="64"/>
      <c r="D132" s="64"/>
      <c r="E132" s="93"/>
      <c r="F132" s="64"/>
      <c r="G132" s="93"/>
    </row>
    <row r="133" spans="1:7" ht="15.75" x14ac:dyDescent="0.25">
      <c r="A133" s="64"/>
      <c r="B133" s="64"/>
      <c r="C133" s="64"/>
      <c r="D133" s="64"/>
      <c r="E133" s="93"/>
      <c r="F133" s="64"/>
      <c r="G133" s="93"/>
    </row>
    <row r="134" spans="1:7" ht="15.75" x14ac:dyDescent="0.25">
      <c r="A134" s="64"/>
      <c r="B134" s="64"/>
      <c r="C134" s="64"/>
      <c r="D134" s="64"/>
      <c r="E134" s="221" t="s">
        <v>176</v>
      </c>
      <c r="F134" s="64"/>
      <c r="G134" s="93"/>
    </row>
    <row r="135" spans="1:7" ht="15.75" x14ac:dyDescent="0.25">
      <c r="A135" s="64"/>
      <c r="B135" s="64"/>
      <c r="C135" s="64"/>
      <c r="D135" s="64"/>
      <c r="E135" s="219" t="s">
        <v>177</v>
      </c>
      <c r="F135" s="64"/>
      <c r="G135" s="93"/>
    </row>
    <row r="136" spans="1:7" x14ac:dyDescent="0.25">
      <c r="E136" s="3"/>
      <c r="G136" s="3"/>
    </row>
    <row r="137" spans="1:7" x14ac:dyDescent="0.25">
      <c r="E137" s="3"/>
      <c r="G137" s="3"/>
    </row>
    <row r="138" spans="1:7" x14ac:dyDescent="0.25">
      <c r="E138" s="3"/>
      <c r="G138" s="3"/>
    </row>
    <row r="139" spans="1:7" x14ac:dyDescent="0.25">
      <c r="E139" s="3"/>
      <c r="G139" s="3"/>
    </row>
    <row r="140" spans="1:7" x14ac:dyDescent="0.25">
      <c r="E140" s="3"/>
      <c r="G140" s="3"/>
    </row>
    <row r="141" spans="1:7" x14ac:dyDescent="0.25">
      <c r="E141" s="3"/>
      <c r="G141" s="3"/>
    </row>
    <row r="142" spans="1:7" x14ac:dyDescent="0.25">
      <c r="E142" s="3"/>
      <c r="G142" s="3"/>
    </row>
    <row r="143" spans="1:7" x14ac:dyDescent="0.25">
      <c r="E143" s="3"/>
      <c r="G143" s="3"/>
    </row>
    <row r="144" spans="1:7" x14ac:dyDescent="0.25">
      <c r="E144" s="3"/>
      <c r="G144" s="3"/>
    </row>
    <row r="145" spans="5:7" x14ac:dyDescent="0.25">
      <c r="E145" s="3"/>
      <c r="G145" s="3"/>
    </row>
    <row r="146" spans="5:7" x14ac:dyDescent="0.25">
      <c r="E146" s="3"/>
      <c r="G146" s="3"/>
    </row>
    <row r="147" spans="5:7" x14ac:dyDescent="0.25">
      <c r="E147" s="3"/>
      <c r="G147" s="3"/>
    </row>
    <row r="148" spans="5:7" x14ac:dyDescent="0.25">
      <c r="E148" s="3"/>
      <c r="G148" s="3"/>
    </row>
    <row r="149" spans="5:7" x14ac:dyDescent="0.25">
      <c r="E149" s="3"/>
      <c r="G149" s="3"/>
    </row>
    <row r="150" spans="5:7" x14ac:dyDescent="0.25">
      <c r="E150" s="3"/>
      <c r="G150" s="3"/>
    </row>
    <row r="151" spans="5:7" x14ac:dyDescent="0.25">
      <c r="E151" s="3"/>
      <c r="G151" s="3"/>
    </row>
    <row r="152" spans="5:7" x14ac:dyDescent="0.25">
      <c r="E152" s="3"/>
      <c r="G152" s="3"/>
    </row>
    <row r="153" spans="5:7" x14ac:dyDescent="0.25">
      <c r="E153" s="3"/>
      <c r="G153" s="3"/>
    </row>
    <row r="154" spans="5:7" x14ac:dyDescent="0.25">
      <c r="E154" s="3"/>
      <c r="G154" s="3"/>
    </row>
    <row r="155" spans="5:7" x14ac:dyDescent="0.25">
      <c r="E155" s="3"/>
      <c r="G155" s="3"/>
    </row>
    <row r="156" spans="5:7" x14ac:dyDescent="0.25">
      <c r="E156" s="3"/>
      <c r="G156" s="3"/>
    </row>
    <row r="157" spans="5:7" x14ac:dyDescent="0.25">
      <c r="E157" s="3"/>
      <c r="G157" s="3"/>
    </row>
    <row r="158" spans="5:7" x14ac:dyDescent="0.25">
      <c r="E158" s="3"/>
      <c r="G158" s="3"/>
    </row>
    <row r="159" spans="5:7" x14ac:dyDescent="0.25">
      <c r="E159" s="3"/>
      <c r="G159" s="3"/>
    </row>
    <row r="160" spans="5:7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</sheetData>
  <mergeCells count="4">
    <mergeCell ref="C4:D4"/>
    <mergeCell ref="C6:D6"/>
    <mergeCell ref="A1:G1"/>
    <mergeCell ref="A2:G2"/>
  </mergeCells>
  <pageMargins left="0.51181102362204722" right="0.11811023622047245" top="0.55118110236220474" bottom="1.3385826771653544" header="0.31496062992125984" footer="0.31496062992125984"/>
  <pageSetup paperSize="9" scale="79" orientation="portrait" horizontalDpi="4294967292" verticalDpi="300" r:id="rId1"/>
  <rowBreaks count="2" manualBreakCount="2">
    <brk id="54" max="16383" man="1"/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view="pageBreakPreview" zoomScale="60" workbookViewId="0">
      <selection activeCell="J20" sqref="J20"/>
    </sheetView>
  </sheetViews>
  <sheetFormatPr defaultRowHeight="15" x14ac:dyDescent="0.25"/>
  <cols>
    <col min="1" max="1" width="6.5703125" customWidth="1"/>
    <col min="2" max="2" width="16.85546875" customWidth="1"/>
    <col min="3" max="3" width="16.7109375" customWidth="1"/>
    <col min="4" max="4" width="16.5703125" customWidth="1"/>
    <col min="5" max="5" width="15.28515625" customWidth="1"/>
    <col min="6" max="6" width="16.42578125" customWidth="1"/>
    <col min="7" max="7" width="9.28515625" customWidth="1"/>
    <col min="8" max="8" width="12.28515625" customWidth="1"/>
    <col min="9" max="9" width="9.5703125" customWidth="1"/>
    <col min="10" max="10" width="24.42578125" customWidth="1"/>
    <col min="11" max="11" width="12.42578125" bestFit="1" customWidth="1"/>
  </cols>
  <sheetData>
    <row r="1" spans="1:11" ht="15.75" x14ac:dyDescent="0.25">
      <c r="A1" s="388" t="s">
        <v>264</v>
      </c>
      <c r="B1" s="388"/>
      <c r="C1" s="388"/>
      <c r="D1" s="388"/>
      <c r="E1" s="388"/>
      <c r="F1" s="388"/>
      <c r="G1" s="388"/>
      <c r="H1" s="388"/>
      <c r="I1" s="388"/>
      <c r="J1" s="208"/>
    </row>
    <row r="2" spans="1:11" ht="15.75" x14ac:dyDescent="0.25">
      <c r="A2" s="388" t="s">
        <v>237</v>
      </c>
      <c r="B2" s="388"/>
      <c r="C2" s="388"/>
      <c r="D2" s="388"/>
      <c r="E2" s="388"/>
      <c r="F2" s="388"/>
      <c r="G2" s="388"/>
      <c r="H2" s="388"/>
      <c r="I2" s="388"/>
      <c r="J2" s="208"/>
    </row>
    <row r="3" spans="1:11" ht="15.75" x14ac:dyDescent="0.25">
      <c r="A3" s="64"/>
      <c r="B3" s="208"/>
      <c r="C3" s="64"/>
      <c r="D3" s="64"/>
      <c r="E3" s="64"/>
      <c r="F3" s="64"/>
      <c r="G3" s="64"/>
      <c r="H3" s="64"/>
      <c r="I3" s="64"/>
      <c r="J3" s="64"/>
    </row>
    <row r="4" spans="1:11" ht="15.75" x14ac:dyDescent="0.25">
      <c r="A4" s="407" t="s">
        <v>259</v>
      </c>
      <c r="B4" s="407" t="s">
        <v>258</v>
      </c>
      <c r="C4" s="407" t="s">
        <v>257</v>
      </c>
      <c r="D4" s="403" t="s">
        <v>252</v>
      </c>
      <c r="E4" s="404"/>
      <c r="F4" s="404"/>
      <c r="G4" s="404"/>
      <c r="H4" s="404"/>
      <c r="I4" s="405"/>
      <c r="J4" s="212"/>
    </row>
    <row r="5" spans="1:11" ht="15.6" customHeight="1" x14ac:dyDescent="0.25">
      <c r="A5" s="408"/>
      <c r="B5" s="408"/>
      <c r="C5" s="408"/>
      <c r="D5" s="403" t="s">
        <v>256</v>
      </c>
      <c r="E5" s="404"/>
      <c r="F5" s="405"/>
      <c r="G5" s="406" t="s">
        <v>255</v>
      </c>
      <c r="H5" s="406"/>
      <c r="I5" s="406" t="s">
        <v>260</v>
      </c>
      <c r="J5" s="212" t="s">
        <v>265</v>
      </c>
    </row>
    <row r="6" spans="1:11" ht="15.75" x14ac:dyDescent="0.25">
      <c r="A6" s="409"/>
      <c r="B6" s="409"/>
      <c r="C6" s="409"/>
      <c r="D6" s="214">
        <v>0.2</v>
      </c>
      <c r="E6" s="215" t="s">
        <v>253</v>
      </c>
      <c r="F6" s="215" t="s">
        <v>254</v>
      </c>
      <c r="G6" s="216" t="s">
        <v>261</v>
      </c>
      <c r="H6" s="216" t="s">
        <v>262</v>
      </c>
      <c r="I6" s="406"/>
      <c r="J6" s="210" t="s">
        <v>266</v>
      </c>
      <c r="K6" s="5"/>
    </row>
    <row r="7" spans="1:11" ht="15.75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5"/>
    </row>
    <row r="8" spans="1:11" ht="15.75" x14ac:dyDescent="0.25">
      <c r="A8" s="211">
        <v>1</v>
      </c>
      <c r="B8" s="212" t="s">
        <v>238</v>
      </c>
      <c r="C8" s="197">
        <v>3439</v>
      </c>
      <c r="D8" s="197">
        <f>0.2*C8</f>
        <v>687.80000000000007</v>
      </c>
      <c r="E8" s="197">
        <f>0.05*D8</f>
        <v>34.390000000000008</v>
      </c>
      <c r="F8" s="197">
        <f>0.06*D8</f>
        <v>41.268000000000001</v>
      </c>
      <c r="G8" s="197">
        <f t="shared" ref="G8:G21" si="0">J8/10000</f>
        <v>29.782437500000007</v>
      </c>
      <c r="H8" s="197">
        <f>G8/D8*100</f>
        <v>4.3301014102936906</v>
      </c>
      <c r="I8" s="218">
        <f>G8/E8*100</f>
        <v>86.602028205873808</v>
      </c>
      <c r="J8" s="213">
        <f>J23-K9</f>
        <v>297824.37500000006</v>
      </c>
    </row>
    <row r="9" spans="1:11" ht="15.75" x14ac:dyDescent="0.25">
      <c r="A9" s="211">
        <v>2</v>
      </c>
      <c r="B9" s="212" t="s">
        <v>239</v>
      </c>
      <c r="C9" s="197">
        <v>2662</v>
      </c>
      <c r="D9" s="197">
        <f t="shared" ref="D9:D21" si="1">0.2*C9</f>
        <v>532.4</v>
      </c>
      <c r="E9" s="197">
        <f t="shared" ref="E9:E21" si="2">0.05*D9</f>
        <v>26.62</v>
      </c>
      <c r="F9" s="197">
        <f t="shared" ref="F9:F21" si="3">0.06*D9</f>
        <v>31.943999999999999</v>
      </c>
      <c r="G9" s="197">
        <f t="shared" si="0"/>
        <v>2.6292</v>
      </c>
      <c r="H9" s="197">
        <f t="shared" ref="H9:H23" si="4">G9/D9*100</f>
        <v>0.49383921863260705</v>
      </c>
      <c r="I9" s="218">
        <f t="shared" ref="I9:I21" si="5">G9/E9*100</f>
        <v>9.8767843726521409</v>
      </c>
      <c r="J9" s="213">
        <f>'RTH1'!F89+'RTH1'!F57</f>
        <v>26292</v>
      </c>
      <c r="K9" s="6">
        <f>SUM(J9:J22)</f>
        <v>232642.81</v>
      </c>
    </row>
    <row r="10" spans="1:11" ht="15.75" x14ac:dyDescent="0.25">
      <c r="A10" s="211">
        <v>3</v>
      </c>
      <c r="B10" s="212" t="s">
        <v>240</v>
      </c>
      <c r="C10" s="197">
        <v>985</v>
      </c>
      <c r="D10" s="197">
        <f t="shared" si="1"/>
        <v>197</v>
      </c>
      <c r="E10" s="197">
        <f t="shared" si="2"/>
        <v>9.8500000000000014</v>
      </c>
      <c r="F10" s="197">
        <f t="shared" si="3"/>
        <v>11.82</v>
      </c>
      <c r="G10" s="197">
        <f t="shared" si="0"/>
        <v>2.75</v>
      </c>
      <c r="H10" s="197">
        <f t="shared" si="4"/>
        <v>1.3959390862944163</v>
      </c>
      <c r="I10" s="218">
        <f t="shared" si="5"/>
        <v>27.918781725888319</v>
      </c>
      <c r="J10" s="213">
        <f>'RTH1'!F65</f>
        <v>27500</v>
      </c>
    </row>
    <row r="11" spans="1:11" ht="15.75" x14ac:dyDescent="0.25">
      <c r="A11" s="211">
        <v>4</v>
      </c>
      <c r="B11" s="212" t="s">
        <v>241</v>
      </c>
      <c r="C11" s="197">
        <v>232</v>
      </c>
      <c r="D11" s="197">
        <f t="shared" si="1"/>
        <v>46.400000000000006</v>
      </c>
      <c r="E11" s="197">
        <f t="shared" si="2"/>
        <v>2.3200000000000003</v>
      </c>
      <c r="F11" s="197">
        <f t="shared" si="3"/>
        <v>2.7840000000000003</v>
      </c>
      <c r="G11" s="197">
        <f t="shared" si="0"/>
        <v>1.1540999999999999</v>
      </c>
      <c r="H11" s="197">
        <f t="shared" si="4"/>
        <v>2.4872844827586205</v>
      </c>
      <c r="I11" s="218">
        <f t="shared" si="5"/>
        <v>49.745689655172406</v>
      </c>
      <c r="J11" s="213">
        <f>'RTH1'!F90+'RTH1'!F67</f>
        <v>11541</v>
      </c>
    </row>
    <row r="12" spans="1:11" ht="15.75" x14ac:dyDescent="0.25">
      <c r="A12" s="211">
        <v>5</v>
      </c>
      <c r="B12" s="212" t="s">
        <v>242</v>
      </c>
      <c r="C12" s="197">
        <v>401</v>
      </c>
      <c r="D12" s="197">
        <f t="shared" si="1"/>
        <v>80.2</v>
      </c>
      <c r="E12" s="197">
        <f t="shared" si="2"/>
        <v>4.0100000000000007</v>
      </c>
      <c r="F12" s="197">
        <f t="shared" si="3"/>
        <v>4.8120000000000003</v>
      </c>
      <c r="G12" s="197">
        <f t="shared" si="0"/>
        <v>0.16</v>
      </c>
      <c r="H12" s="197">
        <f t="shared" si="4"/>
        <v>0.199501246882793</v>
      </c>
      <c r="I12" s="218">
        <f t="shared" si="5"/>
        <v>3.9900249376558596</v>
      </c>
      <c r="J12" s="213">
        <f>'RTH1'!F69</f>
        <v>1600</v>
      </c>
      <c r="K12" s="6" t="s">
        <v>270</v>
      </c>
    </row>
    <row r="13" spans="1:11" ht="15.75" x14ac:dyDescent="0.25">
      <c r="A13" s="211">
        <v>6</v>
      </c>
      <c r="B13" s="212" t="s">
        <v>243</v>
      </c>
      <c r="C13" s="197">
        <v>409</v>
      </c>
      <c r="D13" s="197">
        <f t="shared" si="1"/>
        <v>81.800000000000011</v>
      </c>
      <c r="E13" s="197">
        <f t="shared" si="2"/>
        <v>4.0900000000000007</v>
      </c>
      <c r="F13" s="197">
        <f t="shared" si="3"/>
        <v>4.9080000000000004</v>
      </c>
      <c r="G13" s="197">
        <f t="shared" si="0"/>
        <v>3</v>
      </c>
      <c r="H13" s="197">
        <f t="shared" si="4"/>
        <v>3.6674816625916864</v>
      </c>
      <c r="I13" s="218">
        <f t="shared" si="5"/>
        <v>73.349633251833723</v>
      </c>
      <c r="J13" s="213">
        <f>'RTH1'!F71</f>
        <v>30000</v>
      </c>
    </row>
    <row r="14" spans="1:11" ht="15.75" x14ac:dyDescent="0.25">
      <c r="A14" s="211">
        <v>7</v>
      </c>
      <c r="B14" s="212" t="s">
        <v>244</v>
      </c>
      <c r="C14" s="197">
        <v>456</v>
      </c>
      <c r="D14" s="197">
        <f t="shared" si="1"/>
        <v>91.2</v>
      </c>
      <c r="E14" s="197">
        <f t="shared" si="2"/>
        <v>4.5600000000000005</v>
      </c>
      <c r="F14" s="197">
        <f t="shared" si="3"/>
        <v>5.4719999999999995</v>
      </c>
      <c r="G14" s="197">
        <f t="shared" si="0"/>
        <v>2.8138999999999998</v>
      </c>
      <c r="H14" s="197">
        <f t="shared" si="4"/>
        <v>3.0854166666666667</v>
      </c>
      <c r="I14" s="218">
        <f t="shared" si="5"/>
        <v>61.708333333333321</v>
      </c>
      <c r="J14" s="213">
        <f>'RTH1'!F91+'RTH1'!F73</f>
        <v>28139</v>
      </c>
    </row>
    <row r="15" spans="1:11" ht="15.75" x14ac:dyDescent="0.25">
      <c r="A15" s="211">
        <v>8</v>
      </c>
      <c r="B15" s="212" t="s">
        <v>245</v>
      </c>
      <c r="C15" s="197">
        <v>204</v>
      </c>
      <c r="D15" s="197">
        <f t="shared" si="1"/>
        <v>40.800000000000004</v>
      </c>
      <c r="E15" s="197">
        <f t="shared" si="2"/>
        <v>2.0400000000000005</v>
      </c>
      <c r="F15" s="197">
        <f t="shared" si="3"/>
        <v>2.448</v>
      </c>
      <c r="G15" s="197">
        <f t="shared" si="0"/>
        <v>0.42299999999999999</v>
      </c>
      <c r="H15" s="197">
        <f t="shared" si="4"/>
        <v>1.0367647058823528</v>
      </c>
      <c r="I15" s="218">
        <f t="shared" si="5"/>
        <v>20.735294117647054</v>
      </c>
      <c r="J15" s="213">
        <f>'RTH1'!F75</f>
        <v>4230</v>
      </c>
    </row>
    <row r="16" spans="1:11" ht="15.75" x14ac:dyDescent="0.25">
      <c r="A16" s="211">
        <v>9</v>
      </c>
      <c r="B16" s="212" t="s">
        <v>246</v>
      </c>
      <c r="C16" s="197">
        <v>533</v>
      </c>
      <c r="D16" s="197">
        <f t="shared" si="1"/>
        <v>106.60000000000001</v>
      </c>
      <c r="E16" s="197">
        <f t="shared" si="2"/>
        <v>5.330000000000001</v>
      </c>
      <c r="F16" s="197">
        <f t="shared" si="3"/>
        <v>6.3959999999999999</v>
      </c>
      <c r="G16" s="197">
        <f t="shared" si="0"/>
        <v>2.7115999999999998</v>
      </c>
      <c r="H16" s="197">
        <f t="shared" si="4"/>
        <v>2.5437148217636021</v>
      </c>
      <c r="I16" s="218">
        <f t="shared" si="5"/>
        <v>50.874296435272036</v>
      </c>
      <c r="J16" s="213">
        <f>'RTH1'!F92+'RTH1'!F77</f>
        <v>27116</v>
      </c>
    </row>
    <row r="17" spans="1:11" ht="15.75" x14ac:dyDescent="0.25">
      <c r="A17" s="211">
        <v>10</v>
      </c>
      <c r="B17" s="212" t="s">
        <v>247</v>
      </c>
      <c r="C17" s="197">
        <v>457</v>
      </c>
      <c r="D17" s="197">
        <f t="shared" si="1"/>
        <v>91.4</v>
      </c>
      <c r="E17" s="197">
        <f t="shared" si="2"/>
        <v>4.57</v>
      </c>
      <c r="F17" s="197">
        <f t="shared" si="3"/>
        <v>5.484</v>
      </c>
      <c r="G17" s="197">
        <f t="shared" si="0"/>
        <v>3.0249999999999999</v>
      </c>
      <c r="H17" s="197">
        <f t="shared" si="4"/>
        <v>3.3096280087527354</v>
      </c>
      <c r="I17" s="218">
        <f t="shared" si="5"/>
        <v>66.192560175054695</v>
      </c>
      <c r="J17" s="213">
        <f>'RTH1'!F79</f>
        <v>30250</v>
      </c>
    </row>
    <row r="18" spans="1:11" ht="15.75" x14ac:dyDescent="0.25">
      <c r="A18" s="211">
        <v>11</v>
      </c>
      <c r="B18" s="212" t="s">
        <v>248</v>
      </c>
      <c r="C18" s="197">
        <v>363</v>
      </c>
      <c r="D18" s="197">
        <f t="shared" si="1"/>
        <v>72.600000000000009</v>
      </c>
      <c r="E18" s="197">
        <f t="shared" si="2"/>
        <v>3.6300000000000008</v>
      </c>
      <c r="F18" s="197">
        <f t="shared" si="3"/>
        <v>4.3560000000000008</v>
      </c>
      <c r="G18" s="197">
        <f t="shared" si="0"/>
        <v>0.871</v>
      </c>
      <c r="H18" s="197">
        <f t="shared" si="4"/>
        <v>1.1997245179063361</v>
      </c>
      <c r="I18" s="218">
        <f t="shared" si="5"/>
        <v>23.994490358126715</v>
      </c>
      <c r="J18" s="213">
        <f>'RTH1'!F93+'RTH1'!F81</f>
        <v>8710</v>
      </c>
    </row>
    <row r="19" spans="1:11" ht="15.75" x14ac:dyDescent="0.25">
      <c r="A19" s="211">
        <v>12</v>
      </c>
      <c r="B19" s="212" t="s">
        <v>249</v>
      </c>
      <c r="C19" s="197">
        <v>287</v>
      </c>
      <c r="D19" s="197">
        <f t="shared" si="1"/>
        <v>57.400000000000006</v>
      </c>
      <c r="E19" s="197">
        <f t="shared" si="2"/>
        <v>2.8700000000000006</v>
      </c>
      <c r="F19" s="197">
        <f t="shared" si="3"/>
        <v>3.4440000000000004</v>
      </c>
      <c r="G19" s="197">
        <f t="shared" si="0"/>
        <v>0.65</v>
      </c>
      <c r="H19" s="197">
        <f t="shared" si="4"/>
        <v>1.1324041811846688</v>
      </c>
      <c r="I19" s="218">
        <f t="shared" si="5"/>
        <v>22.648083623693378</v>
      </c>
      <c r="J19" s="213">
        <f>'RTH1'!F83</f>
        <v>6500</v>
      </c>
    </row>
    <row r="20" spans="1:11" ht="15.75" x14ac:dyDescent="0.25">
      <c r="A20" s="211">
        <v>13</v>
      </c>
      <c r="B20" s="212" t="s">
        <v>250</v>
      </c>
      <c r="C20" s="197">
        <v>464</v>
      </c>
      <c r="D20" s="197">
        <f t="shared" si="1"/>
        <v>92.800000000000011</v>
      </c>
      <c r="E20" s="197">
        <f t="shared" si="2"/>
        <v>4.6400000000000006</v>
      </c>
      <c r="F20" s="197">
        <f t="shared" si="3"/>
        <v>5.5680000000000005</v>
      </c>
      <c r="G20" s="197">
        <f t="shared" si="0"/>
        <v>1.617181</v>
      </c>
      <c r="H20" s="197">
        <f t="shared" si="4"/>
        <v>1.7426519396551723</v>
      </c>
      <c r="I20" s="218">
        <f t="shared" si="5"/>
        <v>34.853038793103444</v>
      </c>
      <c r="J20" s="213">
        <f>'RTH1'!F94+'RTH1'!F85</f>
        <v>16171.81</v>
      </c>
    </row>
    <row r="21" spans="1:11" ht="15.75" x14ac:dyDescent="0.25">
      <c r="A21" s="211">
        <v>14</v>
      </c>
      <c r="B21" s="212" t="s">
        <v>251</v>
      </c>
      <c r="C21" s="197">
        <v>364</v>
      </c>
      <c r="D21" s="197">
        <f t="shared" si="1"/>
        <v>72.8</v>
      </c>
      <c r="E21" s="197">
        <f t="shared" si="2"/>
        <v>3.64</v>
      </c>
      <c r="F21" s="197">
        <f t="shared" si="3"/>
        <v>4.3679999999999994</v>
      </c>
      <c r="G21" s="197">
        <f t="shared" si="0"/>
        <v>1.4593</v>
      </c>
      <c r="H21" s="197">
        <f t="shared" si="4"/>
        <v>2.0045329670329672</v>
      </c>
      <c r="I21" s="218">
        <f t="shared" si="5"/>
        <v>40.090659340659343</v>
      </c>
      <c r="J21" s="213">
        <f>'RTH1'!F95+'RTH1'!F87</f>
        <v>14593</v>
      </c>
    </row>
    <row r="22" spans="1:11" ht="15.75" x14ac:dyDescent="0.25">
      <c r="A22" s="211"/>
      <c r="B22" s="212"/>
      <c r="C22" s="197"/>
      <c r="D22" s="197"/>
      <c r="E22" s="197"/>
      <c r="F22" s="197"/>
      <c r="G22" s="197"/>
      <c r="H22" s="197"/>
      <c r="I22" s="212"/>
      <c r="J22" s="213"/>
    </row>
    <row r="23" spans="1:11" ht="15.75" x14ac:dyDescent="0.25">
      <c r="A23" s="402" t="s">
        <v>263</v>
      </c>
      <c r="B23" s="402"/>
      <c r="C23" s="217">
        <f>SUM(C8:C22)</f>
        <v>11256</v>
      </c>
      <c r="D23" s="217">
        <f t="shared" ref="D23" si="6">SUM(D8:D22)</f>
        <v>2251.2000000000003</v>
      </c>
      <c r="E23" s="217">
        <f>SUM(E8:E22)</f>
        <v>112.56000000000003</v>
      </c>
      <c r="F23" s="217">
        <f t="shared" ref="F23" si="7">SUM(F8:F22)</f>
        <v>135.072</v>
      </c>
      <c r="G23" s="217">
        <f>SUM(G8:G22)</f>
        <v>53.046718499999997</v>
      </c>
      <c r="H23" s="217">
        <f t="shared" si="4"/>
        <v>2.3563751998933897</v>
      </c>
      <c r="I23" s="217">
        <f>G23/E23*100</f>
        <v>47.127503997867784</v>
      </c>
      <c r="J23" s="213">
        <f>'RTH1'!G123</f>
        <v>530467.18500000006</v>
      </c>
    </row>
    <row r="24" spans="1:11" ht="15.75" x14ac:dyDescent="0.25">
      <c r="A24" s="64"/>
      <c r="B24" s="64"/>
      <c r="C24" s="94"/>
      <c r="D24" s="94"/>
      <c r="E24" s="94"/>
      <c r="F24" s="94"/>
      <c r="G24" s="94"/>
      <c r="H24" s="94"/>
      <c r="I24" s="94"/>
      <c r="J24" s="95"/>
    </row>
    <row r="25" spans="1:11" ht="15.75" x14ac:dyDescent="0.25">
      <c r="A25" s="64"/>
      <c r="B25" s="64"/>
      <c r="C25" s="94"/>
      <c r="D25" s="94"/>
      <c r="E25" s="94"/>
      <c r="F25" s="94"/>
      <c r="G25" s="94"/>
      <c r="H25" s="94"/>
      <c r="I25" s="94"/>
      <c r="J25" s="95"/>
    </row>
    <row r="26" spans="1:11" ht="15.75" x14ac:dyDescent="0.25">
      <c r="A26" s="64"/>
      <c r="B26" s="64"/>
      <c r="C26" s="94"/>
      <c r="D26" s="94"/>
      <c r="E26" s="94"/>
      <c r="F26" s="219" t="s">
        <v>203</v>
      </c>
      <c r="G26" s="94"/>
      <c r="H26" s="94"/>
      <c r="I26" s="94"/>
      <c r="J26" s="8"/>
    </row>
    <row r="27" spans="1:11" ht="15.75" x14ac:dyDescent="0.25">
      <c r="A27" s="64"/>
      <c r="B27" s="64"/>
      <c r="C27" s="94"/>
      <c r="D27" s="94"/>
      <c r="E27" s="94"/>
      <c r="F27" s="220" t="s">
        <v>173</v>
      </c>
      <c r="G27" s="94"/>
      <c r="H27" s="94"/>
      <c r="I27" s="94"/>
      <c r="J27" s="8">
        <f>0.05*C23</f>
        <v>562.80000000000007</v>
      </c>
      <c r="K27">
        <f>G23/J27*100</f>
        <v>9.4255007995735589</v>
      </c>
    </row>
    <row r="28" spans="1:11" ht="15.75" x14ac:dyDescent="0.25">
      <c r="A28" s="64"/>
      <c r="B28" s="64"/>
      <c r="C28" s="94"/>
      <c r="D28" s="94"/>
      <c r="E28" s="94"/>
      <c r="F28" s="220" t="s">
        <v>174</v>
      </c>
      <c r="G28" s="94"/>
      <c r="H28" s="94"/>
      <c r="I28" s="94"/>
      <c r="J28" s="8">
        <f>0.05*D23</f>
        <v>112.56000000000002</v>
      </c>
    </row>
    <row r="29" spans="1:11" ht="15.75" x14ac:dyDescent="0.25">
      <c r="A29" s="64"/>
      <c r="B29" s="64"/>
      <c r="C29" s="94"/>
      <c r="D29" s="94"/>
      <c r="E29" s="94"/>
      <c r="F29" s="220" t="s">
        <v>175</v>
      </c>
      <c r="G29" s="94"/>
      <c r="H29" s="94"/>
      <c r="I29" s="94"/>
      <c r="J29" s="8"/>
    </row>
    <row r="30" spans="1:11" ht="15.75" x14ac:dyDescent="0.25">
      <c r="A30" s="64"/>
      <c r="B30" s="64"/>
      <c r="C30" s="94"/>
      <c r="D30" s="94"/>
      <c r="E30" s="94"/>
      <c r="F30" s="95"/>
      <c r="G30" s="94"/>
      <c r="H30" s="94"/>
      <c r="I30" s="94"/>
      <c r="J30" s="8"/>
    </row>
    <row r="31" spans="1:11" ht="15.75" x14ac:dyDescent="0.25">
      <c r="A31" s="64"/>
      <c r="B31" s="64"/>
      <c r="C31" s="64"/>
      <c r="D31" s="64"/>
      <c r="E31" s="64"/>
      <c r="F31" s="93"/>
      <c r="G31" s="64"/>
      <c r="H31" s="64"/>
      <c r="I31" s="64"/>
      <c r="J31" s="3"/>
    </row>
    <row r="32" spans="1:11" ht="15.75" x14ac:dyDescent="0.25">
      <c r="A32" s="64"/>
      <c r="B32" s="64"/>
      <c r="C32" s="64"/>
      <c r="D32" s="64"/>
      <c r="E32" s="64"/>
      <c r="F32" s="93"/>
      <c r="G32" s="64"/>
      <c r="H32" s="64"/>
      <c r="I32" s="64"/>
      <c r="J32" s="3"/>
    </row>
    <row r="33" spans="1:10" ht="15.75" x14ac:dyDescent="0.25">
      <c r="A33" s="64"/>
      <c r="B33" s="64"/>
      <c r="C33" s="64"/>
      <c r="D33" s="64"/>
      <c r="E33" s="64"/>
      <c r="F33" s="221" t="s">
        <v>176</v>
      </c>
      <c r="G33" s="64"/>
      <c r="H33" s="64"/>
      <c r="I33" s="64"/>
      <c r="J33" s="3"/>
    </row>
    <row r="34" spans="1:10" ht="15.75" x14ac:dyDescent="0.25">
      <c r="A34" s="64"/>
      <c r="B34" s="64"/>
      <c r="C34" s="64"/>
      <c r="D34" s="64"/>
      <c r="E34" s="64"/>
      <c r="F34" s="219" t="s">
        <v>177</v>
      </c>
      <c r="G34" s="64"/>
      <c r="H34" s="64"/>
      <c r="I34" s="64"/>
      <c r="J34" s="3"/>
    </row>
    <row r="35" spans="1:10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J40" s="3"/>
    </row>
    <row r="41" spans="1:10" x14ac:dyDescent="0.25">
      <c r="J41" s="3"/>
    </row>
    <row r="42" spans="1:10" x14ac:dyDescent="0.25">
      <c r="J42" s="3"/>
    </row>
    <row r="43" spans="1:10" x14ac:dyDescent="0.25">
      <c r="J43" s="3"/>
    </row>
    <row r="44" spans="1:10" x14ac:dyDescent="0.25">
      <c r="J44" s="3"/>
    </row>
    <row r="45" spans="1:10" x14ac:dyDescent="0.25">
      <c r="J45" s="3"/>
    </row>
    <row r="46" spans="1:10" x14ac:dyDescent="0.25">
      <c r="J46" s="3"/>
    </row>
    <row r="47" spans="1:10" x14ac:dyDescent="0.25">
      <c r="J47" s="3"/>
    </row>
    <row r="48" spans="1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  <row r="56" spans="10:10" x14ac:dyDescent="0.25">
      <c r="J56" s="3"/>
    </row>
    <row r="57" spans="10:10" x14ac:dyDescent="0.25">
      <c r="J57" s="3"/>
    </row>
    <row r="58" spans="10:10" x14ac:dyDescent="0.25">
      <c r="J58" s="3"/>
    </row>
  </sheetData>
  <mergeCells count="10">
    <mergeCell ref="A23:B23"/>
    <mergeCell ref="A1:I1"/>
    <mergeCell ref="A2:I2"/>
    <mergeCell ref="D4:I4"/>
    <mergeCell ref="D5:F5"/>
    <mergeCell ref="I5:I6"/>
    <mergeCell ref="C4:C6"/>
    <mergeCell ref="B4:B6"/>
    <mergeCell ref="A4:A6"/>
    <mergeCell ref="G5:H5"/>
  </mergeCells>
  <printOptions horizontalCentered="1"/>
  <pageMargins left="0.70866141732283472" right="0.70866141732283472" top="0.55118110236220474" bottom="1.3385826771653544" header="0.31496062992125984" footer="0.31496062992125984"/>
  <pageSetup paperSize="4632" scale="9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6"/>
  <sheetViews>
    <sheetView workbookViewId="0">
      <selection activeCell="E22" sqref="E22"/>
    </sheetView>
  </sheetViews>
  <sheetFormatPr defaultRowHeight="15" x14ac:dyDescent="0.25"/>
  <cols>
    <col min="1" max="1" width="6.5703125" customWidth="1"/>
    <col min="2" max="2" width="30.85546875" customWidth="1"/>
    <col min="3" max="3" width="13" customWidth="1"/>
    <col min="4" max="4" width="13.28515625" customWidth="1"/>
    <col min="5" max="5" width="24.42578125" customWidth="1"/>
    <col min="6" max="6" width="12.7109375" customWidth="1"/>
  </cols>
  <sheetData>
    <row r="1" spans="1:9" ht="15.75" x14ac:dyDescent="0.25">
      <c r="A1" s="388" t="s">
        <v>159</v>
      </c>
      <c r="B1" s="388"/>
      <c r="C1" s="388"/>
      <c r="D1" s="388"/>
      <c r="E1" s="388"/>
      <c r="F1" s="388"/>
    </row>
    <row r="2" spans="1:9" ht="15.75" x14ac:dyDescent="0.25">
      <c r="A2" s="388" t="s">
        <v>160</v>
      </c>
      <c r="B2" s="388"/>
      <c r="C2" s="388"/>
      <c r="D2" s="388"/>
      <c r="E2" s="388"/>
      <c r="F2" s="388"/>
    </row>
    <row r="3" spans="1:9" ht="15.75" x14ac:dyDescent="0.25">
      <c r="A3" s="64"/>
      <c r="B3" s="65"/>
      <c r="C3" s="66"/>
      <c r="D3" s="64"/>
      <c r="E3" s="64"/>
      <c r="F3" s="64"/>
    </row>
    <row r="4" spans="1:9" ht="16.5" thickBot="1" x14ac:dyDescent="0.3">
      <c r="A4" s="67"/>
      <c r="B4" s="64"/>
      <c r="C4" s="64"/>
      <c r="D4" s="64"/>
      <c r="E4" s="64"/>
      <c r="F4" s="64"/>
    </row>
    <row r="5" spans="1:9" ht="15.75" x14ac:dyDescent="0.25">
      <c r="A5" s="68" t="s">
        <v>1</v>
      </c>
      <c r="B5" s="70" t="s">
        <v>5</v>
      </c>
      <c r="C5" s="69" t="s">
        <v>3</v>
      </c>
      <c r="D5" s="70" t="s">
        <v>6</v>
      </c>
      <c r="E5" s="71" t="s">
        <v>161</v>
      </c>
      <c r="F5" s="72"/>
      <c r="G5" s="5"/>
    </row>
    <row r="6" spans="1:9" ht="15.75" x14ac:dyDescent="0.25">
      <c r="A6" s="73"/>
      <c r="B6" s="75"/>
      <c r="C6" s="74" t="s">
        <v>25</v>
      </c>
      <c r="D6" s="75" t="s">
        <v>7</v>
      </c>
      <c r="E6" s="76" t="s">
        <v>163</v>
      </c>
      <c r="F6" s="72"/>
      <c r="G6" s="5"/>
    </row>
    <row r="7" spans="1:9" ht="16.5" thickBot="1" x14ac:dyDescent="0.3">
      <c r="A7" s="77">
        <v>1</v>
      </c>
      <c r="B7" s="79">
        <v>2</v>
      </c>
      <c r="C7" s="78">
        <v>3</v>
      </c>
      <c r="D7" s="79">
        <v>4</v>
      </c>
      <c r="E7" s="80">
        <v>5</v>
      </c>
      <c r="F7" s="72"/>
      <c r="G7" s="5"/>
    </row>
    <row r="8" spans="1:9" ht="16.5" thickTop="1" x14ac:dyDescent="0.25">
      <c r="A8" s="81">
        <v>1</v>
      </c>
      <c r="B8" s="96" t="s">
        <v>162</v>
      </c>
      <c r="C8" s="82" t="s">
        <v>43</v>
      </c>
      <c r="D8" s="83">
        <v>35000</v>
      </c>
      <c r="E8" s="84">
        <v>6000000000</v>
      </c>
      <c r="F8" s="64"/>
    </row>
    <row r="9" spans="1:9" ht="15.75" x14ac:dyDescent="0.25">
      <c r="A9" s="81">
        <v>2</v>
      </c>
      <c r="B9" s="97" t="s">
        <v>164</v>
      </c>
      <c r="C9" s="85" t="s">
        <v>44</v>
      </c>
      <c r="D9" s="86">
        <v>250</v>
      </c>
      <c r="E9" s="87">
        <v>700000000</v>
      </c>
      <c r="F9" s="64"/>
    </row>
    <row r="10" spans="1:9" ht="15.75" x14ac:dyDescent="0.25">
      <c r="A10" s="81">
        <v>3</v>
      </c>
      <c r="B10" s="97" t="s">
        <v>165</v>
      </c>
      <c r="C10" s="85" t="s">
        <v>44</v>
      </c>
      <c r="D10" s="86">
        <v>4000</v>
      </c>
      <c r="E10" s="87">
        <v>1000000000</v>
      </c>
      <c r="F10" s="64"/>
    </row>
    <row r="11" spans="1:9" ht="15.75" x14ac:dyDescent="0.25">
      <c r="A11" s="81">
        <v>4</v>
      </c>
      <c r="B11" s="97" t="s">
        <v>166</v>
      </c>
      <c r="C11" s="85" t="s">
        <v>44</v>
      </c>
      <c r="D11" s="86"/>
      <c r="E11" s="87">
        <v>3000000000</v>
      </c>
      <c r="F11" s="64"/>
    </row>
    <row r="12" spans="1:9" ht="15.75" x14ac:dyDescent="0.25">
      <c r="A12" s="81">
        <v>5</v>
      </c>
      <c r="B12" s="97" t="s">
        <v>167</v>
      </c>
      <c r="C12" s="85" t="s">
        <v>44</v>
      </c>
      <c r="D12" s="86"/>
      <c r="E12" s="87"/>
      <c r="F12" s="64"/>
    </row>
    <row r="13" spans="1:9" ht="15.75" x14ac:dyDescent="0.25">
      <c r="A13" s="81">
        <v>6</v>
      </c>
      <c r="B13" s="97" t="s">
        <v>168</v>
      </c>
      <c r="C13" s="85" t="s">
        <v>44</v>
      </c>
      <c r="D13" s="86"/>
      <c r="E13" s="87">
        <v>10000000000</v>
      </c>
      <c r="F13" s="64"/>
      <c r="I13">
        <v>2000</v>
      </c>
    </row>
    <row r="14" spans="1:9" ht="15.75" x14ac:dyDescent="0.25">
      <c r="A14" s="88"/>
      <c r="B14" s="97"/>
      <c r="C14" s="85"/>
      <c r="D14" s="86"/>
      <c r="E14" s="87"/>
      <c r="F14" s="64"/>
      <c r="I14">
        <f>I13*2</f>
        <v>4000</v>
      </c>
    </row>
    <row r="15" spans="1:9" ht="15.75" x14ac:dyDescent="0.25">
      <c r="A15" s="88"/>
      <c r="B15" s="97"/>
      <c r="C15" s="85"/>
      <c r="D15" s="86"/>
      <c r="E15" s="87"/>
      <c r="F15" s="64"/>
    </row>
    <row r="16" spans="1:9" ht="15.75" x14ac:dyDescent="0.25">
      <c r="A16" s="88"/>
      <c r="B16" s="97"/>
      <c r="C16" s="85"/>
      <c r="D16" s="86"/>
      <c r="E16" s="87"/>
      <c r="F16" s="64"/>
    </row>
    <row r="17" spans="1:6" ht="16.5" thickBot="1" x14ac:dyDescent="0.3">
      <c r="A17" s="89"/>
      <c r="B17" s="98"/>
      <c r="C17" s="90"/>
      <c r="D17" s="91"/>
      <c r="E17" s="92"/>
      <c r="F17" s="64"/>
    </row>
    <row r="18" spans="1:6" ht="15.75" x14ac:dyDescent="0.25">
      <c r="A18" s="64"/>
      <c r="B18" s="64"/>
      <c r="C18" s="93"/>
      <c r="D18" s="94"/>
      <c r="E18" s="95"/>
      <c r="F18" s="64"/>
    </row>
    <row r="19" spans="1:6" ht="15.75" x14ac:dyDescent="0.25">
      <c r="A19" s="64"/>
      <c r="B19" s="64"/>
      <c r="C19" s="93"/>
      <c r="D19" s="94"/>
      <c r="E19" s="95"/>
      <c r="F19" s="64"/>
    </row>
    <row r="20" spans="1:6" x14ac:dyDescent="0.25">
      <c r="C20" s="3"/>
      <c r="D20" s="6"/>
      <c r="E20" s="8"/>
    </row>
    <row r="21" spans="1:6" x14ac:dyDescent="0.25">
      <c r="C21" s="3"/>
      <c r="D21" s="6"/>
      <c r="E21" s="8"/>
    </row>
    <row r="22" spans="1:6" x14ac:dyDescent="0.25">
      <c r="C22" s="3"/>
      <c r="D22" s="6"/>
      <c r="E22" s="8"/>
    </row>
    <row r="23" spans="1:6" x14ac:dyDescent="0.25">
      <c r="C23" s="3"/>
      <c r="D23" s="6"/>
      <c r="E23" s="8"/>
    </row>
    <row r="24" spans="1:6" x14ac:dyDescent="0.25">
      <c r="C24" s="3"/>
      <c r="D24" s="6"/>
      <c r="E24" s="8"/>
    </row>
    <row r="25" spans="1:6" x14ac:dyDescent="0.25">
      <c r="C25" s="3"/>
      <c r="E25" s="3"/>
    </row>
    <row r="26" spans="1:6" x14ac:dyDescent="0.25">
      <c r="C26" s="3"/>
      <c r="E26" s="3"/>
    </row>
    <row r="27" spans="1:6" x14ac:dyDescent="0.25">
      <c r="C27" s="3"/>
      <c r="E27" s="3"/>
    </row>
    <row r="28" spans="1:6" x14ac:dyDescent="0.25">
      <c r="C28" s="3"/>
      <c r="E28" s="3"/>
    </row>
    <row r="29" spans="1:6" x14ac:dyDescent="0.25">
      <c r="C29" s="3"/>
      <c r="E29" s="3"/>
    </row>
    <row r="30" spans="1:6" x14ac:dyDescent="0.25">
      <c r="C30" s="3"/>
      <c r="E30" s="3"/>
    </row>
    <row r="31" spans="1:6" x14ac:dyDescent="0.25">
      <c r="C31" s="3"/>
      <c r="E31" s="3"/>
    </row>
    <row r="32" spans="1:6" x14ac:dyDescent="0.25">
      <c r="C32" s="3"/>
      <c r="E32" s="3"/>
    </row>
    <row r="33" spans="3:5" x14ac:dyDescent="0.25">
      <c r="C33" s="3"/>
      <c r="E33" s="3"/>
    </row>
    <row r="34" spans="3:5" x14ac:dyDescent="0.25">
      <c r="C34" s="3"/>
      <c r="E34" s="3"/>
    </row>
    <row r="35" spans="3:5" x14ac:dyDescent="0.25">
      <c r="C35" s="3"/>
      <c r="E35" s="3"/>
    </row>
    <row r="36" spans="3:5" x14ac:dyDescent="0.25">
      <c r="C36" s="3"/>
      <c r="E36" s="3"/>
    </row>
    <row r="37" spans="3:5" x14ac:dyDescent="0.25">
      <c r="C37" s="3"/>
      <c r="E37" s="3"/>
    </row>
    <row r="38" spans="3:5" x14ac:dyDescent="0.25">
      <c r="C38" s="3"/>
      <c r="E38" s="3"/>
    </row>
    <row r="39" spans="3:5" x14ac:dyDescent="0.25">
      <c r="C39" s="3"/>
      <c r="E39" s="3"/>
    </row>
    <row r="40" spans="3:5" x14ac:dyDescent="0.25">
      <c r="C40" s="3"/>
      <c r="E40" s="3"/>
    </row>
    <row r="41" spans="3:5" x14ac:dyDescent="0.25">
      <c r="C41" s="3"/>
      <c r="E41" s="3"/>
    </row>
    <row r="42" spans="3:5" x14ac:dyDescent="0.25">
      <c r="C42" s="3"/>
      <c r="E42" s="3"/>
    </row>
    <row r="43" spans="3:5" x14ac:dyDescent="0.25">
      <c r="C43" s="3"/>
      <c r="E43" s="3"/>
    </row>
    <row r="44" spans="3:5" x14ac:dyDescent="0.25">
      <c r="C44" s="3"/>
      <c r="E44" s="3"/>
    </row>
    <row r="45" spans="3:5" x14ac:dyDescent="0.25">
      <c r="C45" s="3"/>
      <c r="E45" s="3"/>
    </row>
    <row r="46" spans="3:5" x14ac:dyDescent="0.25">
      <c r="C46" s="3"/>
      <c r="E46" s="3"/>
    </row>
    <row r="47" spans="3:5" x14ac:dyDescent="0.25">
      <c r="C47" s="3"/>
      <c r="E47" s="3"/>
    </row>
    <row r="48" spans="3:5" x14ac:dyDescent="0.25">
      <c r="C48" s="3"/>
      <c r="E48" s="3"/>
    </row>
    <row r="49" spans="3:5" x14ac:dyDescent="0.25">
      <c r="C49" s="3"/>
      <c r="E49" s="3"/>
    </row>
    <row r="50" spans="3:5" x14ac:dyDescent="0.25">
      <c r="C50" s="3"/>
      <c r="E50" s="3"/>
    </row>
    <row r="51" spans="3:5" x14ac:dyDescent="0.25">
      <c r="C51" s="3"/>
      <c r="E51" s="3"/>
    </row>
    <row r="52" spans="3:5" x14ac:dyDescent="0.25">
      <c r="C52" s="3"/>
      <c r="E52" s="3"/>
    </row>
    <row r="53" spans="3:5" x14ac:dyDescent="0.25">
      <c r="C53" s="3"/>
    </row>
    <row r="54" spans="3:5" x14ac:dyDescent="0.25">
      <c r="C54" s="3"/>
    </row>
    <row r="55" spans="3:5" x14ac:dyDescent="0.25">
      <c r="C55" s="3"/>
    </row>
    <row r="56" spans="3:5" x14ac:dyDescent="0.25">
      <c r="C56" s="3"/>
    </row>
    <row r="57" spans="3:5" x14ac:dyDescent="0.25">
      <c r="C57" s="3"/>
    </row>
    <row r="58" spans="3:5" x14ac:dyDescent="0.25">
      <c r="C58" s="3"/>
    </row>
    <row r="59" spans="3:5" x14ac:dyDescent="0.25">
      <c r="C59" s="3"/>
    </row>
    <row r="60" spans="3:5" x14ac:dyDescent="0.25">
      <c r="C60" s="3"/>
    </row>
    <row r="61" spans="3:5" x14ac:dyDescent="0.25">
      <c r="C61" s="3"/>
    </row>
    <row r="62" spans="3:5" x14ac:dyDescent="0.25">
      <c r="C62" s="3"/>
    </row>
    <row r="63" spans="3:5" x14ac:dyDescent="0.25">
      <c r="C63" s="3"/>
    </row>
    <row r="64" spans="3:5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</sheetData>
  <mergeCells count="2">
    <mergeCell ref="A1:F1"/>
    <mergeCell ref="A2:F2"/>
  </mergeCells>
  <pageMargins left="0.70866141732283472" right="0.70866141732283472" top="0.55118110236220474" bottom="1.3385826771653544" header="0.31496062992125984" footer="0.31496062992125984"/>
  <pageSetup paperSize="5" scale="90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RTH+Lahan Pertanian</vt:lpstr>
      <vt:lpstr>RTH2</vt:lpstr>
      <vt:lpstr>Sheet1</vt:lpstr>
      <vt:lpstr>2017</vt:lpstr>
      <vt:lpstr>2018</vt:lpstr>
      <vt:lpstr>RTH1</vt:lpstr>
      <vt:lpstr>LUAS KAWASAN PRKOTAAN</vt:lpstr>
      <vt:lpstr>Rencana</vt:lpstr>
      <vt:lpstr>Sheet2</vt:lpstr>
      <vt:lpstr>Sheet3</vt:lpstr>
      <vt:lpstr>'LUAS KAWASAN PRKOTAAN'!Print_Area</vt:lpstr>
      <vt:lpstr>'RTH+Lahan Pertanian'!Print_Area</vt:lpstr>
      <vt:lpstr>'RTH1'!Print_Area</vt:lpstr>
      <vt:lpstr>'RTH2'!Print_Area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RIMBA</cp:lastModifiedBy>
  <cp:lastPrinted>2019-07-30T02:47:07Z</cp:lastPrinted>
  <dcterms:created xsi:type="dcterms:W3CDTF">2014-01-28T01:52:08Z</dcterms:created>
  <dcterms:modified xsi:type="dcterms:W3CDTF">2019-09-13T08:05:43Z</dcterms:modified>
</cp:coreProperties>
</file>