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movable Disk\OPEN DATA BPBD DEMAK\16 DESEMBER 2021\FEBRUARI\"/>
    </mc:Choice>
  </mc:AlternateContent>
  <xr:revisionPtr revIDLastSave="0" documentId="8_{B22C1094-302F-4D23-BD6B-6F3CCD49434A}" xr6:coauthVersionLast="47" xr6:coauthVersionMax="47" xr10:uidLastSave="{00000000-0000-0000-0000-000000000000}"/>
  <bookViews>
    <workbookView xWindow="-120" yWindow="-120" windowWidth="29040" windowHeight="15990" xr2:uid="{388092C8-86BA-4200-96DB-769E3651DD12}"/>
  </bookViews>
  <sheets>
    <sheet name="FEB" sheetId="1" r:id="rId1"/>
  </sheets>
  <definedNames>
    <definedName name="_xlnm._FilterDatabase" localSheetId="0" hidden="1">FEB!$D$8:$D$69</definedName>
    <definedName name="_xlnm.Print_Area" localSheetId="0">FEB!$B$1:$AD$69</definedName>
    <definedName name="_xlnm.Print_Titles" localSheetId="0">FEB!$2:$7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8" i="1" l="1"/>
  <c r="AC38" i="1" s="1"/>
  <c r="AB41" i="1"/>
  <c r="AC41" i="1" s="1"/>
  <c r="AB42" i="1"/>
  <c r="AC42" i="1" s="1"/>
  <c r="AB43" i="1"/>
  <c r="AC43" i="1" s="1"/>
  <c r="AB44" i="1"/>
  <c r="AC44" i="1"/>
  <c r="AB48" i="1"/>
  <c r="AC48" i="1" s="1"/>
  <c r="X49" i="1"/>
  <c r="AA49" i="1"/>
  <c r="AB49" i="1" s="1"/>
  <c r="AB69" i="1"/>
  <c r="AC69" i="1" s="1"/>
  <c r="AB68" i="1"/>
  <c r="AC68" i="1" s="1"/>
  <c r="AB65" i="1"/>
  <c r="AC65" i="1" s="1"/>
  <c r="R64" i="1"/>
  <c r="R63" i="1"/>
  <c r="I63" i="1"/>
  <c r="R62" i="1"/>
  <c r="R61" i="1"/>
  <c r="R60" i="1"/>
  <c r="M59" i="1"/>
  <c r="K59" i="1"/>
  <c r="I59" i="1"/>
  <c r="H59" i="1"/>
  <c r="AB58" i="1"/>
  <c r="AC58" i="1" s="1"/>
  <c r="AB55" i="1"/>
  <c r="AC55" i="1" s="1"/>
  <c r="AB54" i="1"/>
  <c r="AC54" i="1" s="1"/>
  <c r="AA53" i="1"/>
  <c r="R53" i="1"/>
  <c r="AB52" i="1"/>
  <c r="AC52" i="1" s="1"/>
  <c r="AC49" i="1" l="1"/>
  <c r="AB53" i="1"/>
  <c r="AC53" i="1" l="1"/>
</calcChain>
</file>

<file path=xl/sharedStrings.xml><?xml version="1.0" encoding="utf-8"?>
<sst xmlns="http://schemas.openxmlformats.org/spreadsheetml/2006/main" count="299" uniqueCount="201">
  <si>
    <t>DATA KEJADIAN BENCANA / MUSIBAH DI KABUPATEN DEMAK</t>
  </si>
  <si>
    <t>Badan Penanggulangan Bencana Daerah (BPBD) Kabupaten Demak Tahun 2021</t>
  </si>
  <si>
    <t xml:space="preserve">Jalan Raya Bhayangkara Baru No.15 Demak  Telp./Fax. (0291) 682200  Kode Pos. 59511 </t>
  </si>
  <si>
    <t>Email : demakbpbd@gmail.com</t>
  </si>
  <si>
    <t>BULAN FEBRUARI 2021</t>
  </si>
  <si>
    <t>NO</t>
  </si>
  <si>
    <t>HARI                                                                                 TANGGAL                                                                                                 WAKTU</t>
  </si>
  <si>
    <t xml:space="preserve">KECAMATAN </t>
  </si>
  <si>
    <t>DESA (Dukuh, RT, RW)</t>
  </si>
  <si>
    <t>JENIS KEJADIAN</t>
  </si>
  <si>
    <t xml:space="preserve">URAIAN / PENJELASAN KEJADIAN </t>
  </si>
  <si>
    <t>KERUSAKAN</t>
  </si>
  <si>
    <t>KORBAN JIWA</t>
  </si>
  <si>
    <t>TERDAMPAK</t>
  </si>
  <si>
    <t>PERKIRAAN</t>
  </si>
  <si>
    <t>KET</t>
  </si>
  <si>
    <t>RUMAH</t>
  </si>
  <si>
    <t>FASILITAS UMUM</t>
  </si>
  <si>
    <r>
      <t>LAIN</t>
    </r>
    <r>
      <rPr>
        <sz val="18"/>
        <rFont val="Calibri"/>
        <family val="2"/>
      </rPr>
      <t>²</t>
    </r>
  </si>
  <si>
    <t>MD</t>
  </si>
  <si>
    <t>LB</t>
  </si>
  <si>
    <t>LR</t>
  </si>
  <si>
    <t>KK</t>
  </si>
  <si>
    <t>JIWA</t>
  </si>
  <si>
    <t>Bumil</t>
  </si>
  <si>
    <r>
      <t xml:space="preserve">Balita </t>
    </r>
    <r>
      <rPr>
        <sz val="11"/>
        <rFont val="Calibri"/>
        <family val="2"/>
        <scheme val="minor"/>
      </rPr>
      <t>(dibawah 5th)</t>
    </r>
  </si>
  <si>
    <r>
      <t>Anak</t>
    </r>
    <r>
      <rPr>
        <sz val="18"/>
        <rFont val="Calibri"/>
        <family val="2"/>
      </rPr>
      <t xml:space="preserve">² </t>
    </r>
    <r>
      <rPr>
        <sz val="11"/>
        <rFont val="Calibri"/>
        <family val="2"/>
      </rPr>
      <t>(5-10th)</t>
    </r>
  </si>
  <si>
    <r>
      <t>Remaja</t>
    </r>
    <r>
      <rPr>
        <sz val="11"/>
        <rFont val="Britannic Bold"/>
        <family val="2"/>
      </rPr>
      <t xml:space="preserve"> </t>
    </r>
    <r>
      <rPr>
        <sz val="11"/>
        <rFont val="Calibri"/>
        <family val="2"/>
        <scheme val="minor"/>
      </rPr>
      <t>(11-19th)</t>
    </r>
  </si>
  <si>
    <r>
      <t>Lansia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(60th keatas)</t>
    </r>
  </si>
  <si>
    <r>
      <t>Dewasa</t>
    </r>
    <r>
      <rPr>
        <sz val="12"/>
        <rFont val="Britannic Bold"/>
        <family val="2"/>
      </rPr>
      <t xml:space="preserve"> </t>
    </r>
    <r>
      <rPr>
        <sz val="11"/>
        <rFont val="Calibri"/>
        <family val="2"/>
        <scheme val="minor"/>
      </rPr>
      <t>(20-60th)</t>
    </r>
  </si>
  <si>
    <t>Pengungsi</t>
  </si>
  <si>
    <t>VOLUME</t>
  </si>
  <si>
    <t>Rp.</t>
  </si>
  <si>
    <t>KERUGIAN</t>
  </si>
  <si>
    <t>KERUSAKAN &amp; KERUGIAN</t>
  </si>
  <si>
    <t>RB</t>
  </si>
  <si>
    <t>RR</t>
  </si>
  <si>
    <t>Selasa, 02 Februari 2021, pukul 14.45 wib</t>
  </si>
  <si>
    <t>DEMAK</t>
  </si>
  <si>
    <t>Desa Cabean RT 02 RW 03</t>
  </si>
  <si>
    <t>EVAKUASI ULAR KOBRA</t>
  </si>
  <si>
    <r>
      <t xml:space="preserve">Evakuasi 1 ular kobra </t>
    </r>
    <r>
      <rPr>
        <sz val="18"/>
        <rFont val="Arial Narrow"/>
        <family val="2"/>
      </rPr>
      <t>di rumah Bapak Nuryanto.</t>
    </r>
  </si>
  <si>
    <t>Selasa, 02 Februari 2021, pukul 22.00 wib</t>
  </si>
  <si>
    <t>WEDUNG</t>
  </si>
  <si>
    <t>Desa Kedungmutih RT 01 RW 03</t>
  </si>
  <si>
    <t>EVAKUASI SARANG TAWON</t>
  </si>
  <si>
    <r>
      <rPr>
        <b/>
        <sz val="18"/>
        <rFont val="Arial Narrow"/>
        <family val="2"/>
      </rPr>
      <t>Evakuasi 1 sarang tawon vespa/Ndas</t>
    </r>
    <r>
      <rPr>
        <sz val="18"/>
        <rFont val="Arial Narrow"/>
        <family val="2"/>
      </rPr>
      <t xml:space="preserve"> di rumah Bapak Nur Hasan.</t>
    </r>
  </si>
  <si>
    <t>Rabu, 03 Februari 2021, pukul 05.00 wib</t>
  </si>
  <si>
    <t>Desa Wedung</t>
  </si>
  <si>
    <t>POHON TUMBANG</t>
  </si>
  <si>
    <r>
      <t xml:space="preserve">1 Pohon Tumbang, </t>
    </r>
    <r>
      <rPr>
        <sz val="18"/>
        <rFont val="Arial Narrow"/>
        <family val="2"/>
      </rPr>
      <t>Sekitar pukul 05.00 wib karena Angin kencang di Jalan Wedung-Bonang.</t>
    </r>
  </si>
  <si>
    <t>Kamis, 4 Februari 2021, pukul 14.00 wib</t>
  </si>
  <si>
    <t>SAYUNG</t>
  </si>
  <si>
    <t>Desa Bulusari Dk. Sedran</t>
  </si>
  <si>
    <r>
      <t xml:space="preserve">1 Pohon Tumbang, </t>
    </r>
    <r>
      <rPr>
        <sz val="18"/>
        <rFont val="Arial Narrow"/>
        <family val="2"/>
      </rPr>
      <t>Sekitar pukul 14.00 wib kondisi hujan disertai angin kencang yang mengakibatkan pohon tumbang melintang di jalan raya dan mengganggu arus lalu lintas.</t>
    </r>
  </si>
  <si>
    <t>Sabtu, 06 Februari 2021, pukul 17.45 wib</t>
  </si>
  <si>
    <t>GUNTUR</t>
  </si>
  <si>
    <t>Desa Guntur Dk. Pragi RT 09 RW 01</t>
  </si>
  <si>
    <t>TANGGUL KRITIS</t>
  </si>
  <si>
    <r>
      <rPr>
        <b/>
        <sz val="18"/>
        <rFont val="Arial Narrow"/>
        <family val="2"/>
      </rPr>
      <t>Tanggul kali cabean amblas.</t>
    </r>
    <r>
      <rPr>
        <sz val="18"/>
        <rFont val="Arial Narrow"/>
        <family val="2"/>
      </rPr>
      <t xml:space="preserve"> diduga tanahnya yang labil panjang </t>
    </r>
    <r>
      <rPr>
        <sz val="18"/>
        <rFont val="Calibri"/>
        <family val="2"/>
      </rPr>
      <t>±</t>
    </r>
    <r>
      <rPr>
        <sz val="18"/>
        <rFont val="Arial Narrow"/>
        <family val="2"/>
      </rPr>
      <t xml:space="preserve"> 40 cm. kedalaman amblas  ± 1.5 meter. ketebalan tanggul yg kritis 2 meter, sayap bagian kanan / bagian utara.
</t>
    </r>
  </si>
  <si>
    <t>Sabtu, 06 Februari 2021, pukul 10.45 wib</t>
  </si>
  <si>
    <t xml:space="preserve">Desa Prampelan </t>
  </si>
  <si>
    <t>BANJIR</t>
  </si>
  <si>
    <t>Ketinggian air di jalan 40-80cm. Ketinggian air di pemukiman warga 20-80cm.</t>
  </si>
  <si>
    <t xml:space="preserve">Desa Tambakroto </t>
  </si>
  <si>
    <t>ketinggian air di jalan raya 10-30cm. Ketinggian air di permukiman warga 5-10cm.</t>
  </si>
  <si>
    <t xml:space="preserve">Desa Loireng </t>
  </si>
  <si>
    <r>
      <t xml:space="preserve">ketinggian air 20-50cm menggenangi rumah warga, </t>
    </r>
    <r>
      <rPr>
        <i/>
        <sz val="18"/>
        <color rgb="FF0070C0"/>
        <rFont val="Arial Narrow"/>
        <family val="2"/>
      </rPr>
      <t>lahan persawahan 80 Ha, tambak 100 Ha serta Infrastruktur jalan 2.000 meter</t>
    </r>
  </si>
  <si>
    <t>180 HA dan 2.000 m</t>
  </si>
  <si>
    <t>Lahan pertanian 80 Ha senilai 640 Juta, Lahan perikanan 100 Ha senilai 750 Juta, Infrastruktur jalan 2.000 meter senilai 3 M</t>
  </si>
  <si>
    <t>Desa Purwosari</t>
  </si>
  <si>
    <t>Dk. Purworejo tergenang air setinggi 20-70 cm. dan membuka dapur umum di Mushola Baitul Muttaqin dan Hj. Sumiati.</t>
  </si>
  <si>
    <t>Desa Kalisari</t>
  </si>
  <si>
    <r>
      <t>ketinggian air di pemukiman 50-120 cm.</t>
    </r>
    <r>
      <rPr>
        <i/>
        <sz val="18"/>
        <color rgb="FF0070C0"/>
        <rFont val="Arial Narrow"/>
        <family val="2"/>
      </rPr>
      <t xml:space="preserve"> Sawah gagal panen 215 Ha.dan Infrastruktur jalan Dk. Krajan utara dan Pendilan sepanjang 1 KM lebar 4 meter, dan Dk. Dempel sepanjang 500meter lebar 3 meter</t>
    </r>
  </si>
  <si>
    <t>215 Ha dan 1.500 m</t>
  </si>
  <si>
    <t>Jalan rusak sepanjang 1 KM dan lebar 4 meter senilai Rp. 1.200.000.000,- dan Jalan rusak sepanjang 500 meter lebar 3 meter senilai Rp. 750.000.000,-</t>
  </si>
  <si>
    <t>Desa Sayung</t>
  </si>
  <si>
    <r>
      <t xml:space="preserve">ketinggian air sekitar 20-100cm. </t>
    </r>
    <r>
      <rPr>
        <sz val="18"/>
        <color rgb="FF0070C0"/>
        <rFont val="Arial Narrow"/>
        <family val="2"/>
      </rPr>
      <t>Fasos/fasum yg terdampak : 41 mushola/masjid, 27 sekolah/yayasan/ madrasah, 3 ponpes, 1 balaidesa, 1 puskesmas pembantu.</t>
    </r>
    <r>
      <rPr>
        <i/>
        <sz val="18"/>
        <color rgb="FF0070C0"/>
        <rFont val="Arial Narrow"/>
        <family val="2"/>
      </rPr>
      <t xml:space="preserve"> luas pertanian 120 Ha, tambak 160 Ha</t>
    </r>
  </si>
  <si>
    <t>280 Ha</t>
  </si>
  <si>
    <t>Desa Dombo</t>
  </si>
  <si>
    <t>Ketinggian air 10-30cm.</t>
  </si>
  <si>
    <t>Desa Bulusari</t>
  </si>
  <si>
    <t>Desa Pilangsari</t>
  </si>
  <si>
    <t>Desa Sidorejo</t>
  </si>
  <si>
    <t>Ketinggian air dijalan 50-90cm. Dirumah 5-60cm.</t>
  </si>
  <si>
    <t>Desa Banjarsari</t>
  </si>
  <si>
    <t>Ketinggian air 5-30cm.</t>
  </si>
  <si>
    <t>KARANGTENGAH</t>
  </si>
  <si>
    <t>Desa Batu</t>
  </si>
  <si>
    <t>Ketinggian air 50-60cm.</t>
  </si>
  <si>
    <t>Desa Dukun</t>
  </si>
  <si>
    <t>Ketinggian air dijalan 25-60cm. dipemukiman 20-25cm.</t>
  </si>
  <si>
    <t>Tambakbulusan</t>
  </si>
  <si>
    <r>
      <t xml:space="preserve">ketinggian air dipemukiman 25-30cm. </t>
    </r>
    <r>
      <rPr>
        <i/>
        <sz val="18"/>
        <color rgb="FF0070C0"/>
        <rFont val="Arial Narrow"/>
        <family val="2"/>
      </rPr>
      <t>Tambak tergenang 350 Ha</t>
    </r>
  </si>
  <si>
    <t>350 Ha</t>
  </si>
  <si>
    <t>Wonoagung</t>
  </si>
  <si>
    <r>
      <t xml:space="preserve">ketinggian air dijalan 20-40cm, dipemukiman 10-20cm. </t>
    </r>
    <r>
      <rPr>
        <i/>
        <sz val="18"/>
        <color rgb="FF0070C0"/>
        <rFont val="Arial Narrow"/>
        <family val="2"/>
      </rPr>
      <t>Tambak 150Ha, menggenangi sawah usia 2 bulan 100 Ha</t>
    </r>
  </si>
  <si>
    <t>250 Ha</t>
  </si>
  <si>
    <t>Wonowoso</t>
  </si>
  <si>
    <t>ketinggian air dijalan 25-60 cm, dipemukiman 20-25cm</t>
  </si>
  <si>
    <t>Blerong</t>
  </si>
  <si>
    <t>Dk. Getun ketinggian air 30-40cm.</t>
  </si>
  <si>
    <t>KARANGANYAR</t>
  </si>
  <si>
    <t>Ketanjung</t>
  </si>
  <si>
    <t>ketinggian air sekitar 40-50cm.</t>
  </si>
  <si>
    <t>MRANGGEN</t>
  </si>
  <si>
    <t>Waru</t>
  </si>
  <si>
    <t>ketinggian air dipemukiman 20-50cm, disawah dan tambak 50-100cm.</t>
  </si>
  <si>
    <t>Senin 8 Feb 2021, pukul 02.30 wib</t>
  </si>
  <si>
    <t>Desa Wringinjajar</t>
  </si>
  <si>
    <t>ANGIN KENCANG</t>
  </si>
  <si>
    <t>RW 04 = 29 rumah, RT 02/ 01 = 13 rumah, RT 04/ 01 = 7 rumah</t>
  </si>
  <si>
    <t>Desa Candisari</t>
  </si>
  <si>
    <t>RT 02/ 07 = 6 rumah, RT 03/ 07 = 9 rumah, RT 04/ 07 = 12 rumah dan 1 linggan, RT 03/ 09 = 1 rumah, RT 04/ 09 = 1 rumah. Rumah yg terkena banjir ( RT 02/ 03 = 1 rumah, RT 03/ 07 = 1 rumah)</t>
  </si>
  <si>
    <t>Desa Tegalarum</t>
  </si>
  <si>
    <t>RT 05/ 03 = 8 rumah, RT 04/ 04 = 1 rumah, RT 02/ 03 = 1 rumah</t>
  </si>
  <si>
    <t>Desa Waru Dk. Krajan</t>
  </si>
  <si>
    <t>RT 03/ 04 = 1 rumah, RT 01/05 = 12 rumah, RT 02/05 = 9 rumah, RT 03/05 = 3 rumah, RT 04/05 = 12 rumah, RT 01/06 = 3 rumah</t>
  </si>
  <si>
    <t>Senin, 8 Feb 2021</t>
  </si>
  <si>
    <t>Desa Kalisari Dk. Dukuhan RT 01 RW 03</t>
  </si>
  <si>
    <t>1 rumah roboh 50% pemilik : Bp. Kamil (61 th)/ 1 KK 4 Jiwa, uk 6 x 7 meter, jenis bangunan : dinding kayu dan anyaman bambu, lantai tanah, atap genteng. Rumah roboh bagian dapur.</t>
  </si>
  <si>
    <t>Senin, 8 Feb 2021, pukul 11.00 wib</t>
  </si>
  <si>
    <t>BONANG</t>
  </si>
  <si>
    <t>Desa Betahwalang RT 08 RW 04</t>
  </si>
  <si>
    <t>RUMAH ROBOH</t>
  </si>
  <si>
    <r>
      <t>1 rumah roboh</t>
    </r>
    <r>
      <rPr>
        <sz val="18"/>
        <rFont val="Arial Narrow"/>
        <family val="2"/>
      </rPr>
      <t xml:space="preserve"> milik Bp. Kasmad (55 tahun)/ 2 KK 7 Jiwa. Luas bangunan 5x10m, dinding anyaman bambu dan kayu, lantai plester, atap genteng. Kerusakan rumah roboh 100%.</t>
    </r>
  </si>
  <si>
    <t>Senin, 8 Feb 2021, pukul 16.40 wib</t>
  </si>
  <si>
    <t>KARANGAWEN</t>
  </si>
  <si>
    <t>Desa Brambang Dukuh Kenongo RT 01 RW 03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</si>
  <si>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Ibu Sholekah (55 tahun) / 2 KK 5 Jiwa. Luas bangunan 6x10m, dinding kayu, atap genteng, lantai tanah. Kerusakan rumah roboh 100%</t>
    </r>
  </si>
  <si>
    <t>Selasa, 09 Februari 2021, pukul 13.15 wib</t>
  </si>
  <si>
    <t>TANGGUL JEBOL</t>
  </si>
  <si>
    <r>
      <rPr>
        <b/>
        <sz val="18"/>
        <rFont val="Arial Narrow"/>
        <family val="2"/>
      </rPr>
      <t>Sungai Avour jebol</t>
    </r>
    <r>
      <rPr>
        <sz val="18"/>
        <rFont val="Arial Narrow"/>
        <family val="2"/>
      </rPr>
      <t xml:space="preserve"> panjang ± 3 meter dan yang limpas sekitar ± 10 meter, namun masih bisa dikondisikan.</t>
    </r>
  </si>
  <si>
    <t>Minggu, 14 Februari 2021</t>
  </si>
  <si>
    <t>Desa Moro Demak</t>
  </si>
  <si>
    <t>PENEMUAN MAYAT</t>
  </si>
  <si>
    <t>ditemukan 1 mayat</t>
  </si>
  <si>
    <t>Rabu 17 Feb 2021, pukul 19.30 wib</t>
  </si>
  <si>
    <t>DEMPET</t>
  </si>
  <si>
    <t>Desa Merak RT 05 RW 02</t>
  </si>
  <si>
    <r>
      <rPr>
        <b/>
        <sz val="18"/>
        <rFont val="Arial Narrow"/>
        <family val="2"/>
      </rPr>
      <t>Evakuasi 1 Sarang Tawon</t>
    </r>
    <r>
      <rPr>
        <sz val="18"/>
        <rFont val="Arial Narrow"/>
        <family val="2"/>
      </rPr>
      <t xml:space="preserve"> Vespa/ Ndas di Rumah Bp. Abidzar Al Qufari.</t>
    </r>
  </si>
  <si>
    <t>Kamis, 18 Feb 2021, pukul 19.00 - 20.00 wib</t>
  </si>
  <si>
    <t>Desa Sriwulan</t>
  </si>
  <si>
    <t>ANGIN PUTING BELIUNG</t>
  </si>
  <si>
    <t>3 rumah mengalami kerusakan pd atap : 1. Suyatno (50th) /1 KK 4 Jiwa, uk 9x 6 meter, jenis bangunan dinding tembok, atap asbes, lantai tanah. Kerusakan: atap jebol 70%, televisi, kulkas, 2 lemari plastik, kasur, kursi, kompor dan perabot dapur. 2. Liliek Hadi Purwanto (61th)/ 2 KK 5 Jiwa, uk 3x6 meter, jenis bangunan dinding tembok, atap genteng, lantai ubin, kerusakan genteng pecah dan melorot 30%. 3. Boegi Retno S (54th)/ 2 KK 7 Jiwa, jenis bangunan dinding tembok, atap asbes, lantai plester. kerusakan asbes rusak dan pecah 30%</t>
  </si>
  <si>
    <t>Kamis, 18 Feb 2021</t>
  </si>
  <si>
    <t>Desa Kalisari Dk. Dempel RT 02 RW 02</t>
  </si>
  <si>
    <t>4 rumah mengalami kerusakan pada atap. Pemilik : 1. Munalik (52th)/ 1 KK 3 Jiwa, uk 5 x 10meter, jenis bangunan dinding tembok, atap genteng dan asbes, lantai keramik. Kerusakan asbes kabur dan pecah. 2. Syafik / 1 KK 3 Jiwa, uk 6 x 10 meter, jenis bangunan dinding kayu, atap asbes, lantai tanah. kerusakan asbes kabur dan pecah. 3. Solikatun (65th)/ 1 KK 4 jiwa, uk 5 x 10 meter, jenis bangunan dinding kayu, atap genteng, lantai plester. kerusakan genteng pecah dan rusak. 4. Musyafah/ 1 KK 4 jiwa, uk 8 x 4 meter, jenis bangunan dinding tembok, atap genteng, lantai plester.</t>
  </si>
  <si>
    <t>1. Munalik kerusakan senilai 10 Juta, 2. Syafik kerusakan senilai 5 Juta, 3. Solikatun kerusakan senilai 7,5 Juta, 4. Musyafah kerusakan senilai 5 Juta</t>
  </si>
  <si>
    <t>Kamis, 18 Feb 2021, pukul 20.10-23.00 wib</t>
  </si>
  <si>
    <r>
      <t>2 Pohon tumbang</t>
    </r>
    <r>
      <rPr>
        <sz val="18"/>
        <rFont val="Arial Narrow"/>
        <family val="2"/>
      </rPr>
      <t xml:space="preserve"> (1 pohon mindik dan 1 pohon mangga) melintang dijalan kampung dan menimpa atap rumah warga.</t>
    </r>
  </si>
  <si>
    <t>Sabtu, 20 Feb 2021</t>
  </si>
  <si>
    <t>ditemukan 1 mayat tanpa identitas. Korban di bawa ke RSUD Demak</t>
  </si>
  <si>
    <t>Sabtu, 20 Feb 21, pukul 11.00 wib</t>
  </si>
  <si>
    <t>Desa Sidorejo Dukuh Karanggawang RT 04 RW 01</t>
  </si>
  <si>
    <r>
      <rPr>
        <b/>
        <sz val="18"/>
        <rFont val="Arial Narrow"/>
        <family val="2"/>
      </rPr>
      <t>1 rumah mengalami kerusakan pada atap</t>
    </r>
    <r>
      <rPr>
        <sz val="18"/>
        <rFont val="Arial Narrow"/>
        <family val="2"/>
      </rPr>
      <t xml:space="preserve"> milik Bp. Mustain (53 tahun) / 1 KK 4 Jiwa. Luas bangunan 13x8m (rusak 6x3.5m), dinding tembok, lantai plester, atap genteng. Kerusakan: genteng pecah, kayu usuk rusak, lemari plastik 1</t>
    </r>
  </si>
  <si>
    <t>Selasa, 23 Feb 21, pukul 14.15 wib</t>
  </si>
  <si>
    <t>Desa Karangsono</t>
  </si>
  <si>
    <t>201 rumah mengalami kerusakan bagian atap. 1 rumah rusak berat pemilik : Hardi, alamat Dk. Krajan RT 12/ 02, uk 8 x 12 meter, jenis bangunan dinding kayu, atap genteng, lantai tanah. 10 Galvalum rusak</t>
  </si>
  <si>
    <t>201 rumah = genteng rontok 94.459 buah x @ Rp. 1.835 = Rp. 173.332.265,-. 345 asbes x @Rp. 55.230 = Rp. 19.054.350,-, 1 rumah roboh total senilai 50 Juta, 10 Galvalum uk 3x8 meter = 10 x 24 x @Rp. 220.000 = Rp 52.800.000</t>
  </si>
  <si>
    <t>Selasa, 23 Feb 21, pukul 05.30 wib</t>
  </si>
  <si>
    <t>Desa Brambang Dukuh Kenongo RT 03 RW 01</t>
  </si>
  <si>
    <t>KEBAKARAN</t>
  </si>
  <si>
    <r>
      <rPr>
        <b/>
        <sz val="18"/>
        <rFont val="Arial Narrow"/>
        <family val="2"/>
      </rPr>
      <t>1 rumah terbakar</t>
    </r>
    <r>
      <rPr>
        <sz val="18"/>
        <rFont val="Arial Narrow"/>
        <family val="2"/>
      </rPr>
      <t xml:space="preserve"> milik Bp. Waluyo (61 tahun)/ 1 KK 2 Jiwa. Luas bangunan 10x10m, dinding tembok dan kayu, lantai keramik, atap genteng. Kerusakan : rumah terbakar 40%, kap kusen, TV 32" dan 21", lemari kayu 2, lemari plastik, springbed 2, AC 2.</t>
    </r>
  </si>
  <si>
    <t>Selasa, 23 Feb 21, pukul 16.05 wib</t>
  </si>
  <si>
    <t xml:space="preserve">Desa Kuripan RT 01 RW 01 </t>
  </si>
  <si>
    <r>
      <rPr>
        <b/>
        <sz val="18"/>
        <rFont val="Arial Narrow"/>
        <family val="2"/>
      </rPr>
      <t>2 rumah rusak bagian atap</t>
    </r>
    <r>
      <rPr>
        <sz val="18"/>
        <rFont val="Arial Narrow"/>
        <family val="2"/>
      </rPr>
      <t>. Pemilik : Supaat/ 1 KK 2 Jiwa. Luas bangunan 8x12 m, jenis bangunan : dinding kayu, atap genteng, lantai tanah. Kerusakan : genteng pecah dan mlorot. Ari Juniarto/ 1 KK 3 Jiwa. Luas bangunan 7x12 m, jenis bangunan : dinding kayu, atap asbes, lantai tanah. kerusakan asbes kabur.</t>
    </r>
  </si>
  <si>
    <t>Rabu, 24 Feb 2021</t>
  </si>
  <si>
    <t>Desa Wonorejo</t>
  </si>
  <si>
    <t>Tanggul Kiri Sungai Setu Jebol panjang 3 meter kedalaman 2 meter yang dampaknya ke Desa Banjarejo, Sidokumpul dan Blerong</t>
  </si>
  <si>
    <t>Kamis, 25 Feb 2021</t>
  </si>
  <si>
    <t>Desa Bintoro Jl. Kyai Singkil</t>
  </si>
  <si>
    <t>1 Pohon Tumbang, Jenis Mindik, depan MI Sultan Fattah</t>
  </si>
  <si>
    <t>Jum'at, 26 Feb 2021, pukul 02.30 wib</t>
  </si>
  <si>
    <t>Desa Bumirejo Dukuh Lerep RT 07 RW 07</t>
  </si>
  <si>
    <r>
      <rPr>
        <b/>
        <sz val="18"/>
        <rFont val="Arial Narrow"/>
        <family val="2"/>
      </rPr>
      <t>1 rumah atap ambrol</t>
    </r>
    <r>
      <rPr>
        <sz val="18"/>
        <rFont val="Arial Narrow"/>
        <family val="2"/>
      </rPr>
      <t xml:space="preserve"> milik Bp. Munadi (45 tahun) / 1 KK 4 Jiwa. Luas bangunan 6x10m, dinding tembok, atap genteng, lantai keramik. Kerusakan : atap ambrol 80%.</t>
    </r>
  </si>
  <si>
    <t>Jum'at, 26 Feb 2021, pukul 06.15 wib</t>
  </si>
  <si>
    <t>Desa Gemulak Dk. Karangmalang dan Dk. Belah</t>
  </si>
  <si>
    <r>
      <rPr>
        <b/>
        <sz val="18"/>
        <rFont val="Arial Narrow"/>
        <family val="2"/>
      </rPr>
      <t>Dukuh Karangmalang (170 Rumah, 6 Toko, 1 Musholla, 1 Bengkel)</t>
    </r>
    <r>
      <rPr>
        <sz val="18"/>
        <rFont val="Arial Narrow"/>
        <family val="2"/>
      </rPr>
      <t xml:space="preserve">
- RT 02/03 = 4 Rumah Rusak Ringan, 1 Rumah Rusak Berat
- RT 03/03 = 1 Rumah Rusak Ringan, 1 Toko dan 1 Musholla Rusak Ringan
- RT 04/03 = 43 Rumah Rusak Ringan, 13 Rumah Rusak Berat, 5 Toko dan 1 Bengkel Rusak Ringan
- RT 05/03 = 55 Rumah Rusak Ringan, 2 Rumah Rusak Berat, 1 Orang Luka Berat Karena saat naik ke atas Genteng dan di Rujuk Ke RS Pelita Anugerah, Mranggen. </t>
    </r>
    <r>
      <rPr>
        <b/>
        <sz val="18"/>
        <rFont val="Arial Narrow"/>
        <family val="2"/>
      </rPr>
      <t>Dukuh Belah (51 Rumah)</t>
    </r>
    <r>
      <rPr>
        <sz val="18"/>
        <rFont val="Arial Narrow"/>
        <family val="2"/>
      </rPr>
      <t xml:space="preserve">
- RT 01/04 = 13 Rumah Rusak Ringan, 10 Rumah Rusak Berat
- RT 02/04 = 28 Rumah Rusak Ringan</t>
    </r>
  </si>
  <si>
    <t>Desa Bedono Dk. Bedono dan Dk. Tambaksari</t>
  </si>
  <si>
    <r>
      <rPr>
        <b/>
        <sz val="18"/>
        <rFont val="Arial Narrow"/>
        <family val="2"/>
      </rPr>
      <t>Desa Bedono (17 Rumah, 1 Musholla)</t>
    </r>
    <r>
      <rPr>
        <sz val="18"/>
        <rFont val="Arial Narrow"/>
        <family val="2"/>
      </rPr>
      <t xml:space="preserve">
a. Dukuh Bedono (6 Rumah Rusak berat)
b. Dukuh Tambaksari (6 Rumah Rusak berat, 5 Rumah Roboh)</t>
    </r>
  </si>
  <si>
    <t>Desa Sidogemah</t>
  </si>
  <si>
    <r>
      <rPr>
        <b/>
        <sz val="18"/>
        <rFont val="Arial Narrow"/>
        <family val="2"/>
      </rPr>
      <t>Desa Sidogemah</t>
    </r>
    <r>
      <rPr>
        <sz val="18"/>
        <rFont val="Arial Narrow"/>
        <family val="2"/>
      </rPr>
      <t xml:space="preserve"> (50 Rumah Rusak Ringan), 1 orang Luka Berat, Dirujuk Ke RSUD SUKA</t>
    </r>
  </si>
  <si>
    <t>Desa Brakas</t>
  </si>
  <si>
    <r>
      <rPr>
        <b/>
        <sz val="18"/>
        <rFont val="Arial Narrow"/>
        <family val="2"/>
      </rPr>
      <t>Desa Brakas</t>
    </r>
    <r>
      <rPr>
        <sz val="18"/>
        <rFont val="Arial Narrow"/>
        <family val="2"/>
      </rPr>
      <t xml:space="preserve"> (14 Rumah)
- RT 02/01 = 9 Rumah Rusak Ringan, 4 Rumah Rusak Berat
- RT 03/01 = 1 Rumah Rusak Ringan</t>
    </r>
  </si>
  <si>
    <r>
      <rPr>
        <b/>
        <sz val="18"/>
        <rFont val="Arial Narrow"/>
        <family val="2"/>
      </rPr>
      <t>Desa Batu</t>
    </r>
    <r>
      <rPr>
        <sz val="18"/>
        <rFont val="Arial Narrow"/>
        <family val="2"/>
      </rPr>
      <t xml:space="preserve"> RT 03/04 (22 Rumah Rusak Ringan, 1 Musholla Rusak Ringan). 23 rumah rusak pada atap. Kerusakan : genteng 3.120 buah, asbes 300lbr, kerpus 200pcs, kayu 4x6 150btg, kayu 5x7 50 btg, menara mushola 1 buah.</t>
    </r>
  </si>
  <si>
    <t>Desa Wonokerto</t>
  </si>
  <si>
    <r>
      <rPr>
        <b/>
        <sz val="18"/>
        <rFont val="Arial Narrow"/>
        <family val="2"/>
      </rPr>
      <t>Desa Wonokerto</t>
    </r>
    <r>
      <rPr>
        <sz val="18"/>
        <rFont val="Arial Narrow"/>
        <family val="2"/>
      </rPr>
      <t xml:space="preserve">
a. Dukuh Batu Tempel RW 04 (52 Rumah Rusak Ringan, 1 Rumah Rusak Berat)
- Telah didirikan Dapur Umum bersama oleh pemdes setempat</t>
    </r>
  </si>
  <si>
    <t>Jum'at, 26 Feb 2021, pukul 07.00 wib</t>
  </si>
  <si>
    <t>Desa Banjarsari Dukuh Brangsong RT 01 RW 03</t>
  </si>
  <si>
    <r>
      <rPr>
        <b/>
        <sz val="18"/>
        <rFont val="Arial Narrow"/>
        <family val="2"/>
      </rPr>
      <t>1 rumah roboh pada atap</t>
    </r>
    <r>
      <rPr>
        <sz val="18"/>
        <rFont val="Arial Narrow"/>
        <family val="2"/>
      </rPr>
      <t xml:space="preserve"> milik Bp. Ali Rohmad (40 tahun) / 1KK 4 Jiwa. Luas bangunan 6x11m, atap genteng, dinding tembok, lantai keramik</t>
    </r>
  </si>
  <si>
    <t>Desa Wonoagung RT 01 RW 04</t>
  </si>
  <si>
    <t>1 rumah roboh bagian dapur milik Bp. Khambali.</t>
  </si>
  <si>
    <t>Desa Grogol Dk. Grogolkrajan</t>
  </si>
  <si>
    <t>1 pohon tumbang depan Rm. Sambal Sawah</t>
  </si>
  <si>
    <t>Sabtu, 27 Feb 2021, pukul 19.30 wib</t>
  </si>
  <si>
    <t>Desa Sriwulan Blok EE 17 RT 07 RW 08 No. 17FF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</si>
  <si>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Bp. Satrio (42 tahun)/ 1 KK 4 Jiwa. Luas bangunan 5,5x12m, atap asbes, dinding tembok, lantai tanah. Kerusakan rumah roboh 100%.</t>
    </r>
  </si>
  <si>
    <t>Minggu, 28 Feb 2021, pukul 18.45 wib</t>
  </si>
  <si>
    <t>Desa Babalan RT 03 RW 07</t>
  </si>
  <si>
    <r>
      <rPr>
        <b/>
        <sz val="18"/>
        <rFont val="Arial Narrow"/>
        <family val="2"/>
      </rPr>
      <t>1 rumah roboh</t>
    </r>
    <r>
      <rPr>
        <sz val="18"/>
        <rFont val="Arial Narrow"/>
        <family val="2"/>
      </rPr>
      <t xml:space="preserve"> milik Bp. Targhib (45 tahun) / 1 KK 4 Jiwa. Luas bangunan 5x7m, dinding anyaman bambu, atap genteng, lantai plester. Kerusakan : rumah roboh 100%, lemari plastik dan rak piring.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</si>
</sst>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21]dd\ mmmm\ yyyy;@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</numFmts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"/>
      <family val="2"/>
      <charset val="1"/>
      <scheme val="minor"/>
    </font>
    <font>
      <sz val="18"/>
      <name val="Britannic Bold"/>
      <family val="2"/>
    </font>
    <font>
      <sz val="25"/>
      <name val="Britannic Bold"/>
      <family val="2"/>
    </font>
    <font>
      <sz val="15"/>
      <name val="Britannic Bold"/>
      <family val="2"/>
    </font>
    <font>
      <b/>
      <sz val="25"/>
      <name val="Arial Narrow"/>
      <family val="2"/>
    </font>
    <font>
      <b/>
      <i/>
      <sz val="25"/>
      <name val="Arial Narrow"/>
      <family val="2"/>
    </font>
    <font>
      <sz val="20"/>
      <name val="Britannic Bold"/>
      <family val="2"/>
    </font>
    <font>
      <i/>
      <sz val="20"/>
      <name val="Arial Narrow"/>
      <family val="2"/>
    </font>
    <font>
      <sz val="13"/>
      <name val="Britannic Bold"/>
      <family val="2"/>
    </font>
    <font>
      <sz val="1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Britannic Bold"/>
      <family val="2"/>
    </font>
    <font>
      <sz val="12"/>
      <name val="Britannic Bold"/>
      <family val="2"/>
    </font>
    <font>
      <sz val="17"/>
      <name val="Britannic Bold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5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sz val="20"/>
      <name val="Arial Narrow"/>
      <family val="2"/>
    </font>
    <font>
      <sz val="12"/>
      <name val="Arial Narrow"/>
      <family val="2"/>
    </font>
    <font>
      <i/>
      <sz val="18"/>
      <color rgb="FF0070C0"/>
      <name val="Arial Narrow"/>
      <family val="2"/>
    </font>
    <font>
      <sz val="18"/>
      <color rgb="FF0070C0"/>
      <name val="Arial Narrow"/>
      <family val="2"/>
    </font>
    <font>
      <b/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right" vertical="center"/>
    </xf>
    <xf numFmtId="0" fontId="10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3" fillId="0" borderId="9" xfId="0" applyFont="1" applyBorder="1" applyAlignment="1">
      <alignment horizontal="center" vertical="top" wrapText="1"/>
    </xf>
    <xf numFmtId="164" fontId="24" fillId="0" borderId="9" xfId="0" applyNumberFormat="1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24" fillId="0" borderId="9" xfId="3" applyFont="1" applyBorder="1" applyAlignment="1">
      <alignment horizontal="left" vertical="top" wrapText="1"/>
    </xf>
    <xf numFmtId="165" fontId="26" fillId="0" borderId="9" xfId="2" applyFont="1" applyFill="1" applyBorder="1" applyAlignment="1">
      <alignment vertical="top"/>
    </xf>
    <xf numFmtId="3" fontId="26" fillId="0" borderId="9" xfId="2" applyNumberFormat="1" applyFont="1" applyFill="1" applyBorder="1" applyAlignment="1">
      <alignment horizontal="center" vertical="top" wrapText="1"/>
    </xf>
    <xf numFmtId="3" fontId="26" fillId="0" borderId="9" xfId="2" applyNumberFormat="1" applyFont="1" applyFill="1" applyBorder="1" applyAlignment="1">
      <alignment horizontal="center" vertical="top"/>
    </xf>
    <xf numFmtId="0" fontId="27" fillId="0" borderId="9" xfId="0" applyFont="1" applyBorder="1" applyAlignment="1">
      <alignment vertical="top"/>
    </xf>
    <xf numFmtId="0" fontId="28" fillId="0" borderId="0" xfId="0" applyFont="1" applyAlignment="1">
      <alignment vertical="center"/>
    </xf>
    <xf numFmtId="0" fontId="23" fillId="0" borderId="2" xfId="0" applyFont="1" applyBorder="1" applyAlignment="1">
      <alignment horizontal="center" vertical="top" wrapText="1"/>
    </xf>
    <xf numFmtId="164" fontId="24" fillId="0" borderId="2" xfId="0" applyNumberFormat="1" applyFont="1" applyBorder="1" applyAlignment="1">
      <alignment horizontal="center" vertical="top" wrapText="1"/>
    </xf>
    <xf numFmtId="0" fontId="23" fillId="0" borderId="2" xfId="3" applyFont="1" applyBorder="1" applyAlignment="1">
      <alignment horizontal="left" vertical="top" wrapText="1"/>
    </xf>
    <xf numFmtId="165" fontId="26" fillId="0" borderId="2" xfId="2" applyFont="1" applyFill="1" applyBorder="1" applyAlignment="1">
      <alignment vertical="top"/>
    </xf>
    <xf numFmtId="3" fontId="26" fillId="0" borderId="2" xfId="2" applyNumberFormat="1" applyFont="1" applyFill="1" applyBorder="1" applyAlignment="1">
      <alignment horizontal="center" vertical="top" wrapText="1"/>
    </xf>
    <xf numFmtId="3" fontId="26" fillId="0" borderId="2" xfId="2" applyNumberFormat="1" applyFont="1" applyFill="1" applyBorder="1" applyAlignment="1">
      <alignment horizontal="center" vertical="top"/>
    </xf>
    <xf numFmtId="0" fontId="27" fillId="0" borderId="2" xfId="0" applyFont="1" applyBorder="1" applyAlignment="1">
      <alignment vertical="top"/>
    </xf>
    <xf numFmtId="0" fontId="22" fillId="0" borderId="0" xfId="0" applyFont="1" applyAlignment="1">
      <alignment vertical="center"/>
    </xf>
    <xf numFmtId="0" fontId="24" fillId="0" borderId="2" xfId="0" applyFont="1" applyBorder="1" applyAlignment="1">
      <alignment horizontal="center" vertical="top" wrapText="1"/>
    </xf>
    <xf numFmtId="0" fontId="24" fillId="0" borderId="2" xfId="3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165" fontId="26" fillId="0" borderId="10" xfId="2" applyFont="1" applyFill="1" applyBorder="1" applyAlignment="1">
      <alignment horizontal="center" vertical="top" wrapText="1"/>
    </xf>
    <xf numFmtId="165" fontId="26" fillId="0" borderId="11" xfId="2" applyFont="1" applyFill="1" applyBorder="1" applyAlignment="1">
      <alignment horizontal="center" vertical="top" wrapText="1"/>
    </xf>
    <xf numFmtId="3" fontId="26" fillId="0" borderId="2" xfId="2" applyNumberFormat="1" applyFont="1" applyFill="1" applyBorder="1" applyAlignment="1">
      <alignment vertical="top"/>
    </xf>
    <xf numFmtId="0" fontId="27" fillId="0" borderId="2" xfId="0" applyFont="1" applyBorder="1" applyAlignment="1">
      <alignment horizontal="left" vertical="top" wrapText="1"/>
    </xf>
    <xf numFmtId="0" fontId="27" fillId="0" borderId="2" xfId="0" applyFont="1" applyBorder="1" applyAlignment="1">
      <alignment vertical="top" wrapText="1"/>
    </xf>
    <xf numFmtId="165" fontId="26" fillId="0" borderId="10" xfId="2" applyFont="1" applyFill="1" applyBorder="1" applyAlignment="1">
      <alignment horizontal="center" vertical="top"/>
    </xf>
    <xf numFmtId="165" fontId="26" fillId="0" borderId="11" xfId="2" applyFont="1" applyFill="1" applyBorder="1" applyAlignment="1">
      <alignment horizontal="center" vertical="top"/>
    </xf>
    <xf numFmtId="0" fontId="23" fillId="0" borderId="9" xfId="0" applyFont="1" applyBorder="1" applyAlignment="1">
      <alignment horizontal="center" vertical="top" wrapText="1"/>
    </xf>
    <xf numFmtId="0" fontId="23" fillId="0" borderId="9" xfId="3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top" wrapText="1"/>
    </xf>
    <xf numFmtId="3" fontId="26" fillId="0" borderId="9" xfId="2" applyNumberFormat="1" applyFont="1" applyFill="1" applyBorder="1" applyAlignment="1">
      <alignment vertical="top"/>
    </xf>
    <xf numFmtId="0" fontId="24" fillId="0" borderId="6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3" fontId="26" fillId="0" borderId="9" xfId="2" applyNumberFormat="1" applyFont="1" applyFill="1" applyBorder="1" applyAlignment="1">
      <alignment horizontal="right" vertical="top"/>
    </xf>
    <xf numFmtId="167" fontId="26" fillId="0" borderId="9" xfId="1" applyNumberFormat="1" applyFont="1" applyFill="1" applyBorder="1" applyAlignment="1">
      <alignment horizontal="right" vertical="top"/>
    </xf>
    <xf numFmtId="164" fontId="24" fillId="0" borderId="6" xfId="0" applyNumberFormat="1" applyFont="1" applyBorder="1" applyAlignment="1">
      <alignment horizontal="center" vertical="top" wrapText="1"/>
    </xf>
    <xf numFmtId="0" fontId="23" fillId="0" borderId="6" xfId="3" applyFont="1" applyBorder="1" applyAlignment="1">
      <alignment horizontal="left" vertical="top" wrapText="1"/>
    </xf>
    <xf numFmtId="165" fontId="26" fillId="0" borderId="6" xfId="2" applyFont="1" applyFill="1" applyBorder="1" applyAlignment="1">
      <alignment vertical="top"/>
    </xf>
    <xf numFmtId="3" fontId="26" fillId="0" borderId="6" xfId="2" applyNumberFormat="1" applyFont="1" applyFill="1" applyBorder="1" applyAlignment="1">
      <alignment horizontal="center" vertical="top" wrapText="1"/>
    </xf>
    <xf numFmtId="3" fontId="26" fillId="0" borderId="6" xfId="2" applyNumberFormat="1" applyFont="1" applyFill="1" applyBorder="1" applyAlignment="1">
      <alignment horizontal="right" vertical="top"/>
    </xf>
    <xf numFmtId="167" fontId="26" fillId="0" borderId="6" xfId="1" applyNumberFormat="1" applyFont="1" applyFill="1" applyBorder="1" applyAlignment="1">
      <alignment horizontal="center" vertical="top"/>
    </xf>
    <xf numFmtId="167" fontId="26" fillId="0" borderId="9" xfId="1" applyNumberFormat="1" applyFont="1" applyFill="1" applyBorder="1" applyAlignment="1">
      <alignment horizontal="center" vertical="top"/>
    </xf>
    <xf numFmtId="3" fontId="26" fillId="0" borderId="2" xfId="2" applyNumberFormat="1" applyFont="1" applyFill="1" applyBorder="1" applyAlignment="1">
      <alignment horizontal="right" vertical="top" wrapText="1"/>
    </xf>
    <xf numFmtId="3" fontId="26" fillId="0" borderId="2" xfId="2" applyNumberFormat="1" applyFont="1" applyFill="1" applyBorder="1" applyAlignment="1">
      <alignment horizontal="right" vertical="top"/>
    </xf>
    <xf numFmtId="167" fontId="26" fillId="0" borderId="2" xfId="1" applyNumberFormat="1" applyFont="1" applyFill="1" applyBorder="1" applyAlignment="1">
      <alignment horizontal="right" vertical="top"/>
    </xf>
    <xf numFmtId="0" fontId="26" fillId="0" borderId="9" xfId="0" applyFont="1" applyBorder="1" applyAlignment="1">
      <alignment vertical="top"/>
    </xf>
    <xf numFmtId="167" fontId="26" fillId="0" borderId="9" xfId="1" applyNumberFormat="1" applyFont="1" applyFill="1" applyBorder="1" applyAlignment="1">
      <alignment vertical="top"/>
    </xf>
    <xf numFmtId="0" fontId="27" fillId="0" borderId="9" xfId="0" applyFont="1" applyBorder="1" applyAlignment="1">
      <alignment vertical="top" wrapText="1"/>
    </xf>
    <xf numFmtId="167" fontId="26" fillId="0" borderId="2" xfId="1" applyNumberFormat="1" applyFont="1" applyFill="1" applyBorder="1" applyAlignment="1">
      <alignment vertical="top"/>
    </xf>
    <xf numFmtId="0" fontId="24" fillId="0" borderId="9" xfId="0" applyFont="1" applyBorder="1" applyAlignment="1">
      <alignment vertical="top" wrapText="1"/>
    </xf>
    <xf numFmtId="0" fontId="3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9BB6B9EC-23AD-4BC0-9773-70851A815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645762</xdr:colOff>
      <xdr:row>1</xdr:row>
      <xdr:rowOff>96864</xdr:rowOff>
    </xdr:from>
    <xdr:to>
      <xdr:col>6</xdr:col>
      <xdr:colOff>2077972</xdr:colOff>
      <xdr:row>5</xdr:row>
      <xdr:rowOff>22176</xdr:rowOff>
    </xdr:to>
    <xdr:pic>
      <xdr:nvPicPr>
        <xdr:cNvPr id="2" name="Picture 1" descr="BPBD Kab">
          <a:extLst>
            <a:ext uri="{FF2B5EF4-FFF2-40B4-BE49-F238E27FC236}">
              <a16:creationId xmlns:a16="http://schemas.microsoft.com/office/drawing/2014/main" id="{FBF87281-2C58-4251-B720-76C3E057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1337" y="96864"/>
          <a:ext cx="1432210" cy="150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109130</xdr:colOff>
      <xdr:row>1</xdr:row>
      <xdr:rowOff>104699</xdr:rowOff>
    </xdr:from>
    <xdr:to>
      <xdr:col>26</xdr:col>
      <xdr:colOff>296784</xdr:colOff>
      <xdr:row>5</xdr:row>
      <xdr:rowOff>22175</xdr:rowOff>
    </xdr:to>
    <xdr:pic>
      <xdr:nvPicPr>
        <xdr:cNvPr id="3" name="Picture 2" descr="D:\Foto,,\Foto Kantor BPBD,\Foto Kantor BPBD_2017,,\Foto Kegiatan Umum BPBD,\Logo Gambar dan MMT_2016,\Logo Kabupaten Demak_2017,,.png">
          <a:extLst>
            <a:ext uri="{FF2B5EF4-FFF2-40B4-BE49-F238E27FC236}">
              <a16:creationId xmlns:a16="http://schemas.microsoft.com/office/drawing/2014/main" id="{B166AAE3-225F-4114-BF26-ECA510D0DEAD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30000"/>
        </a:blip>
        <a:srcRect/>
        <a:stretch>
          <a:fillRect/>
        </a:stretch>
      </xdr:blipFill>
      <xdr:spPr bwMode="auto">
        <a:xfrm>
          <a:off x="21340355" y="104699"/>
          <a:ext cx="1102054" cy="1498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174-DF62-4A88-8C34-D3FCEAB6F030}">
  <sheetPr codeName="Sheet4">
    <tabColor rgb="FFC00000"/>
    <pageSetUpPr fitToPage="1"/>
  </sheetPr>
  <dimension ref="A1:AE69"/>
  <sheetViews>
    <sheetView showGridLines="0" tabSelected="1" view="pageBreakPreview" topLeftCell="A2" zoomScale="40" zoomScaleNormal="40" zoomScaleSheetLayoutView="40" zoomScalePageLayoutView="96" workbookViewId="0">
      <pane xSplit="7" ySplit="10" topLeftCell="H12" activePane="bottomRight" state="frozen"/>
      <selection activeCell="A2" sqref="A2"/>
      <selection pane="topRight" activeCell="H2" sqref="H2"/>
      <selection pane="bottomLeft" activeCell="A12" sqref="A12"/>
      <selection pane="bottomRight" activeCell="K68" sqref="K68"/>
    </sheetView>
  </sheetViews>
  <sheetFormatPr defaultColWidth="9.140625" defaultRowHeight="15" x14ac:dyDescent="0.25"/>
  <cols>
    <col min="1" max="1" width="0.140625" style="5" customWidth="1"/>
    <col min="2" max="2" width="5.7109375" style="1" customWidth="1"/>
    <col min="3" max="3" width="18.85546875" style="93" customWidth="1"/>
    <col min="4" max="4" width="27.7109375" style="93" bestFit="1" customWidth="1"/>
    <col min="5" max="5" width="20.140625" style="93" customWidth="1"/>
    <col min="6" max="6" width="25" style="93" customWidth="1"/>
    <col min="7" max="7" width="43.5703125" style="94" customWidth="1"/>
    <col min="8" max="8" width="7" style="94" customWidth="1"/>
    <col min="9" max="9" width="9.140625" style="94" customWidth="1"/>
    <col min="10" max="10" width="6.5703125" style="94" customWidth="1"/>
    <col min="11" max="11" width="7.85546875" style="94" customWidth="1"/>
    <col min="12" max="13" width="6.7109375" style="94" customWidth="1"/>
    <col min="14" max="16" width="6.7109375" style="95" customWidth="1"/>
    <col min="17" max="17" width="13.7109375" style="94" customWidth="1"/>
    <col min="18" max="18" width="12.85546875" style="94" customWidth="1"/>
    <col min="19" max="22" width="10.7109375" style="94" customWidth="1"/>
    <col min="23" max="23" width="12.5703125" style="94" customWidth="1"/>
    <col min="24" max="24" width="13.42578125" style="94" customWidth="1"/>
    <col min="25" max="25" width="17.7109375" style="94" customWidth="1"/>
    <col min="26" max="26" width="13.7109375" style="94" customWidth="1"/>
    <col min="27" max="27" width="24.28515625" style="94" customWidth="1"/>
    <col min="28" max="28" width="19.28515625" style="94" customWidth="1"/>
    <col min="29" max="29" width="23.85546875" style="94" customWidth="1"/>
    <col min="30" max="30" width="47.85546875" style="94" customWidth="1"/>
    <col min="31" max="31" width="18.7109375" style="5" customWidth="1"/>
    <col min="34" max="34" width="12.28515625" bestFit="1" customWidth="1"/>
  </cols>
  <sheetData>
    <row r="1" spans="1:31" s="5" customFormat="1" ht="0.2" customHeight="1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s="6" customFormat="1" ht="30.75" x14ac:dyDescent="0.25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1" s="8" customFormat="1" ht="30.75" x14ac:dyDescent="0.25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1" s="8" customFormat="1" ht="31.5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1" s="8" customFormat="1" ht="31.5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s="8" customFormat="1" ht="18.75" customHeight="1" x14ac:dyDescent="0.25">
      <c r="B6" s="11" t="s">
        <v>4</v>
      </c>
      <c r="C6" s="12"/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3"/>
      <c r="AB6" s="13"/>
      <c r="AC6" s="15"/>
      <c r="AD6" s="15"/>
    </row>
    <row r="7" spans="1:31" s="8" customFormat="1" ht="18.75" customHeight="1" x14ac:dyDescent="0.25"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  <c r="AD7" s="18"/>
    </row>
    <row r="8" spans="1:31" s="19" customFormat="1" ht="20.100000000000001" customHeight="1" x14ac:dyDescent="0.25">
      <c r="B8" s="20" t="s">
        <v>5</v>
      </c>
      <c r="C8" s="20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0" t="s">
        <v>11</v>
      </c>
      <c r="I8" s="20"/>
      <c r="J8" s="20"/>
      <c r="K8" s="20"/>
      <c r="L8" s="20"/>
      <c r="M8" s="20"/>
      <c r="N8" s="20" t="s">
        <v>12</v>
      </c>
      <c r="O8" s="20"/>
      <c r="P8" s="20"/>
      <c r="Q8" s="20" t="s">
        <v>13</v>
      </c>
      <c r="R8" s="20"/>
      <c r="S8" s="20"/>
      <c r="T8" s="20"/>
      <c r="U8" s="20"/>
      <c r="V8" s="20"/>
      <c r="W8" s="20"/>
      <c r="X8" s="20"/>
      <c r="Y8" s="20"/>
      <c r="Z8" s="22" t="s">
        <v>11</v>
      </c>
      <c r="AA8" s="23"/>
      <c r="AB8" s="22" t="s">
        <v>14</v>
      </c>
      <c r="AC8" s="23"/>
      <c r="AD8" s="20" t="s">
        <v>15</v>
      </c>
    </row>
    <row r="9" spans="1:31" s="19" customFormat="1" ht="20.100000000000001" customHeight="1" x14ac:dyDescent="0.25">
      <c r="B9" s="20"/>
      <c r="C9" s="20"/>
      <c r="D9" s="24"/>
      <c r="E9" s="24"/>
      <c r="F9" s="24"/>
      <c r="G9" s="24"/>
      <c r="H9" s="20" t="s">
        <v>16</v>
      </c>
      <c r="I9" s="20"/>
      <c r="J9" s="25" t="s">
        <v>17</v>
      </c>
      <c r="K9" s="25"/>
      <c r="L9" s="20" t="s">
        <v>18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6"/>
      <c r="AA9" s="27"/>
      <c r="AB9" s="26"/>
      <c r="AC9" s="27"/>
      <c r="AD9" s="20"/>
    </row>
    <row r="10" spans="1:31" s="19" customFormat="1" ht="30" customHeight="1" x14ac:dyDescent="0.25">
      <c r="B10" s="20"/>
      <c r="C10" s="20"/>
      <c r="D10" s="24"/>
      <c r="E10" s="24"/>
      <c r="F10" s="24"/>
      <c r="G10" s="24"/>
      <c r="H10" s="20"/>
      <c r="I10" s="20"/>
      <c r="J10" s="25"/>
      <c r="K10" s="25"/>
      <c r="L10" s="20"/>
      <c r="M10" s="20"/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1" t="s">
        <v>24</v>
      </c>
      <c r="T10" s="20" t="s">
        <v>25</v>
      </c>
      <c r="U10" s="20" t="s">
        <v>26</v>
      </c>
      <c r="V10" s="21" t="s">
        <v>27</v>
      </c>
      <c r="W10" s="20" t="s">
        <v>28</v>
      </c>
      <c r="X10" s="20" t="s">
        <v>29</v>
      </c>
      <c r="Y10" s="20" t="s">
        <v>30</v>
      </c>
      <c r="Z10" s="28" t="s">
        <v>31</v>
      </c>
      <c r="AA10" s="28" t="s">
        <v>32</v>
      </c>
      <c r="AB10" s="28" t="s">
        <v>33</v>
      </c>
      <c r="AC10" s="29" t="s">
        <v>34</v>
      </c>
      <c r="AD10" s="20"/>
    </row>
    <row r="11" spans="1:31" s="19" customFormat="1" ht="31.5" customHeight="1" x14ac:dyDescent="0.25">
      <c r="B11" s="20"/>
      <c r="C11" s="20"/>
      <c r="D11" s="30"/>
      <c r="E11" s="30"/>
      <c r="F11" s="30"/>
      <c r="G11" s="30"/>
      <c r="H11" s="31" t="s">
        <v>35</v>
      </c>
      <c r="I11" s="31" t="s">
        <v>36</v>
      </c>
      <c r="J11" s="31" t="s">
        <v>35</v>
      </c>
      <c r="K11" s="31" t="s">
        <v>36</v>
      </c>
      <c r="L11" s="31" t="s">
        <v>35</v>
      </c>
      <c r="M11" s="31" t="s">
        <v>36</v>
      </c>
      <c r="N11" s="20"/>
      <c r="O11" s="20"/>
      <c r="P11" s="20"/>
      <c r="Q11" s="20"/>
      <c r="R11" s="20"/>
      <c r="S11" s="30"/>
      <c r="T11" s="20"/>
      <c r="U11" s="20"/>
      <c r="V11" s="30"/>
      <c r="W11" s="20"/>
      <c r="X11" s="20"/>
      <c r="Y11" s="20"/>
      <c r="Z11" s="32"/>
      <c r="AA11" s="32"/>
      <c r="AB11" s="32"/>
      <c r="AC11" s="33"/>
      <c r="AD11" s="20"/>
    </row>
    <row r="12" spans="1:31" s="34" customFormat="1" ht="15.75" x14ac:dyDescent="0.25"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5">
        <v>12</v>
      </c>
      <c r="N12" s="35">
        <v>13</v>
      </c>
      <c r="O12" s="35">
        <v>14</v>
      </c>
      <c r="P12" s="35">
        <v>15</v>
      </c>
      <c r="Q12" s="35">
        <v>16</v>
      </c>
      <c r="R12" s="35">
        <v>17</v>
      </c>
      <c r="S12" s="35">
        <v>18</v>
      </c>
      <c r="T12" s="35">
        <v>19</v>
      </c>
      <c r="U12" s="35">
        <v>20</v>
      </c>
      <c r="V12" s="35"/>
      <c r="W12" s="35">
        <v>21</v>
      </c>
      <c r="X12" s="35">
        <v>22</v>
      </c>
      <c r="Y12" s="35">
        <v>23</v>
      </c>
      <c r="Z12" s="35">
        <v>24</v>
      </c>
      <c r="AA12" s="35">
        <v>25</v>
      </c>
      <c r="AB12" s="35">
        <v>26</v>
      </c>
      <c r="AC12" s="35">
        <v>27</v>
      </c>
      <c r="AD12" s="35">
        <v>28</v>
      </c>
    </row>
    <row r="13" spans="1:31" s="36" customFormat="1" ht="2.1" customHeight="1" x14ac:dyDescent="0.25">
      <c r="B13" s="37"/>
      <c r="C13" s="37"/>
      <c r="D13" s="37"/>
      <c r="E13" s="37"/>
      <c r="F13" s="37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8"/>
      <c r="AA13" s="38"/>
      <c r="AB13" s="38"/>
      <c r="AC13" s="38"/>
      <c r="AD13" s="38"/>
    </row>
    <row r="14" spans="1:31" s="39" customFormat="1" ht="93" x14ac:dyDescent="0.25">
      <c r="B14" s="40">
        <v>1</v>
      </c>
      <c r="C14" s="41" t="s">
        <v>37</v>
      </c>
      <c r="D14" s="42" t="s">
        <v>38</v>
      </c>
      <c r="E14" s="42" t="s">
        <v>39</v>
      </c>
      <c r="F14" s="42" t="s">
        <v>40</v>
      </c>
      <c r="G14" s="43" t="s">
        <v>41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5">
        <v>1</v>
      </c>
      <c r="AA14" s="46">
        <v>0</v>
      </c>
      <c r="AB14" s="46">
        <v>0</v>
      </c>
      <c r="AC14" s="46">
        <v>0</v>
      </c>
      <c r="AD14" s="47"/>
    </row>
    <row r="15" spans="1:31" s="48" customFormat="1" ht="93" x14ac:dyDescent="0.25">
      <c r="B15" s="49">
        <v>2</v>
      </c>
      <c r="C15" s="50" t="s">
        <v>42</v>
      </c>
      <c r="D15" s="50" t="s">
        <v>43</v>
      </c>
      <c r="E15" s="50" t="s">
        <v>44</v>
      </c>
      <c r="F15" s="50" t="s">
        <v>45</v>
      </c>
      <c r="G15" s="51" t="s">
        <v>46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3">
        <v>1</v>
      </c>
      <c r="AA15" s="54">
        <v>0</v>
      </c>
      <c r="AB15" s="54">
        <v>0</v>
      </c>
      <c r="AC15" s="54">
        <v>0</v>
      </c>
      <c r="AD15" s="55"/>
    </row>
    <row r="16" spans="1:31" s="56" customFormat="1" ht="93" x14ac:dyDescent="0.25">
      <c r="B16" s="49">
        <v>3</v>
      </c>
      <c r="C16" s="57" t="s">
        <v>47</v>
      </c>
      <c r="D16" s="57" t="s">
        <v>43</v>
      </c>
      <c r="E16" s="57" t="s">
        <v>48</v>
      </c>
      <c r="F16" s="57" t="s">
        <v>49</v>
      </c>
      <c r="G16" s="58" t="s">
        <v>50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3">
        <v>1</v>
      </c>
      <c r="AA16" s="54">
        <v>0</v>
      </c>
      <c r="AB16" s="54">
        <v>0</v>
      </c>
      <c r="AC16" s="54">
        <v>0</v>
      </c>
      <c r="AD16" s="55"/>
    </row>
    <row r="17" spans="2:30" s="48" customFormat="1" ht="139.5" x14ac:dyDescent="0.25">
      <c r="B17" s="49">
        <v>4</v>
      </c>
      <c r="C17" s="50" t="s">
        <v>51</v>
      </c>
      <c r="D17" s="50" t="s">
        <v>52</v>
      </c>
      <c r="E17" s="50" t="s">
        <v>53</v>
      </c>
      <c r="F17" s="50" t="s">
        <v>49</v>
      </c>
      <c r="G17" s="58" t="s">
        <v>54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3">
        <v>1</v>
      </c>
      <c r="AA17" s="54">
        <v>0</v>
      </c>
      <c r="AB17" s="54">
        <v>0</v>
      </c>
      <c r="AC17" s="54">
        <v>0</v>
      </c>
      <c r="AD17" s="55"/>
    </row>
    <row r="18" spans="2:30" s="48" customFormat="1" ht="162.75" x14ac:dyDescent="0.25">
      <c r="B18" s="49">
        <v>5</v>
      </c>
      <c r="C18" s="57" t="s">
        <v>55</v>
      </c>
      <c r="D18" s="57" t="s">
        <v>56</v>
      </c>
      <c r="E18" s="57" t="s">
        <v>57</v>
      </c>
      <c r="F18" s="57" t="s">
        <v>58</v>
      </c>
      <c r="G18" s="51" t="s">
        <v>59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3">
        <v>1</v>
      </c>
      <c r="AA18" s="54">
        <v>0</v>
      </c>
      <c r="AB18" s="54">
        <v>0</v>
      </c>
      <c r="AC18" s="54">
        <v>0</v>
      </c>
      <c r="AD18" s="55"/>
    </row>
    <row r="19" spans="2:30" s="48" customFormat="1" ht="93" x14ac:dyDescent="0.25">
      <c r="B19" s="59">
        <v>6</v>
      </c>
      <c r="C19" s="60" t="s">
        <v>60</v>
      </c>
      <c r="D19" s="57" t="s">
        <v>52</v>
      </c>
      <c r="E19" s="57" t="s">
        <v>61</v>
      </c>
      <c r="F19" s="57" t="s">
        <v>62</v>
      </c>
      <c r="G19" s="51" t="s">
        <v>63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1289</v>
      </c>
      <c r="R19" s="52">
        <v>2800</v>
      </c>
      <c r="S19" s="52"/>
      <c r="T19" s="52"/>
      <c r="U19" s="52"/>
      <c r="V19" s="52"/>
      <c r="W19" s="52"/>
      <c r="X19" s="52"/>
      <c r="Y19" s="52">
        <v>151</v>
      </c>
      <c r="Z19" s="53"/>
      <c r="AA19" s="54">
        <v>0</v>
      </c>
      <c r="AB19" s="54">
        <v>0</v>
      </c>
      <c r="AC19" s="54">
        <v>0</v>
      </c>
      <c r="AD19" s="55"/>
    </row>
    <row r="20" spans="2:30" s="48" customFormat="1" ht="69.75" x14ac:dyDescent="0.25">
      <c r="B20" s="61"/>
      <c r="C20" s="62"/>
      <c r="D20" s="57" t="s">
        <v>52</v>
      </c>
      <c r="E20" s="57" t="s">
        <v>64</v>
      </c>
      <c r="F20" s="57" t="s">
        <v>62</v>
      </c>
      <c r="G20" s="51" t="s">
        <v>65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82</v>
      </c>
      <c r="R20" s="52">
        <v>328</v>
      </c>
      <c r="S20" s="52"/>
      <c r="T20" s="52"/>
      <c r="U20" s="52"/>
      <c r="V20" s="52"/>
      <c r="W20" s="52"/>
      <c r="X20" s="52"/>
      <c r="Y20" s="52"/>
      <c r="Z20" s="53"/>
      <c r="AA20" s="54">
        <v>0</v>
      </c>
      <c r="AB20" s="54">
        <v>0</v>
      </c>
      <c r="AC20" s="54">
        <v>0</v>
      </c>
      <c r="AD20" s="55"/>
    </row>
    <row r="21" spans="2:30" s="48" customFormat="1" ht="116.25" x14ac:dyDescent="0.25">
      <c r="B21" s="61"/>
      <c r="C21" s="62"/>
      <c r="D21" s="57" t="s">
        <v>52</v>
      </c>
      <c r="E21" s="57" t="s">
        <v>66</v>
      </c>
      <c r="F21" s="57" t="s">
        <v>62</v>
      </c>
      <c r="G21" s="51" t="s">
        <v>67</v>
      </c>
      <c r="H21" s="52">
        <v>0</v>
      </c>
      <c r="I21" s="52">
        <v>0</v>
      </c>
      <c r="J21" s="52">
        <v>0</v>
      </c>
      <c r="K21" s="52">
        <v>0</v>
      </c>
      <c r="L21" s="63" t="s">
        <v>68</v>
      </c>
      <c r="M21" s="64"/>
      <c r="N21" s="52">
        <v>0</v>
      </c>
      <c r="O21" s="52">
        <v>0</v>
      </c>
      <c r="P21" s="52">
        <v>0</v>
      </c>
      <c r="Q21" s="52">
        <v>1074</v>
      </c>
      <c r="R21" s="52">
        <v>4296</v>
      </c>
      <c r="S21" s="52"/>
      <c r="T21" s="52"/>
      <c r="U21" s="52"/>
      <c r="V21" s="52"/>
      <c r="W21" s="52"/>
      <c r="X21" s="52"/>
      <c r="Y21" s="52"/>
      <c r="Z21" s="53"/>
      <c r="AA21" s="65">
        <v>4390000000</v>
      </c>
      <c r="AB21" s="65"/>
      <c r="AC21" s="65">
        <v>4390000000</v>
      </c>
      <c r="AD21" s="66" t="s">
        <v>69</v>
      </c>
    </row>
    <row r="22" spans="2:30" s="48" customFormat="1" ht="93" x14ac:dyDescent="0.25">
      <c r="B22" s="61"/>
      <c r="C22" s="62"/>
      <c r="D22" s="57" t="s">
        <v>52</v>
      </c>
      <c r="E22" s="57" t="s">
        <v>70</v>
      </c>
      <c r="F22" s="57" t="s">
        <v>62</v>
      </c>
      <c r="G22" s="51" t="s">
        <v>71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212</v>
      </c>
      <c r="R22" s="52">
        <v>710</v>
      </c>
      <c r="S22" s="52"/>
      <c r="T22" s="52"/>
      <c r="U22" s="52"/>
      <c r="V22" s="52"/>
      <c r="W22" s="52"/>
      <c r="X22" s="52"/>
      <c r="Y22" s="52"/>
      <c r="Z22" s="53"/>
      <c r="AA22" s="54">
        <v>0</v>
      </c>
      <c r="AB22" s="54">
        <v>0</v>
      </c>
      <c r="AC22" s="54">
        <v>0</v>
      </c>
      <c r="AD22" s="55"/>
    </row>
    <row r="23" spans="2:30" s="48" customFormat="1" ht="162.75" x14ac:dyDescent="0.25">
      <c r="B23" s="61"/>
      <c r="C23" s="62"/>
      <c r="D23" s="57" t="s">
        <v>52</v>
      </c>
      <c r="E23" s="57" t="s">
        <v>72</v>
      </c>
      <c r="F23" s="57" t="s">
        <v>62</v>
      </c>
      <c r="G23" s="51" t="s">
        <v>73</v>
      </c>
      <c r="H23" s="52">
        <v>0</v>
      </c>
      <c r="I23" s="52">
        <v>0</v>
      </c>
      <c r="J23" s="52">
        <v>0</v>
      </c>
      <c r="K23" s="52">
        <v>0</v>
      </c>
      <c r="L23" s="63" t="s">
        <v>74</v>
      </c>
      <c r="M23" s="64"/>
      <c r="N23" s="52">
        <v>0</v>
      </c>
      <c r="O23" s="52">
        <v>0</v>
      </c>
      <c r="P23" s="52">
        <v>0</v>
      </c>
      <c r="Q23" s="52">
        <v>2440</v>
      </c>
      <c r="R23" s="52">
        <v>9230</v>
      </c>
      <c r="S23" s="52"/>
      <c r="T23" s="52"/>
      <c r="U23" s="52"/>
      <c r="V23" s="52"/>
      <c r="W23" s="52"/>
      <c r="X23" s="52"/>
      <c r="Y23" s="52">
        <v>16</v>
      </c>
      <c r="Z23" s="53"/>
      <c r="AA23" s="65">
        <v>1950000000</v>
      </c>
      <c r="AB23" s="65"/>
      <c r="AC23" s="65">
        <v>1950000000</v>
      </c>
      <c r="AD23" s="67" t="s">
        <v>75</v>
      </c>
    </row>
    <row r="24" spans="2:30" s="48" customFormat="1" ht="186" x14ac:dyDescent="0.25">
      <c r="B24" s="61"/>
      <c r="C24" s="62"/>
      <c r="D24" s="57" t="s">
        <v>52</v>
      </c>
      <c r="E24" s="57" t="s">
        <v>76</v>
      </c>
      <c r="F24" s="57" t="s">
        <v>62</v>
      </c>
      <c r="G24" s="51" t="s">
        <v>77</v>
      </c>
      <c r="H24" s="52">
        <v>0</v>
      </c>
      <c r="I24" s="52">
        <v>0</v>
      </c>
      <c r="J24" s="52">
        <v>0</v>
      </c>
      <c r="K24" s="52">
        <v>0</v>
      </c>
      <c r="L24" s="68" t="s">
        <v>78</v>
      </c>
      <c r="M24" s="69"/>
      <c r="N24" s="52">
        <v>0</v>
      </c>
      <c r="O24" s="52">
        <v>0</v>
      </c>
      <c r="P24" s="52">
        <v>0</v>
      </c>
      <c r="Q24" s="52">
        <v>3161</v>
      </c>
      <c r="R24" s="52">
        <v>10297</v>
      </c>
      <c r="S24" s="52"/>
      <c r="T24" s="52"/>
      <c r="U24" s="52"/>
      <c r="V24" s="52"/>
      <c r="W24" s="52"/>
      <c r="X24" s="52"/>
      <c r="Y24" s="52"/>
      <c r="Z24" s="53"/>
      <c r="AA24" s="65"/>
      <c r="AB24" s="65"/>
      <c r="AC24" s="65"/>
      <c r="AD24" s="55"/>
    </row>
    <row r="25" spans="2:30" s="48" customFormat="1" ht="25.5" x14ac:dyDescent="0.25">
      <c r="B25" s="61"/>
      <c r="C25" s="62"/>
      <c r="D25" s="57" t="s">
        <v>52</v>
      </c>
      <c r="E25" s="57" t="s">
        <v>79</v>
      </c>
      <c r="F25" s="57" t="s">
        <v>62</v>
      </c>
      <c r="G25" s="51" t="s">
        <v>80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112</v>
      </c>
      <c r="R25" s="52">
        <v>448</v>
      </c>
      <c r="S25" s="52"/>
      <c r="T25" s="52"/>
      <c r="U25" s="52"/>
      <c r="V25" s="52"/>
      <c r="W25" s="52"/>
      <c r="X25" s="52"/>
      <c r="Y25" s="52"/>
      <c r="Z25" s="53"/>
      <c r="AA25" s="54">
        <v>0</v>
      </c>
      <c r="AB25" s="54">
        <v>0</v>
      </c>
      <c r="AC25" s="54">
        <v>0</v>
      </c>
      <c r="AD25" s="55"/>
    </row>
    <row r="26" spans="2:30" s="48" customFormat="1" ht="25.5" x14ac:dyDescent="0.25">
      <c r="B26" s="61"/>
      <c r="C26" s="62"/>
      <c r="D26" s="57" t="s">
        <v>52</v>
      </c>
      <c r="E26" s="57" t="s">
        <v>81</v>
      </c>
      <c r="F26" s="57" t="s">
        <v>62</v>
      </c>
      <c r="G26" s="51" t="s">
        <v>80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51</v>
      </c>
      <c r="R26" s="52">
        <v>204</v>
      </c>
      <c r="S26" s="52"/>
      <c r="T26" s="52"/>
      <c r="U26" s="52"/>
      <c r="V26" s="52"/>
      <c r="W26" s="52"/>
      <c r="X26" s="52"/>
      <c r="Y26" s="52"/>
      <c r="Z26" s="53"/>
      <c r="AA26" s="54">
        <v>0</v>
      </c>
      <c r="AB26" s="54">
        <v>0</v>
      </c>
      <c r="AC26" s="54">
        <v>0</v>
      </c>
      <c r="AD26" s="55"/>
    </row>
    <row r="27" spans="2:30" s="48" customFormat="1" ht="47.25" customHeight="1" x14ac:dyDescent="0.25">
      <c r="B27" s="61"/>
      <c r="C27" s="62"/>
      <c r="D27" s="57" t="s">
        <v>52</v>
      </c>
      <c r="E27" s="57" t="s">
        <v>82</v>
      </c>
      <c r="F27" s="57" t="s">
        <v>62</v>
      </c>
      <c r="G27" s="51" t="s">
        <v>80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775</v>
      </c>
      <c r="R27" s="52">
        <v>3100</v>
      </c>
      <c r="S27" s="52"/>
      <c r="T27" s="52"/>
      <c r="U27" s="52"/>
      <c r="V27" s="52"/>
      <c r="W27" s="52"/>
      <c r="X27" s="52"/>
      <c r="Y27" s="52"/>
      <c r="Z27" s="53"/>
      <c r="AA27" s="54">
        <v>0</v>
      </c>
      <c r="AB27" s="54">
        <v>0</v>
      </c>
      <c r="AC27" s="54">
        <v>0</v>
      </c>
      <c r="AD27" s="55"/>
    </row>
    <row r="28" spans="2:30" s="48" customFormat="1" ht="46.5" x14ac:dyDescent="0.25">
      <c r="B28" s="61"/>
      <c r="C28" s="62"/>
      <c r="D28" s="57" t="s">
        <v>52</v>
      </c>
      <c r="E28" s="57" t="s">
        <v>83</v>
      </c>
      <c r="F28" s="57" t="s">
        <v>62</v>
      </c>
      <c r="G28" s="51" t="s">
        <v>84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1690</v>
      </c>
      <c r="R28" s="52">
        <v>6718</v>
      </c>
      <c r="S28" s="52"/>
      <c r="T28" s="52"/>
      <c r="U28" s="52"/>
      <c r="V28" s="52"/>
      <c r="W28" s="52"/>
      <c r="X28" s="52"/>
      <c r="Y28" s="52"/>
      <c r="Z28" s="53"/>
      <c r="AA28" s="54">
        <v>0</v>
      </c>
      <c r="AB28" s="54">
        <v>0</v>
      </c>
      <c r="AC28" s="54">
        <v>0</v>
      </c>
      <c r="AD28" s="55"/>
    </row>
    <row r="29" spans="2:30" s="48" customFormat="1" ht="46.5" x14ac:dyDescent="0.25">
      <c r="B29" s="61"/>
      <c r="C29" s="62"/>
      <c r="D29" s="57" t="s">
        <v>52</v>
      </c>
      <c r="E29" s="57" t="s">
        <v>85</v>
      </c>
      <c r="F29" s="57" t="s">
        <v>62</v>
      </c>
      <c r="G29" s="51" t="s">
        <v>86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400</v>
      </c>
      <c r="R29" s="52">
        <v>1550</v>
      </c>
      <c r="S29" s="52"/>
      <c r="T29" s="52"/>
      <c r="U29" s="52"/>
      <c r="V29" s="52"/>
      <c r="W29" s="52"/>
      <c r="X29" s="52"/>
      <c r="Y29" s="52"/>
      <c r="Z29" s="53"/>
      <c r="AA29" s="54">
        <v>0</v>
      </c>
      <c r="AB29" s="54">
        <v>0</v>
      </c>
      <c r="AC29" s="54">
        <v>0</v>
      </c>
      <c r="AD29" s="55"/>
    </row>
    <row r="30" spans="2:30" s="48" customFormat="1" ht="25.5" x14ac:dyDescent="0.25">
      <c r="B30" s="61"/>
      <c r="C30" s="62"/>
      <c r="D30" s="57" t="s">
        <v>87</v>
      </c>
      <c r="E30" s="57" t="s">
        <v>88</v>
      </c>
      <c r="F30" s="57" t="s">
        <v>62</v>
      </c>
      <c r="G30" s="51" t="s">
        <v>89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172</v>
      </c>
      <c r="R30" s="52">
        <v>688</v>
      </c>
      <c r="S30" s="52"/>
      <c r="T30" s="52"/>
      <c r="U30" s="52"/>
      <c r="V30" s="52"/>
      <c r="W30" s="52"/>
      <c r="X30" s="52"/>
      <c r="Y30" s="52"/>
      <c r="Z30" s="53"/>
      <c r="AA30" s="54">
        <v>0</v>
      </c>
      <c r="AB30" s="54">
        <v>0</v>
      </c>
      <c r="AC30" s="54">
        <v>0</v>
      </c>
      <c r="AD30" s="55"/>
    </row>
    <row r="31" spans="2:30" s="48" customFormat="1" ht="46.5" x14ac:dyDescent="0.25">
      <c r="B31" s="61"/>
      <c r="C31" s="62"/>
      <c r="D31" s="57" t="s">
        <v>87</v>
      </c>
      <c r="E31" s="57" t="s">
        <v>90</v>
      </c>
      <c r="F31" s="57" t="s">
        <v>62</v>
      </c>
      <c r="G31" s="51" t="s">
        <v>91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10</v>
      </c>
      <c r="R31" s="52">
        <v>40</v>
      </c>
      <c r="S31" s="52"/>
      <c r="T31" s="52"/>
      <c r="U31" s="52"/>
      <c r="V31" s="52"/>
      <c r="W31" s="52"/>
      <c r="X31" s="52"/>
      <c r="Y31" s="52"/>
      <c r="Z31" s="53"/>
      <c r="AA31" s="54">
        <v>0</v>
      </c>
      <c r="AB31" s="54">
        <v>0</v>
      </c>
      <c r="AC31" s="54">
        <v>0</v>
      </c>
      <c r="AD31" s="55"/>
    </row>
    <row r="32" spans="2:30" s="48" customFormat="1" ht="69.75" x14ac:dyDescent="0.25">
      <c r="B32" s="61"/>
      <c r="C32" s="62"/>
      <c r="D32" s="57" t="s">
        <v>87</v>
      </c>
      <c r="E32" s="57" t="s">
        <v>92</v>
      </c>
      <c r="F32" s="57" t="s">
        <v>62</v>
      </c>
      <c r="G32" s="51" t="s">
        <v>93</v>
      </c>
      <c r="H32" s="52">
        <v>0</v>
      </c>
      <c r="I32" s="52">
        <v>0</v>
      </c>
      <c r="J32" s="52">
        <v>0</v>
      </c>
      <c r="K32" s="52">
        <v>0</v>
      </c>
      <c r="L32" s="68" t="s">
        <v>94</v>
      </c>
      <c r="M32" s="69"/>
      <c r="N32" s="52">
        <v>0</v>
      </c>
      <c r="O32" s="52">
        <v>0</v>
      </c>
      <c r="P32" s="52">
        <v>0</v>
      </c>
      <c r="Q32" s="52">
        <v>643</v>
      </c>
      <c r="R32" s="52">
        <v>2572</v>
      </c>
      <c r="S32" s="52"/>
      <c r="T32" s="52"/>
      <c r="U32" s="52"/>
      <c r="V32" s="52"/>
      <c r="W32" s="52"/>
      <c r="X32" s="52"/>
      <c r="Y32" s="52"/>
      <c r="Z32" s="53"/>
      <c r="AA32" s="65"/>
      <c r="AB32" s="65"/>
      <c r="AC32" s="65"/>
      <c r="AD32" s="55"/>
    </row>
    <row r="33" spans="2:30" s="48" customFormat="1" ht="93" x14ac:dyDescent="0.25">
      <c r="B33" s="61"/>
      <c r="C33" s="62"/>
      <c r="D33" s="57" t="s">
        <v>87</v>
      </c>
      <c r="E33" s="57" t="s">
        <v>95</v>
      </c>
      <c r="F33" s="57" t="s">
        <v>62</v>
      </c>
      <c r="G33" s="51" t="s">
        <v>96</v>
      </c>
      <c r="H33" s="52">
        <v>0</v>
      </c>
      <c r="I33" s="52">
        <v>0</v>
      </c>
      <c r="J33" s="52">
        <v>0</v>
      </c>
      <c r="K33" s="52">
        <v>0</v>
      </c>
      <c r="L33" s="68" t="s">
        <v>97</v>
      </c>
      <c r="M33" s="69"/>
      <c r="N33" s="52">
        <v>0</v>
      </c>
      <c r="O33" s="52">
        <v>0</v>
      </c>
      <c r="P33" s="52">
        <v>0</v>
      </c>
      <c r="Q33" s="52">
        <v>55</v>
      </c>
      <c r="R33" s="52">
        <v>211</v>
      </c>
      <c r="S33" s="52"/>
      <c r="T33" s="52"/>
      <c r="U33" s="52"/>
      <c r="V33" s="52"/>
      <c r="W33" s="52"/>
      <c r="X33" s="52"/>
      <c r="Y33" s="52"/>
      <c r="Z33" s="53"/>
      <c r="AA33" s="65"/>
      <c r="AB33" s="65"/>
      <c r="AC33" s="65"/>
      <c r="AD33" s="55"/>
    </row>
    <row r="34" spans="2:30" s="48" customFormat="1" ht="46.5" x14ac:dyDescent="0.25">
      <c r="B34" s="61"/>
      <c r="C34" s="62"/>
      <c r="D34" s="57" t="s">
        <v>87</v>
      </c>
      <c r="E34" s="57" t="s">
        <v>98</v>
      </c>
      <c r="F34" s="57" t="s">
        <v>62</v>
      </c>
      <c r="G34" s="51" t="s">
        <v>99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10</v>
      </c>
      <c r="R34" s="52">
        <v>40</v>
      </c>
      <c r="S34" s="52"/>
      <c r="T34" s="52"/>
      <c r="U34" s="52"/>
      <c r="V34" s="52"/>
      <c r="W34" s="52"/>
      <c r="X34" s="52"/>
      <c r="Y34" s="52"/>
      <c r="Z34" s="53"/>
      <c r="AA34" s="54">
        <v>0</v>
      </c>
      <c r="AB34" s="54">
        <v>0</v>
      </c>
      <c r="AC34" s="54">
        <v>0</v>
      </c>
      <c r="AD34" s="55"/>
    </row>
    <row r="35" spans="2:30" s="48" customFormat="1" ht="46.5" x14ac:dyDescent="0.25">
      <c r="B35" s="61"/>
      <c r="C35" s="62"/>
      <c r="D35" s="57" t="s">
        <v>56</v>
      </c>
      <c r="E35" s="57" t="s">
        <v>100</v>
      </c>
      <c r="F35" s="57" t="s">
        <v>62</v>
      </c>
      <c r="G35" s="51" t="s">
        <v>101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96</v>
      </c>
      <c r="R35" s="52">
        <v>384</v>
      </c>
      <c r="S35" s="52"/>
      <c r="T35" s="52"/>
      <c r="U35" s="52"/>
      <c r="V35" s="52"/>
      <c r="W35" s="52"/>
      <c r="X35" s="52"/>
      <c r="Y35" s="52"/>
      <c r="Z35" s="53"/>
      <c r="AA35" s="54">
        <v>0</v>
      </c>
      <c r="AB35" s="54">
        <v>0</v>
      </c>
      <c r="AC35" s="54">
        <v>0</v>
      </c>
      <c r="AD35" s="55"/>
    </row>
    <row r="36" spans="2:30" s="48" customFormat="1" ht="25.5" x14ac:dyDescent="0.25">
      <c r="B36" s="61"/>
      <c r="C36" s="62"/>
      <c r="D36" s="57" t="s">
        <v>102</v>
      </c>
      <c r="E36" s="57" t="s">
        <v>103</v>
      </c>
      <c r="F36" s="57" t="s">
        <v>62</v>
      </c>
      <c r="G36" s="51" t="s">
        <v>104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750</v>
      </c>
      <c r="R36" s="52">
        <v>1200</v>
      </c>
      <c r="S36" s="52"/>
      <c r="T36" s="52"/>
      <c r="U36" s="52"/>
      <c r="V36" s="52"/>
      <c r="W36" s="52"/>
      <c r="X36" s="52"/>
      <c r="Y36" s="52"/>
      <c r="Z36" s="53"/>
      <c r="AA36" s="54">
        <v>0</v>
      </c>
      <c r="AB36" s="54">
        <v>0</v>
      </c>
      <c r="AC36" s="54">
        <v>0</v>
      </c>
      <c r="AD36" s="55"/>
    </row>
    <row r="37" spans="2:30" s="48" customFormat="1" ht="69.75" x14ac:dyDescent="0.25">
      <c r="B37" s="70"/>
      <c r="C37" s="42"/>
      <c r="D37" s="42" t="s">
        <v>105</v>
      </c>
      <c r="E37" s="42" t="s">
        <v>106</v>
      </c>
      <c r="F37" s="42" t="s">
        <v>62</v>
      </c>
      <c r="G37" s="71" t="s">
        <v>107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/>
      <c r="T37" s="44"/>
      <c r="U37" s="44"/>
      <c r="V37" s="44"/>
      <c r="W37" s="44"/>
      <c r="X37" s="44"/>
      <c r="Y37" s="44"/>
      <c r="Z37" s="45"/>
      <c r="AA37" s="54">
        <v>0</v>
      </c>
      <c r="AB37" s="54">
        <v>0</v>
      </c>
      <c r="AC37" s="54">
        <v>0</v>
      </c>
      <c r="AD37" s="47"/>
    </row>
    <row r="38" spans="2:30" s="48" customFormat="1" ht="58.5" customHeight="1" x14ac:dyDescent="0.25">
      <c r="B38" s="59">
        <v>7</v>
      </c>
      <c r="C38" s="72" t="s">
        <v>108</v>
      </c>
      <c r="D38" s="42" t="s">
        <v>105</v>
      </c>
      <c r="E38" s="42" t="s">
        <v>109</v>
      </c>
      <c r="F38" s="42" t="s">
        <v>110</v>
      </c>
      <c r="G38" s="71" t="s">
        <v>111</v>
      </c>
      <c r="H38" s="44">
        <v>0</v>
      </c>
      <c r="I38" s="44">
        <v>39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39</v>
      </c>
      <c r="R38" s="44">
        <v>156</v>
      </c>
      <c r="S38" s="44"/>
      <c r="T38" s="44"/>
      <c r="U38" s="44"/>
      <c r="V38" s="44"/>
      <c r="W38" s="44"/>
      <c r="X38" s="44"/>
      <c r="Y38" s="44"/>
      <c r="Z38" s="45"/>
      <c r="AA38" s="73">
        <v>40000000</v>
      </c>
      <c r="AB38" s="73">
        <f>5%*AA38</f>
        <v>2000000</v>
      </c>
      <c r="AC38" s="73">
        <f>AA38+AB38</f>
        <v>42000000</v>
      </c>
      <c r="AD38" s="47"/>
    </row>
    <row r="39" spans="2:30" s="48" customFormat="1" ht="162.75" x14ac:dyDescent="0.25">
      <c r="B39" s="61"/>
      <c r="C39" s="74"/>
      <c r="D39" s="42" t="s">
        <v>105</v>
      </c>
      <c r="E39" s="42" t="s">
        <v>112</v>
      </c>
      <c r="F39" s="42" t="s">
        <v>110</v>
      </c>
      <c r="G39" s="71" t="s">
        <v>113</v>
      </c>
      <c r="H39" s="44">
        <v>0</v>
      </c>
      <c r="I39" s="44">
        <v>29</v>
      </c>
      <c r="J39" s="44">
        <v>0</v>
      </c>
      <c r="K39" s="44">
        <v>0</v>
      </c>
      <c r="L39" s="44">
        <v>0</v>
      </c>
      <c r="M39" s="44">
        <v>1</v>
      </c>
      <c r="N39" s="44">
        <v>0</v>
      </c>
      <c r="O39" s="44">
        <v>0</v>
      </c>
      <c r="P39" s="44">
        <v>0</v>
      </c>
      <c r="Q39" s="44">
        <v>29</v>
      </c>
      <c r="R39" s="44">
        <v>116</v>
      </c>
      <c r="S39" s="44"/>
      <c r="T39" s="44"/>
      <c r="U39" s="44"/>
      <c r="V39" s="44"/>
      <c r="W39" s="44"/>
      <c r="X39" s="44"/>
      <c r="Y39" s="44"/>
      <c r="Z39" s="45"/>
      <c r="AA39" s="54">
        <v>0</v>
      </c>
      <c r="AB39" s="54">
        <v>0</v>
      </c>
      <c r="AC39" s="54">
        <v>0</v>
      </c>
      <c r="AD39" s="47"/>
    </row>
    <row r="40" spans="2:30" s="48" customFormat="1" ht="46.5" x14ac:dyDescent="0.25">
      <c r="B40" s="61"/>
      <c r="C40" s="74"/>
      <c r="D40" s="42" t="s">
        <v>105</v>
      </c>
      <c r="E40" s="42" t="s">
        <v>114</v>
      </c>
      <c r="F40" s="42" t="s">
        <v>110</v>
      </c>
      <c r="G40" s="71" t="s">
        <v>115</v>
      </c>
      <c r="H40" s="44">
        <v>0</v>
      </c>
      <c r="I40" s="44">
        <v>10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10</v>
      </c>
      <c r="R40" s="44">
        <v>40</v>
      </c>
      <c r="S40" s="44"/>
      <c r="T40" s="44"/>
      <c r="U40" s="44"/>
      <c r="V40" s="44"/>
      <c r="W40" s="44"/>
      <c r="X40" s="44"/>
      <c r="Y40" s="44"/>
      <c r="Z40" s="45"/>
      <c r="AA40" s="54">
        <v>0</v>
      </c>
      <c r="AB40" s="54">
        <v>0</v>
      </c>
      <c r="AC40" s="54">
        <v>0</v>
      </c>
      <c r="AD40" s="47"/>
    </row>
    <row r="41" spans="2:30" s="48" customFormat="1" ht="93" x14ac:dyDescent="0.25">
      <c r="B41" s="70"/>
      <c r="C41" s="75"/>
      <c r="D41" s="42" t="s">
        <v>105</v>
      </c>
      <c r="E41" s="42" t="s">
        <v>116</v>
      </c>
      <c r="F41" s="42" t="s">
        <v>110</v>
      </c>
      <c r="G41" s="71" t="s">
        <v>117</v>
      </c>
      <c r="H41" s="44">
        <v>0</v>
      </c>
      <c r="I41" s="44">
        <v>40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40</v>
      </c>
      <c r="R41" s="44">
        <v>160</v>
      </c>
      <c r="S41" s="44"/>
      <c r="T41" s="44"/>
      <c r="U41" s="44"/>
      <c r="V41" s="44"/>
      <c r="W41" s="44"/>
      <c r="X41" s="44"/>
      <c r="Y41" s="44"/>
      <c r="Z41" s="45"/>
      <c r="AA41" s="73">
        <v>45000000</v>
      </c>
      <c r="AB41" s="73">
        <f>5%*AA41</f>
        <v>2250000</v>
      </c>
      <c r="AC41" s="73">
        <f>AA41+AB41</f>
        <v>47250000</v>
      </c>
      <c r="AD41" s="47"/>
    </row>
    <row r="42" spans="2:30" s="48" customFormat="1" ht="139.5" x14ac:dyDescent="0.25">
      <c r="B42" s="40">
        <v>8</v>
      </c>
      <c r="C42" s="42" t="s">
        <v>118</v>
      </c>
      <c r="D42" s="42" t="s">
        <v>52</v>
      </c>
      <c r="E42" s="42" t="s">
        <v>119</v>
      </c>
      <c r="F42" s="42" t="s">
        <v>110</v>
      </c>
      <c r="G42" s="71" t="s">
        <v>120</v>
      </c>
      <c r="H42" s="44">
        <v>1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1</v>
      </c>
      <c r="R42" s="44">
        <v>4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4</v>
      </c>
      <c r="Y42" s="44">
        <v>0</v>
      </c>
      <c r="Z42" s="45">
        <v>1</v>
      </c>
      <c r="AA42" s="73">
        <v>25000000</v>
      </c>
      <c r="AB42" s="73">
        <f>5%*AA42</f>
        <v>1250000</v>
      </c>
      <c r="AC42" s="73">
        <f>AA42+AB42</f>
        <v>26250000</v>
      </c>
      <c r="AD42" s="47"/>
    </row>
    <row r="43" spans="2:30" s="48" customFormat="1" ht="139.5" x14ac:dyDescent="0.25">
      <c r="B43" s="40">
        <v>9</v>
      </c>
      <c r="C43" s="42" t="s">
        <v>121</v>
      </c>
      <c r="D43" s="42" t="s">
        <v>122</v>
      </c>
      <c r="E43" s="42" t="s">
        <v>123</v>
      </c>
      <c r="F43" s="42" t="s">
        <v>124</v>
      </c>
      <c r="G43" s="43" t="s">
        <v>125</v>
      </c>
      <c r="H43" s="44">
        <v>1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2</v>
      </c>
      <c r="R43" s="44">
        <v>7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5">
        <v>1</v>
      </c>
      <c r="AA43" s="76">
        <v>20000000</v>
      </c>
      <c r="AB43" s="76">
        <f>5%*AA43</f>
        <v>1000000</v>
      </c>
      <c r="AC43" s="77">
        <f>AA43+AB43</f>
        <v>21000000</v>
      </c>
      <c r="AD43" s="47"/>
    </row>
    <row r="44" spans="2:30" s="48" customFormat="1" ht="139.5" x14ac:dyDescent="0.25">
      <c r="B44" s="40">
        <v>10</v>
      </c>
      <c r="C44" s="78" t="s">
        <v>126</v>
      </c>
      <c r="D44" s="78" t="s">
        <v>127</v>
      </c>
      <c r="E44" s="78" t="s">
        <v>128</v>
      </c>
      <c r="F44" s="78" t="s">
        <v>124</v>
      </c>
      <c r="G44" s="79" t="s">
        <v>129</v>
      </c>
      <c r="H44" s="80">
        <v>1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2</v>
      </c>
      <c r="R44" s="80">
        <v>5</v>
      </c>
      <c r="S44" s="80">
        <v>0</v>
      </c>
      <c r="T44" s="80">
        <v>0</v>
      </c>
      <c r="U44" s="80">
        <v>2</v>
      </c>
      <c r="V44" s="80">
        <v>0</v>
      </c>
      <c r="W44" s="80">
        <v>0</v>
      </c>
      <c r="X44" s="80">
        <v>3</v>
      </c>
      <c r="Y44" s="80">
        <v>0</v>
      </c>
      <c r="Z44" s="81">
        <v>1</v>
      </c>
      <c r="AA44" s="82">
        <v>47050000</v>
      </c>
      <c r="AB44" s="82">
        <f>5%*AA44</f>
        <v>2352500</v>
      </c>
      <c r="AC44" s="83">
        <f>AA44+AB44</f>
        <v>49402500</v>
      </c>
      <c r="AD44" s="47"/>
    </row>
    <row r="45" spans="2:30" s="48" customFormat="1" ht="93" x14ac:dyDescent="0.25">
      <c r="B45" s="49">
        <v>11</v>
      </c>
      <c r="C45" s="57" t="s">
        <v>130</v>
      </c>
      <c r="D45" s="57" t="s">
        <v>52</v>
      </c>
      <c r="E45" s="57" t="s">
        <v>81</v>
      </c>
      <c r="F45" s="57" t="s">
        <v>131</v>
      </c>
      <c r="G45" s="51" t="s">
        <v>132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/>
      <c r="T45" s="52">
        <v>0</v>
      </c>
      <c r="U45" s="52">
        <v>0</v>
      </c>
      <c r="V45" s="52"/>
      <c r="W45" s="52">
        <v>0</v>
      </c>
      <c r="X45" s="52">
        <v>0</v>
      </c>
      <c r="Y45" s="52">
        <v>0</v>
      </c>
      <c r="Z45" s="53">
        <v>1</v>
      </c>
      <c r="AA45" s="54">
        <v>0</v>
      </c>
      <c r="AB45" s="54">
        <v>0</v>
      </c>
      <c r="AC45" s="54">
        <v>0</v>
      </c>
      <c r="AD45" s="55"/>
    </row>
    <row r="46" spans="2:30" s="48" customFormat="1" ht="69.75" x14ac:dyDescent="0.25">
      <c r="B46" s="49">
        <v>12</v>
      </c>
      <c r="C46" s="57" t="s">
        <v>133</v>
      </c>
      <c r="D46" s="57" t="s">
        <v>122</v>
      </c>
      <c r="E46" s="57" t="s">
        <v>134</v>
      </c>
      <c r="F46" s="57" t="s">
        <v>135</v>
      </c>
      <c r="G46" s="51" t="s">
        <v>136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1</v>
      </c>
      <c r="O46" s="52">
        <v>0</v>
      </c>
      <c r="P46" s="52">
        <v>0</v>
      </c>
      <c r="Q46" s="52">
        <v>0</v>
      </c>
      <c r="R46" s="52">
        <v>1</v>
      </c>
      <c r="S46" s="52"/>
      <c r="T46" s="52"/>
      <c r="U46" s="52"/>
      <c r="V46" s="52"/>
      <c r="W46" s="52"/>
      <c r="X46" s="52">
        <v>1</v>
      </c>
      <c r="Y46" s="52">
        <v>0</v>
      </c>
      <c r="Z46" s="53">
        <v>1</v>
      </c>
      <c r="AA46" s="54">
        <v>0</v>
      </c>
      <c r="AB46" s="54">
        <v>0</v>
      </c>
      <c r="AC46" s="54">
        <v>0</v>
      </c>
      <c r="AD46" s="55"/>
    </row>
    <row r="47" spans="2:30" s="56" customFormat="1" ht="69.75" x14ac:dyDescent="0.25">
      <c r="B47" s="49">
        <v>13</v>
      </c>
      <c r="C47" s="57" t="s">
        <v>137</v>
      </c>
      <c r="D47" s="57" t="s">
        <v>138</v>
      </c>
      <c r="E47" s="57" t="s">
        <v>139</v>
      </c>
      <c r="F47" s="57" t="s">
        <v>45</v>
      </c>
      <c r="G47" s="51" t="s">
        <v>140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3">
        <v>1</v>
      </c>
      <c r="AA47" s="54">
        <v>0</v>
      </c>
      <c r="AB47" s="54">
        <v>0</v>
      </c>
      <c r="AC47" s="54">
        <v>0</v>
      </c>
      <c r="AD47" s="55"/>
    </row>
    <row r="48" spans="2:30" s="56" customFormat="1" ht="409.5" x14ac:dyDescent="0.25">
      <c r="B48" s="40">
        <v>14</v>
      </c>
      <c r="C48" s="42" t="s">
        <v>141</v>
      </c>
      <c r="D48" s="42" t="s">
        <v>52</v>
      </c>
      <c r="E48" s="42" t="s">
        <v>142</v>
      </c>
      <c r="F48" s="42" t="s">
        <v>143</v>
      </c>
      <c r="G48" s="71" t="s">
        <v>144</v>
      </c>
      <c r="H48" s="44">
        <v>1</v>
      </c>
      <c r="I48" s="44">
        <v>2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5</v>
      </c>
      <c r="R48" s="44">
        <v>16</v>
      </c>
      <c r="S48" s="44"/>
      <c r="T48" s="44"/>
      <c r="U48" s="44"/>
      <c r="V48" s="44"/>
      <c r="W48" s="44"/>
      <c r="X48" s="44"/>
      <c r="Y48" s="44"/>
      <c r="Z48" s="45">
        <v>3</v>
      </c>
      <c r="AA48" s="76">
        <v>47050000</v>
      </c>
      <c r="AB48" s="76">
        <f>5%*AA48</f>
        <v>2352500</v>
      </c>
      <c r="AC48" s="84">
        <f>AA48+AB48</f>
        <v>49402500</v>
      </c>
      <c r="AD48" s="47"/>
    </row>
    <row r="49" spans="2:30" s="56" customFormat="1" ht="409.5" x14ac:dyDescent="0.25">
      <c r="B49" s="49">
        <v>15</v>
      </c>
      <c r="C49" s="57" t="s">
        <v>145</v>
      </c>
      <c r="D49" s="57" t="s">
        <v>52</v>
      </c>
      <c r="E49" s="57" t="s">
        <v>146</v>
      </c>
      <c r="F49" s="57" t="s">
        <v>110</v>
      </c>
      <c r="G49" s="51" t="s">
        <v>147</v>
      </c>
      <c r="H49" s="52">
        <v>0</v>
      </c>
      <c r="I49" s="52">
        <v>4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4</v>
      </c>
      <c r="R49" s="52">
        <v>14</v>
      </c>
      <c r="S49" s="52">
        <v>0</v>
      </c>
      <c r="T49" s="52">
        <v>0</v>
      </c>
      <c r="U49" s="52">
        <v>2</v>
      </c>
      <c r="V49" s="52">
        <v>2</v>
      </c>
      <c r="W49" s="52">
        <v>1</v>
      </c>
      <c r="X49" s="52">
        <f>2+2+3+2</f>
        <v>9</v>
      </c>
      <c r="Y49" s="52">
        <v>0</v>
      </c>
      <c r="Z49" s="53">
        <v>4</v>
      </c>
      <c r="AA49" s="85">
        <f>10000000+5000000+7500000+5000000</f>
        <v>27500000</v>
      </c>
      <c r="AB49" s="86">
        <f>5%*AA49</f>
        <v>1375000</v>
      </c>
      <c r="AC49" s="87">
        <f>AA49+AB49</f>
        <v>28875000</v>
      </c>
      <c r="AD49" s="67" t="s">
        <v>148</v>
      </c>
    </row>
    <row r="50" spans="2:30" s="48" customFormat="1" ht="93" x14ac:dyDescent="0.25">
      <c r="B50" s="40">
        <v>16</v>
      </c>
      <c r="C50" s="42" t="s">
        <v>149</v>
      </c>
      <c r="D50" s="42" t="s">
        <v>52</v>
      </c>
      <c r="E50" s="42" t="s">
        <v>72</v>
      </c>
      <c r="F50" s="42" t="s">
        <v>49</v>
      </c>
      <c r="G50" s="43" t="s">
        <v>150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5">
        <v>2</v>
      </c>
      <c r="AA50" s="46">
        <v>0</v>
      </c>
      <c r="AB50" s="46">
        <v>0</v>
      </c>
      <c r="AC50" s="84">
        <v>0</v>
      </c>
      <c r="AD50" s="88"/>
    </row>
    <row r="51" spans="2:30" s="48" customFormat="1" ht="69.75" x14ac:dyDescent="0.25">
      <c r="B51" s="40">
        <v>17</v>
      </c>
      <c r="C51" s="42" t="s">
        <v>151</v>
      </c>
      <c r="D51" s="42" t="s">
        <v>122</v>
      </c>
      <c r="E51" s="42" t="s">
        <v>134</v>
      </c>
      <c r="F51" s="42" t="s">
        <v>135</v>
      </c>
      <c r="G51" s="71" t="s">
        <v>152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1</v>
      </c>
      <c r="O51" s="44">
        <v>0</v>
      </c>
      <c r="P51" s="44">
        <v>0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1</v>
      </c>
      <c r="Y51" s="44">
        <v>0</v>
      </c>
      <c r="Z51" s="45">
        <v>1</v>
      </c>
      <c r="AA51" s="54">
        <v>0</v>
      </c>
      <c r="AB51" s="54">
        <v>0</v>
      </c>
      <c r="AC51" s="54">
        <v>0</v>
      </c>
      <c r="AD51" s="88"/>
    </row>
    <row r="52" spans="2:30" s="56" customFormat="1" ht="186" x14ac:dyDescent="0.25">
      <c r="B52" s="40">
        <v>18</v>
      </c>
      <c r="C52" s="42" t="s">
        <v>153</v>
      </c>
      <c r="D52" s="42" t="s">
        <v>52</v>
      </c>
      <c r="E52" s="42" t="s">
        <v>154</v>
      </c>
      <c r="F52" s="42" t="s">
        <v>110</v>
      </c>
      <c r="G52" s="71" t="s">
        <v>155</v>
      </c>
      <c r="H52" s="44">
        <v>0</v>
      </c>
      <c r="I52" s="44">
        <v>1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1</v>
      </c>
      <c r="R52" s="44">
        <v>4</v>
      </c>
      <c r="S52" s="44">
        <v>0</v>
      </c>
      <c r="T52" s="44">
        <v>0</v>
      </c>
      <c r="U52" s="44">
        <v>0</v>
      </c>
      <c r="V52" s="44">
        <v>2</v>
      </c>
      <c r="W52" s="44">
        <v>0</v>
      </c>
      <c r="X52" s="44">
        <v>2</v>
      </c>
      <c r="Y52" s="44">
        <v>0</v>
      </c>
      <c r="Z52" s="45">
        <v>1</v>
      </c>
      <c r="AA52" s="73">
        <v>35000000</v>
      </c>
      <c r="AB52" s="73">
        <f>5%*AA52</f>
        <v>1750000</v>
      </c>
      <c r="AC52" s="89">
        <f>AA52+AB52</f>
        <v>36750000</v>
      </c>
      <c r="AD52" s="47"/>
    </row>
    <row r="53" spans="2:30" s="56" customFormat="1" ht="204" x14ac:dyDescent="0.25">
      <c r="B53" s="40">
        <v>19</v>
      </c>
      <c r="C53" s="57" t="s">
        <v>156</v>
      </c>
      <c r="D53" s="42" t="s">
        <v>105</v>
      </c>
      <c r="E53" s="42" t="s">
        <v>157</v>
      </c>
      <c r="F53" s="42" t="s">
        <v>110</v>
      </c>
      <c r="G53" s="71" t="s">
        <v>158</v>
      </c>
      <c r="H53" s="44">
        <v>1</v>
      </c>
      <c r="I53" s="44">
        <v>201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202</v>
      </c>
      <c r="R53" s="44">
        <f>202*4</f>
        <v>808</v>
      </c>
      <c r="S53" s="44"/>
      <c r="T53" s="44"/>
      <c r="U53" s="44"/>
      <c r="V53" s="44"/>
      <c r="W53" s="44"/>
      <c r="X53" s="44"/>
      <c r="Y53" s="44"/>
      <c r="Z53" s="45">
        <v>202</v>
      </c>
      <c r="AA53" s="73">
        <f>192386615+50000000+52800000</f>
        <v>295186615</v>
      </c>
      <c r="AB53" s="73">
        <f>5%*AA53</f>
        <v>14759330.75</v>
      </c>
      <c r="AC53" s="89">
        <f>AA53+AB53</f>
        <v>309945945.75</v>
      </c>
      <c r="AD53" s="90" t="s">
        <v>159</v>
      </c>
    </row>
    <row r="54" spans="2:30" s="56" customFormat="1" ht="186" x14ac:dyDescent="0.25">
      <c r="B54" s="49">
        <v>20</v>
      </c>
      <c r="C54" s="57" t="s">
        <v>160</v>
      </c>
      <c r="D54" s="57" t="s">
        <v>127</v>
      </c>
      <c r="E54" s="57" t="s">
        <v>161</v>
      </c>
      <c r="F54" s="57" t="s">
        <v>162</v>
      </c>
      <c r="G54" s="51" t="s">
        <v>163</v>
      </c>
      <c r="H54" s="52">
        <v>1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1</v>
      </c>
      <c r="R54" s="52">
        <v>2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2</v>
      </c>
      <c r="Y54" s="52">
        <v>0</v>
      </c>
      <c r="Z54" s="53">
        <v>1</v>
      </c>
      <c r="AA54" s="65">
        <v>50000000</v>
      </c>
      <c r="AB54" s="65">
        <f>5%*AA54</f>
        <v>2500000</v>
      </c>
      <c r="AC54" s="91">
        <f>AA54+AB54</f>
        <v>52500000</v>
      </c>
      <c r="AD54" s="55"/>
    </row>
    <row r="55" spans="2:30" s="56" customFormat="1" ht="255.75" x14ac:dyDescent="0.25">
      <c r="B55" s="49">
        <v>21</v>
      </c>
      <c r="C55" s="57" t="s">
        <v>164</v>
      </c>
      <c r="D55" s="57" t="s">
        <v>127</v>
      </c>
      <c r="E55" s="57" t="s">
        <v>165</v>
      </c>
      <c r="F55" s="57" t="s">
        <v>110</v>
      </c>
      <c r="G55" s="51" t="s">
        <v>166</v>
      </c>
      <c r="H55" s="52">
        <v>0</v>
      </c>
      <c r="I55" s="52">
        <v>2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2</v>
      </c>
      <c r="R55" s="52">
        <v>5</v>
      </c>
      <c r="S55" s="52">
        <v>0</v>
      </c>
      <c r="T55" s="52">
        <v>0</v>
      </c>
      <c r="U55" s="52">
        <v>1</v>
      </c>
      <c r="V55" s="52">
        <v>0</v>
      </c>
      <c r="W55" s="52">
        <v>0</v>
      </c>
      <c r="X55" s="52">
        <v>4</v>
      </c>
      <c r="Y55" s="52">
        <v>0</v>
      </c>
      <c r="Z55" s="53">
        <v>2</v>
      </c>
      <c r="AA55" s="65">
        <v>10000000</v>
      </c>
      <c r="AB55" s="65">
        <f>5%*AA55</f>
        <v>500000</v>
      </c>
      <c r="AC55" s="91">
        <f>AA55+AB55</f>
        <v>10500000</v>
      </c>
      <c r="AD55" s="55"/>
    </row>
    <row r="56" spans="2:30" s="56" customFormat="1" ht="116.25" x14ac:dyDescent="0.25">
      <c r="B56" s="49">
        <v>22</v>
      </c>
      <c r="C56" s="57" t="s">
        <v>167</v>
      </c>
      <c r="D56" s="57" t="s">
        <v>56</v>
      </c>
      <c r="E56" s="57" t="s">
        <v>168</v>
      </c>
      <c r="F56" s="57" t="s">
        <v>131</v>
      </c>
      <c r="G56" s="51" t="s">
        <v>169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>
        <v>0</v>
      </c>
      <c r="W56" s="52">
        <v>0</v>
      </c>
      <c r="X56" s="52">
        <v>0</v>
      </c>
      <c r="Y56" s="52">
        <v>0</v>
      </c>
      <c r="Z56" s="53"/>
      <c r="AA56" s="54">
        <v>0</v>
      </c>
      <c r="AB56" s="54">
        <v>0</v>
      </c>
      <c r="AC56" s="54">
        <v>0</v>
      </c>
      <c r="AD56" s="55"/>
    </row>
    <row r="57" spans="2:30" s="56" customFormat="1" ht="69.75" x14ac:dyDescent="0.25">
      <c r="B57" s="49">
        <v>23</v>
      </c>
      <c r="C57" s="57" t="s">
        <v>170</v>
      </c>
      <c r="D57" s="57" t="s">
        <v>38</v>
      </c>
      <c r="E57" s="57" t="s">
        <v>171</v>
      </c>
      <c r="F57" s="57" t="s">
        <v>49</v>
      </c>
      <c r="G57" s="51" t="s">
        <v>172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3">
        <v>1</v>
      </c>
      <c r="AA57" s="54">
        <v>0</v>
      </c>
      <c r="AB57" s="54">
        <v>0</v>
      </c>
      <c r="AC57" s="54">
        <v>0</v>
      </c>
      <c r="AD57" s="55"/>
    </row>
    <row r="58" spans="2:30" s="56" customFormat="1" ht="139.5" x14ac:dyDescent="0.25">
      <c r="B58" s="49">
        <v>24</v>
      </c>
      <c r="C58" s="57" t="s">
        <v>173</v>
      </c>
      <c r="D58" s="57" t="s">
        <v>127</v>
      </c>
      <c r="E58" s="57" t="s">
        <v>174</v>
      </c>
      <c r="F58" s="57" t="s">
        <v>110</v>
      </c>
      <c r="G58" s="51" t="s">
        <v>175</v>
      </c>
      <c r="H58" s="52">
        <v>1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1</v>
      </c>
      <c r="R58" s="52">
        <v>4</v>
      </c>
      <c r="S58" s="52">
        <v>0</v>
      </c>
      <c r="T58" s="52">
        <v>0</v>
      </c>
      <c r="U58" s="52">
        <v>2</v>
      </c>
      <c r="V58" s="52">
        <v>0</v>
      </c>
      <c r="W58" s="52">
        <v>0</v>
      </c>
      <c r="X58" s="52">
        <v>2</v>
      </c>
      <c r="Y58" s="52">
        <v>0</v>
      </c>
      <c r="Z58" s="53">
        <v>1</v>
      </c>
      <c r="AA58" s="65">
        <v>30000000</v>
      </c>
      <c r="AB58" s="65">
        <f>5%*AA58</f>
        <v>1500000</v>
      </c>
      <c r="AC58" s="91">
        <f>AA58+AB58</f>
        <v>31500000</v>
      </c>
      <c r="AD58" s="55"/>
    </row>
    <row r="59" spans="2:30" s="56" customFormat="1" ht="409.5" x14ac:dyDescent="0.25">
      <c r="B59" s="59">
        <v>25</v>
      </c>
      <c r="C59" s="72" t="s">
        <v>176</v>
      </c>
      <c r="D59" s="72" t="s">
        <v>52</v>
      </c>
      <c r="E59" s="57" t="s">
        <v>177</v>
      </c>
      <c r="F59" s="60" t="s">
        <v>143</v>
      </c>
      <c r="G59" s="51" t="s">
        <v>178</v>
      </c>
      <c r="H59" s="52">
        <f>1+13+2+10</f>
        <v>26</v>
      </c>
      <c r="I59" s="52">
        <f>4+1+43+55+13+28</f>
        <v>144</v>
      </c>
      <c r="J59" s="52">
        <v>0</v>
      </c>
      <c r="K59" s="52">
        <f>1</f>
        <v>1</v>
      </c>
      <c r="L59" s="52">
        <v>0</v>
      </c>
      <c r="M59" s="52">
        <f>1+5+1</f>
        <v>7</v>
      </c>
      <c r="N59" s="52">
        <v>0</v>
      </c>
      <c r="O59" s="52">
        <v>1</v>
      </c>
      <c r="P59" s="52">
        <v>0</v>
      </c>
      <c r="Q59" s="52">
        <v>170</v>
      </c>
      <c r="R59" s="52">
        <v>680</v>
      </c>
      <c r="S59" s="52"/>
      <c r="T59" s="52"/>
      <c r="U59" s="52"/>
      <c r="V59" s="52"/>
      <c r="W59" s="52"/>
      <c r="X59" s="52"/>
      <c r="Y59" s="52"/>
      <c r="Z59" s="53"/>
      <c r="AA59" s="65"/>
      <c r="AB59" s="65"/>
      <c r="AC59" s="91"/>
      <c r="AD59" s="55"/>
    </row>
    <row r="60" spans="2:30" s="56" customFormat="1" ht="89.25" customHeight="1" x14ac:dyDescent="0.25">
      <c r="B60" s="61"/>
      <c r="C60" s="74"/>
      <c r="D60" s="74"/>
      <c r="E60" s="57" t="s">
        <v>179</v>
      </c>
      <c r="F60" s="62"/>
      <c r="G60" s="51" t="s">
        <v>180</v>
      </c>
      <c r="H60" s="52">
        <v>17</v>
      </c>
      <c r="I60" s="52">
        <v>0</v>
      </c>
      <c r="J60" s="52">
        <v>0</v>
      </c>
      <c r="K60" s="52">
        <v>1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17</v>
      </c>
      <c r="R60" s="52">
        <f>17*4</f>
        <v>68</v>
      </c>
      <c r="S60" s="52"/>
      <c r="T60" s="52"/>
      <c r="U60" s="52"/>
      <c r="V60" s="52"/>
      <c r="W60" s="52"/>
      <c r="X60" s="52"/>
      <c r="Y60" s="52"/>
      <c r="Z60" s="53"/>
      <c r="AA60" s="65"/>
      <c r="AB60" s="65"/>
      <c r="AC60" s="91"/>
      <c r="AD60" s="55"/>
    </row>
    <row r="61" spans="2:30" s="56" customFormat="1" ht="69.75" x14ac:dyDescent="0.25">
      <c r="B61" s="61"/>
      <c r="C61" s="74"/>
      <c r="D61" s="75"/>
      <c r="E61" s="57" t="s">
        <v>181</v>
      </c>
      <c r="F61" s="62"/>
      <c r="G61" s="51" t="s">
        <v>182</v>
      </c>
      <c r="H61" s="52">
        <v>0</v>
      </c>
      <c r="I61" s="52">
        <v>50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1</v>
      </c>
      <c r="P61" s="52">
        <v>0</v>
      </c>
      <c r="Q61" s="52">
        <v>50</v>
      </c>
      <c r="R61" s="52">
        <f>50*4</f>
        <v>200</v>
      </c>
      <c r="S61" s="52"/>
      <c r="T61" s="52"/>
      <c r="U61" s="52"/>
      <c r="V61" s="52"/>
      <c r="W61" s="52"/>
      <c r="X61" s="52"/>
      <c r="Y61" s="52"/>
      <c r="Z61" s="53"/>
      <c r="AA61" s="65"/>
      <c r="AB61" s="65"/>
      <c r="AC61" s="91"/>
      <c r="AD61" s="55"/>
    </row>
    <row r="62" spans="2:30" s="56" customFormat="1" ht="116.25" x14ac:dyDescent="0.25">
      <c r="B62" s="61"/>
      <c r="C62" s="74"/>
      <c r="D62" s="57" t="s">
        <v>138</v>
      </c>
      <c r="E62" s="57" t="s">
        <v>183</v>
      </c>
      <c r="F62" s="57" t="s">
        <v>143</v>
      </c>
      <c r="G62" s="51" t="s">
        <v>184</v>
      </c>
      <c r="H62" s="52">
        <v>4</v>
      </c>
      <c r="I62" s="52">
        <v>10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14</v>
      </c>
      <c r="R62" s="52">
        <f>14*4</f>
        <v>56</v>
      </c>
      <c r="S62" s="52"/>
      <c r="T62" s="52"/>
      <c r="U62" s="52"/>
      <c r="V62" s="52"/>
      <c r="W62" s="52"/>
      <c r="X62" s="52"/>
      <c r="Y62" s="52"/>
      <c r="Z62" s="53"/>
      <c r="AA62" s="65"/>
      <c r="AB62" s="65"/>
      <c r="AC62" s="91"/>
      <c r="AD62" s="55"/>
    </row>
    <row r="63" spans="2:30" s="56" customFormat="1" ht="186" x14ac:dyDescent="0.25">
      <c r="B63" s="61"/>
      <c r="C63" s="74"/>
      <c r="D63" s="72" t="s">
        <v>87</v>
      </c>
      <c r="E63" s="57" t="s">
        <v>88</v>
      </c>
      <c r="F63" s="62" t="s">
        <v>143</v>
      </c>
      <c r="G63" s="51" t="s">
        <v>185</v>
      </c>
      <c r="H63" s="52">
        <v>0</v>
      </c>
      <c r="I63" s="52">
        <f>21+1</f>
        <v>22</v>
      </c>
      <c r="J63" s="52">
        <v>0</v>
      </c>
      <c r="K63" s="52">
        <v>1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22</v>
      </c>
      <c r="R63" s="52">
        <f>22*4</f>
        <v>88</v>
      </c>
      <c r="S63" s="52"/>
      <c r="T63" s="52"/>
      <c r="U63" s="52"/>
      <c r="V63" s="52"/>
      <c r="W63" s="52"/>
      <c r="X63" s="52"/>
      <c r="Y63" s="52"/>
      <c r="Z63" s="53"/>
      <c r="AA63" s="65"/>
      <c r="AB63" s="65"/>
      <c r="AC63" s="91"/>
      <c r="AD63" s="55"/>
    </row>
    <row r="64" spans="2:30" s="56" customFormat="1" ht="139.5" x14ac:dyDescent="0.25">
      <c r="B64" s="70"/>
      <c r="C64" s="75"/>
      <c r="D64" s="75"/>
      <c r="E64" s="57" t="s">
        <v>186</v>
      </c>
      <c r="F64" s="92"/>
      <c r="G64" s="51" t="s">
        <v>187</v>
      </c>
      <c r="H64" s="52">
        <v>1</v>
      </c>
      <c r="I64" s="52">
        <v>52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53</v>
      </c>
      <c r="R64" s="52">
        <f>53*4</f>
        <v>212</v>
      </c>
      <c r="S64" s="52"/>
      <c r="T64" s="52"/>
      <c r="U64" s="52"/>
      <c r="V64" s="52"/>
      <c r="W64" s="52"/>
      <c r="X64" s="52"/>
      <c r="Y64" s="52"/>
      <c r="Z64" s="53"/>
      <c r="AA64" s="65"/>
      <c r="AB64" s="65"/>
      <c r="AC64" s="91"/>
      <c r="AD64" s="55"/>
    </row>
    <row r="65" spans="2:30" s="56" customFormat="1" ht="116.25" x14ac:dyDescent="0.25">
      <c r="B65" s="49">
        <v>26</v>
      </c>
      <c r="C65" s="57" t="s">
        <v>188</v>
      </c>
      <c r="D65" s="57" t="s">
        <v>52</v>
      </c>
      <c r="E65" s="57" t="s">
        <v>189</v>
      </c>
      <c r="F65" s="57" t="s">
        <v>110</v>
      </c>
      <c r="G65" s="51" t="s">
        <v>190</v>
      </c>
      <c r="H65" s="52">
        <v>0</v>
      </c>
      <c r="I65" s="52">
        <v>1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1</v>
      </c>
      <c r="R65" s="52">
        <v>4</v>
      </c>
      <c r="S65" s="52">
        <v>0</v>
      </c>
      <c r="T65" s="52">
        <v>0</v>
      </c>
      <c r="U65" s="52">
        <v>2</v>
      </c>
      <c r="V65" s="52">
        <v>0</v>
      </c>
      <c r="W65" s="52">
        <v>0</v>
      </c>
      <c r="X65" s="52">
        <v>2</v>
      </c>
      <c r="Y65" s="52">
        <v>0</v>
      </c>
      <c r="Z65" s="53">
        <v>1</v>
      </c>
      <c r="AA65" s="65">
        <v>20000000</v>
      </c>
      <c r="AB65" s="65">
        <f>5%*AA65</f>
        <v>1000000</v>
      </c>
      <c r="AC65" s="91">
        <f>AA65+AB65</f>
        <v>21000000</v>
      </c>
      <c r="AD65" s="55"/>
    </row>
    <row r="66" spans="2:30" s="56" customFormat="1" ht="93" x14ac:dyDescent="0.25">
      <c r="B66" s="49">
        <v>27</v>
      </c>
      <c r="C66" s="57" t="s">
        <v>188</v>
      </c>
      <c r="D66" s="57" t="s">
        <v>87</v>
      </c>
      <c r="E66" s="57" t="s">
        <v>191</v>
      </c>
      <c r="F66" s="57" t="s">
        <v>110</v>
      </c>
      <c r="G66" s="51" t="s">
        <v>192</v>
      </c>
      <c r="H66" s="52">
        <v>0</v>
      </c>
      <c r="I66" s="52">
        <v>1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1</v>
      </c>
      <c r="R66" s="52">
        <v>4</v>
      </c>
      <c r="S66" s="52"/>
      <c r="T66" s="52"/>
      <c r="U66" s="52"/>
      <c r="V66" s="52"/>
      <c r="W66" s="52"/>
      <c r="X66" s="52"/>
      <c r="Y66" s="52"/>
      <c r="Z66" s="53">
        <v>1</v>
      </c>
      <c r="AA66" s="65"/>
      <c r="AB66" s="65"/>
      <c r="AC66" s="91"/>
      <c r="AD66" s="55"/>
    </row>
    <row r="67" spans="2:30" s="56" customFormat="1" ht="93" x14ac:dyDescent="0.25">
      <c r="B67" s="49">
        <v>28</v>
      </c>
      <c r="C67" s="57" t="s">
        <v>188</v>
      </c>
      <c r="D67" s="57" t="s">
        <v>56</v>
      </c>
      <c r="E67" s="57" t="s">
        <v>193</v>
      </c>
      <c r="F67" s="57" t="s">
        <v>49</v>
      </c>
      <c r="G67" s="51" t="s">
        <v>194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3">
        <v>1</v>
      </c>
      <c r="AA67" s="54">
        <v>0</v>
      </c>
      <c r="AB67" s="54">
        <v>0</v>
      </c>
      <c r="AC67" s="54">
        <v>0</v>
      </c>
      <c r="AD67" s="55"/>
    </row>
    <row r="68" spans="2:30" s="56" customFormat="1" ht="116.25" x14ac:dyDescent="0.25">
      <c r="B68" s="49">
        <v>29</v>
      </c>
      <c r="C68" s="57" t="s">
        <v>195</v>
      </c>
      <c r="D68" s="57" t="s">
        <v>52</v>
      </c>
      <c r="E68" s="57" t="s">
        <v>196</v>
      </c>
      <c r="F68" s="57" t="s">
        <v>124</v>
      </c>
      <c r="G68" s="51" t="s">
        <v>197</v>
      </c>
      <c r="H68" s="52">
        <v>1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1</v>
      </c>
      <c r="R68" s="52">
        <v>4</v>
      </c>
      <c r="S68" s="52">
        <v>0</v>
      </c>
      <c r="T68" s="52">
        <v>0</v>
      </c>
      <c r="U68" s="52">
        <v>2</v>
      </c>
      <c r="V68" s="52">
        <v>0</v>
      </c>
      <c r="W68" s="52">
        <v>0</v>
      </c>
      <c r="X68" s="52">
        <v>2</v>
      </c>
      <c r="Y68" s="52">
        <v>0</v>
      </c>
      <c r="Z68" s="53">
        <v>1</v>
      </c>
      <c r="AA68" s="65">
        <v>20000000</v>
      </c>
      <c r="AB68" s="65">
        <f>5%*AA68</f>
        <v>1000000</v>
      </c>
      <c r="AC68" s="91">
        <f>AA68+AB68</f>
        <v>21000000</v>
      </c>
      <c r="AD68" s="55"/>
    </row>
    <row r="69" spans="2:30" s="56" customFormat="1" ht="162.75" x14ac:dyDescent="0.25">
      <c r="B69" s="49">
        <v>30</v>
      </c>
      <c r="C69" s="57" t="s">
        <v>198</v>
      </c>
      <c r="D69" s="57" t="s">
        <v>43</v>
      </c>
      <c r="E69" s="57" t="s">
        <v>199</v>
      </c>
      <c r="F69" s="57" t="s">
        <v>124</v>
      </c>
      <c r="G69" s="51" t="s">
        <v>200</v>
      </c>
      <c r="H69" s="52">
        <v>1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1</v>
      </c>
      <c r="R69" s="52">
        <v>4</v>
      </c>
      <c r="S69" s="52">
        <v>0</v>
      </c>
      <c r="T69" s="52">
        <v>0</v>
      </c>
      <c r="U69" s="52">
        <v>2</v>
      </c>
      <c r="V69" s="52">
        <v>0</v>
      </c>
      <c r="W69" s="52">
        <v>0</v>
      </c>
      <c r="X69" s="52">
        <v>2</v>
      </c>
      <c r="Y69" s="52">
        <v>0</v>
      </c>
      <c r="Z69" s="53">
        <v>1</v>
      </c>
      <c r="AA69" s="65">
        <v>40000000</v>
      </c>
      <c r="AB69" s="65">
        <f>5%*AA69</f>
        <v>2000000</v>
      </c>
      <c r="AC69" s="91">
        <f>AA69+AB69</f>
        <v>42000000</v>
      </c>
      <c r="AD69" s="55"/>
    </row>
  </sheetData>
  <autoFilter ref="D8:D69" xr:uid="{00000000-0009-0000-0000-000003000000}"/>
  <mergeCells count="49">
    <mergeCell ref="L32:M32"/>
    <mergeCell ref="L24:M24"/>
    <mergeCell ref="L23:M23"/>
    <mergeCell ref="L21:M21"/>
    <mergeCell ref="B19:B37"/>
    <mergeCell ref="L33:M33"/>
    <mergeCell ref="B38:B41"/>
    <mergeCell ref="C38:C41"/>
    <mergeCell ref="B59:B64"/>
    <mergeCell ref="C59:C64"/>
    <mergeCell ref="D59:D61"/>
    <mergeCell ref="D63:D64"/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8:M8"/>
    <mergeCell ref="N8:P9"/>
    <mergeCell ref="Q8:Y9"/>
    <mergeCell ref="Z8:AA9"/>
    <mergeCell ref="AB8:AC9"/>
    <mergeCell ref="AD8:AD11"/>
    <mergeCell ref="H9:I10"/>
    <mergeCell ref="J9:K10"/>
    <mergeCell ref="L9:M10"/>
    <mergeCell ref="N10:N11"/>
    <mergeCell ref="B8:B11"/>
    <mergeCell ref="C8:C11"/>
    <mergeCell ref="D8:D11"/>
    <mergeCell ref="E8:E11"/>
    <mergeCell ref="F8:F11"/>
    <mergeCell ref="G8:G11"/>
    <mergeCell ref="B2:AD2"/>
    <mergeCell ref="B3:AD3"/>
    <mergeCell ref="B4:AD4"/>
    <mergeCell ref="B5:AD5"/>
    <mergeCell ref="B6:G7"/>
    <mergeCell ref="AC6:AD7"/>
  </mergeCells>
  <printOptions horizontalCentered="1"/>
  <pageMargins left="0.39370078740157483" right="0.39370078740157483" top="0.39370078740157483" bottom="0.39370078740157483" header="0" footer="0"/>
  <pageSetup paperSize="10000" scale="31" fitToHeight="0" orientation="landscape" horizontalDpi="4294967293" verticalDpi="1200" r:id="rId1"/>
  <headerFooter scaleWithDoc="0"/>
  <rowBreaks count="3" manualBreakCount="3">
    <brk id="47" min="1" max="29" man="1"/>
    <brk id="54" min="1" max="29" man="1"/>
    <brk id="64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</vt:lpstr>
      <vt:lpstr>FEB!Print_Area</vt:lpstr>
      <vt:lpstr>FEB!Print_Titles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2021-12-22T09:14:30Z</dcterms:created>
  <dcterms:modified xsi:type="dcterms:W3CDTF">2021-12-22T09:15:34Z</dcterms:modified>
</cp:coreProperties>
</file>