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670" windowHeight="5880" activeTab="0"/>
  </bookViews>
  <sheets>
    <sheet name="ANALISIS PARIWISATA" sheetId="1" r:id="rId1"/>
  </sheets>
  <definedNames>
    <definedName name="_xlnm.Print_Area" localSheetId="0">'ANALISIS PARIWISATA'!$A$2:$K$72</definedName>
  </definedNames>
  <calcPr fullCalcOnLoad="1"/>
</workbook>
</file>

<file path=xl/sharedStrings.xml><?xml version="1.0" encoding="utf-8"?>
<sst xmlns="http://schemas.openxmlformats.org/spreadsheetml/2006/main" count="213" uniqueCount="92">
  <si>
    <t>1.</t>
  </si>
  <si>
    <t>2.</t>
  </si>
  <si>
    <t>3.</t>
  </si>
  <si>
    <t>JUMLAH</t>
  </si>
  <si>
    <t>NO.</t>
  </si>
  <si>
    <t>Kegiatan</t>
  </si>
  <si>
    <t>PEMBULATAN</t>
  </si>
  <si>
    <t>-</t>
  </si>
  <si>
    <t>KET</t>
  </si>
  <si>
    <t>URAIAN TUGAS &amp; RINCIAN TUGAS</t>
  </si>
  <si>
    <t>SATUAN HASIL K</t>
  </si>
  <si>
    <t>NORMA WAKTU PENYLS TGS</t>
  </si>
  <si>
    <t>VOL   TUGAS</t>
  </si>
  <si>
    <t>BEBAN  KERJA</t>
  </si>
  <si>
    <t>BK 1 TH</t>
  </si>
  <si>
    <t>1 Th = 12 Bl</t>
  </si>
  <si>
    <t>1 Th = 48 Minggu</t>
  </si>
  <si>
    <t>1 Th = 240 Hari</t>
  </si>
  <si>
    <t>SIFAT PEKRJ</t>
  </si>
  <si>
    <t>Bl-an</t>
  </si>
  <si>
    <t>Th-an</t>
  </si>
  <si>
    <t>dokumen</t>
  </si>
  <si>
    <t>orng</t>
  </si>
  <si>
    <t>(jam)</t>
  </si>
  <si>
    <t>kegiatan</t>
  </si>
  <si>
    <t>1 Bl   = 100  jam</t>
  </si>
  <si>
    <t>1 Mggu= 25 jam</t>
  </si>
  <si>
    <t>1 Hr   = 5 jam</t>
  </si>
  <si>
    <t>IKHTISAR JABATAN  :</t>
  </si>
  <si>
    <t>Dokumen</t>
  </si>
  <si>
    <t>Bahan</t>
  </si>
  <si>
    <t>Mengkaji bahan yang akan dikoordinasikan</t>
  </si>
  <si>
    <t>Materi</t>
  </si>
  <si>
    <t>Mempelajari regulasi dan permasalahan yang akan diatur</t>
  </si>
  <si>
    <t>KEBUT. PEG.</t>
  </si>
  <si>
    <t>UNIT KERJA              : DINAS PARIWISATA KABUPATEN DEMAK</t>
  </si>
  <si>
    <t>Melakukan konsultasi penyusunan konsep rencana kegiatan</t>
  </si>
  <si>
    <t>Meresum materi yang diperlukan</t>
  </si>
  <si>
    <t>Menyiapkan bahan yang akan dievaluasi</t>
  </si>
  <si>
    <t>Melaksanakan evaluasi kegiatan</t>
  </si>
  <si>
    <t>Merumuskan hasil evaluasi</t>
  </si>
  <si>
    <t>Menyelia pengumpulan bahan konsep program</t>
  </si>
  <si>
    <t>Mempelajari dan memahami regulasi</t>
  </si>
  <si>
    <t>Melaporkan kepada atasan</t>
  </si>
  <si>
    <t>Data</t>
  </si>
  <si>
    <t xml:space="preserve">Memvalidasi dokumen </t>
  </si>
  <si>
    <t>Memvalidasi konsep hasil evaluasi</t>
  </si>
  <si>
    <t>NAMA JABATAN        : ANALISIS PARIWISATA</t>
  </si>
  <si>
    <t>Menyusun program dan rencana kerja dan melaksanakan pengelolaan promosi kepariwisataan , melalui kerjasama kemitraan Pakudjembara dan Kedungsepur.,serta menyiapkan surat rekomendasi kerjasama kemitraan untuk mempromosikan potensi kepariwisataan.</t>
  </si>
  <si>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Menyusun program dan rencana kerja serta rencana kegiatan Analisis Pariwisata :</t>
    </r>
  </si>
  <si>
    <t xml:space="preserve">Mempelajari program – program tahun berjalan. </t>
  </si>
  <si>
    <r>
      <t>Mempelajari dan melaksanakan peraturan perundang-undangan yang terkait dengan Analisis Pariwisata yang terkait dengan bidang tugasnya</t>
    </r>
    <r>
      <rPr>
        <sz val="10"/>
        <color indexed="8"/>
        <rFont val="Arial"/>
        <family val="2"/>
      </rPr>
      <t xml:space="preserve"> :</t>
    </r>
  </si>
  <si>
    <t>Mendokumentasikan peraturan yang menjadi pedoman pelaksanaan kegiatan.</t>
  </si>
  <si>
    <t>Menggadakan sebagai koleksi perpustakaan</t>
  </si>
  <si>
    <t xml:space="preserve">Membantu melaksanakan konsultasi dan koordinasi  dengan pihak  terkait </t>
  </si>
  <si>
    <t>Membantu menyiapkan bahan koordinasi</t>
  </si>
  <si>
    <t xml:space="preserve">Menyiapkan notulen rapat koordinasi </t>
  </si>
  <si>
    <t>Melaporkan hasil notulen rapat kepada atasan</t>
  </si>
  <si>
    <t>Membantu menyiapkan bahan kebijakan kepala dinas dalam hal tehnis promosi wisata berdasarkan peraturan perundang-undangan yang berlaku sebagai bahan arahan operasional pembinaan dan pengawasan tehnis :</t>
  </si>
  <si>
    <t>Mencetak konsep Juklak/Juknis</t>
  </si>
  <si>
    <t>Membantu pelaksanaan rapat koordinasi internal</t>
  </si>
  <si>
    <t>Mencetak konsep bahan kebijakan</t>
  </si>
  <si>
    <t xml:space="preserve">Membantu melaksanakan kemitraan, kerjasama dengan pihak lain, Kabupaten/Kota lain di dalam dan luar daerah dengan memanfaatkan berbagai media dan wahana : </t>
  </si>
  <si>
    <t xml:space="preserve">Membantu mewujudkan sarana pemasaran sebagai bagian kelengkapan promosi dan pemasaran pariwisata di lokasi obyek daya tarik wisata di Kabupaten Demak atau di luar daerah </t>
  </si>
  <si>
    <t>Membantu menentukan obyek daya tarik</t>
  </si>
  <si>
    <t>Membantu pelaksanaan  koordinasi dengan pihak terkait</t>
  </si>
  <si>
    <t>Membantu mempersiapkan kelengkapan pendukung.</t>
  </si>
  <si>
    <t>Membantu pelaksanaan promosi melalui tampilan pada festival Pakudjembara/Kedungsepur..</t>
  </si>
  <si>
    <t>Menyusun rekomendasi pelaksanaan kegiatan kemitraan dan kerjasama untuk mempromosikan potensi pariwisata serta hasil ekonomi kreatif :</t>
  </si>
  <si>
    <t>Menyiapkan dokumen pengajuan rekomendasi kerjasama.</t>
  </si>
  <si>
    <t>Mendokumentasikan  arsip surat rekomendasi.</t>
  </si>
  <si>
    <t xml:space="preserve">Menyiapkan dokumen penilaian pegawai </t>
  </si>
  <si>
    <t>Menyiapkan buku kerja harian</t>
  </si>
  <si>
    <t>Menyiapkan SKP</t>
  </si>
  <si>
    <t>Memintakan penilaian kepada atasan</t>
  </si>
  <si>
    <t>Mendistribusikan dan mendokumentasikan</t>
  </si>
  <si>
    <t xml:space="preserve">Mengevaluasi hasil pelaksanaan kegiatan Analisis Pariwisata </t>
  </si>
  <si>
    <t>Membuat laporan pelaksanaan kegiatan penyusunan rekomendasi di bidang kerjasama pariwisata Seksi Kemitraan :</t>
  </si>
  <si>
    <t>Menyiapkan bahan laporan</t>
  </si>
  <si>
    <t>Mengonsep laporan.</t>
  </si>
  <si>
    <t>Memvalidasi laporan</t>
  </si>
  <si>
    <t>Melaporkan pada atasan</t>
  </si>
  <si>
    <t>Mengendalikan dokumen laporan.</t>
  </si>
  <si>
    <t>Mg-an</t>
  </si>
  <si>
    <t>Menyiapkan surat rekomendasi kerjasama</t>
  </si>
  <si>
    <t>Menyusun rurmusan draf kegiatan yang dikerjasamakan</t>
  </si>
  <si>
    <t>Mengarsip  dokumen kerjasama</t>
  </si>
  <si>
    <t xml:space="preserve">Membantu menyusun draf kegiatan yang dikerjasamakan . </t>
  </si>
  <si>
    <t>Hr-an</t>
  </si>
  <si>
    <t>Membantu menyiapkan dokumen, materi kerjasama</t>
  </si>
  <si>
    <t xml:space="preserve">Melaporkan kepada atasan. </t>
  </si>
  <si>
    <t xml:space="preserve"> ANALISIS BEBAN KERJA (ABK) ANALISIS PARIWISATA</t>
  </si>
</sst>
</file>

<file path=xl/styles.xml><?xml version="1.0" encoding="utf-8"?>
<styleSheet xmlns="http://schemas.openxmlformats.org/spreadsheetml/2006/main">
  <numFmts count="4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_);_(* \(#,##0.000\);_(* &quot;-&quot;???_);_(@_)"/>
    <numFmt numFmtId="183" formatCode="0.0"/>
    <numFmt numFmtId="184" formatCode="_(* #,##0_);_(* \(#,##0\);_(* &quot;-&quot;??_);_(@_)"/>
    <numFmt numFmtId="185" formatCode="0.000000"/>
    <numFmt numFmtId="186" formatCode="0.0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0.00000000"/>
    <numFmt numFmtId="194" formatCode="0.0000000"/>
    <numFmt numFmtId="195" formatCode="#,##0.000_);\(#,##0.000\)"/>
    <numFmt numFmtId="196" formatCode="_-* #,##0.000_-;\-* #,##0.000_-;_-* &quot;-&quot;?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49" fontId="4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0" xfId="60" applyFont="1" applyAlignment="1" quotePrefix="1">
      <alignment horizontal="center" vertical="center"/>
      <protection/>
    </xf>
    <xf numFmtId="0" fontId="3" fillId="0" borderId="0" xfId="60" applyFont="1">
      <alignment/>
      <protection/>
    </xf>
    <xf numFmtId="0" fontId="58" fillId="0" borderId="0" xfId="0" applyFont="1" applyAlignment="1">
      <alignment wrapText="1"/>
    </xf>
    <xf numFmtId="49" fontId="6" fillId="0" borderId="0" xfId="60" applyNumberFormat="1" applyFont="1" applyAlignment="1">
      <alignment horizont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171" fontId="6" fillId="0" borderId="0" xfId="60" applyNumberFormat="1" applyFont="1" applyAlignment="1">
      <alignment vertical="center"/>
      <protection/>
    </xf>
    <xf numFmtId="0" fontId="4" fillId="0" borderId="0" xfId="60" applyFont="1" applyAlignment="1">
      <alignment horizontal="left"/>
      <protection/>
    </xf>
    <xf numFmtId="180" fontId="5" fillId="0" borderId="0" xfId="60" applyNumberFormat="1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>
      <alignment vertical="center" wrapText="1"/>
      <protection/>
    </xf>
    <xf numFmtId="171" fontId="4" fillId="0" borderId="0" xfId="42" applyFont="1" applyBorder="1" applyAlignment="1" quotePrefix="1">
      <alignment vertical="center"/>
    </xf>
    <xf numFmtId="171" fontId="4" fillId="0" borderId="0" xfId="42" applyFont="1" applyBorder="1" applyAlignment="1">
      <alignment vertical="center"/>
    </xf>
    <xf numFmtId="171" fontId="4" fillId="0" borderId="0" xfId="42" applyFont="1" applyBorder="1" applyAlignment="1" quotePrefix="1">
      <alignment/>
    </xf>
    <xf numFmtId="171" fontId="4" fillId="0" borderId="0" xfId="42" applyFont="1" applyBorder="1" applyAlignment="1">
      <alignment/>
    </xf>
    <xf numFmtId="0" fontId="5" fillId="0" borderId="0" xfId="60" applyFont="1" applyAlignment="1">
      <alignment horizontal="center"/>
      <protection/>
    </xf>
    <xf numFmtId="184" fontId="4" fillId="0" borderId="0" xfId="42" applyNumberFormat="1" applyFont="1" applyAlignment="1">
      <alignment horizontal="center"/>
    </xf>
    <xf numFmtId="187" fontId="4" fillId="0" borderId="0" xfId="60" applyNumberFormat="1" applyFont="1" applyBorder="1">
      <alignment/>
      <protection/>
    </xf>
    <xf numFmtId="171" fontId="4" fillId="0" borderId="0" xfId="42" applyFont="1" applyBorder="1" applyAlignment="1">
      <alignment horizontal="right"/>
    </xf>
    <xf numFmtId="0" fontId="5" fillId="0" borderId="0" xfId="60" applyFont="1" applyAlignment="1">
      <alignment horizontal="right"/>
      <protection/>
    </xf>
    <xf numFmtId="171" fontId="4" fillId="0" borderId="0" xfId="60" applyNumberFormat="1" applyFont="1">
      <alignment/>
      <protection/>
    </xf>
    <xf numFmtId="0" fontId="4" fillId="0" borderId="0" xfId="60" applyFont="1" applyBorder="1" applyAlignment="1">
      <alignment horizontal="right"/>
      <protection/>
    </xf>
    <xf numFmtId="184" fontId="4" fillId="0" borderId="0" xfId="42" applyNumberFormat="1" applyFont="1" applyBorder="1" applyAlignment="1">
      <alignment horizontal="center"/>
    </xf>
    <xf numFmtId="0" fontId="4" fillId="0" borderId="0" xfId="60" applyFont="1" applyBorder="1" applyAlignment="1">
      <alignment horizontal="center"/>
      <protection/>
    </xf>
    <xf numFmtId="0" fontId="5" fillId="0" borderId="0" xfId="60" applyFont="1" applyBorder="1">
      <alignment/>
      <protection/>
    </xf>
    <xf numFmtId="184" fontId="5" fillId="0" borderId="0" xfId="42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171" fontId="4" fillId="0" borderId="0" xfId="42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60" applyFont="1" applyAlignment="1">
      <alignment horizontal="right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 quotePrefix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60" applyFont="1" applyBorder="1" applyAlignment="1">
      <alignment horizontal="center" vertical="center" wrapText="1"/>
      <protection/>
    </xf>
    <xf numFmtId="0" fontId="59" fillId="0" borderId="16" xfId="0" applyFont="1" applyBorder="1" applyAlignment="1" quotePrefix="1">
      <alignment horizontal="left" vertical="center" wrapText="1"/>
    </xf>
    <xf numFmtId="0" fontId="59" fillId="0" borderId="17" xfId="0" applyFont="1" applyBorder="1" applyAlignment="1" quotePrefix="1">
      <alignment horizontal="left" vertical="center" wrapText="1"/>
    </xf>
    <xf numFmtId="0" fontId="2" fillId="0" borderId="13" xfId="60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right" vertical="center"/>
    </xf>
    <xf numFmtId="0" fontId="6" fillId="0" borderId="19" xfId="60" applyFont="1" applyBorder="1" applyAlignment="1">
      <alignment vertical="center"/>
      <protection/>
    </xf>
    <xf numFmtId="0" fontId="60" fillId="0" borderId="20" xfId="0" applyFont="1" applyBorder="1" applyAlignment="1">
      <alignment horizontal="justify" vertical="center"/>
    </xf>
    <xf numFmtId="0" fontId="60" fillId="0" borderId="21" xfId="0" applyFont="1" applyBorder="1" applyAlignment="1">
      <alignment horizontal="justify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49" fontId="8" fillId="34" borderId="27" xfId="60" applyNumberFormat="1" applyFont="1" applyFill="1" applyBorder="1" applyAlignment="1">
      <alignment horizontal="center" vertical="center"/>
      <protection/>
    </xf>
    <xf numFmtId="49" fontId="8" fillId="34" borderId="28" xfId="60" applyNumberFormat="1" applyFont="1" applyFill="1" applyBorder="1" applyAlignment="1">
      <alignment horizontal="center" vertical="center"/>
      <protection/>
    </xf>
    <xf numFmtId="49" fontId="8" fillId="34" borderId="29" xfId="60" applyNumberFormat="1" applyFont="1" applyFill="1" applyBorder="1" applyAlignment="1">
      <alignment horizontal="center" vertical="center"/>
      <protection/>
    </xf>
    <xf numFmtId="49" fontId="9" fillId="35" borderId="23" xfId="60" applyNumberFormat="1" applyFont="1" applyFill="1" applyBorder="1" applyAlignment="1">
      <alignment horizontal="center" vertical="center"/>
      <protection/>
    </xf>
    <xf numFmtId="49" fontId="9" fillId="35" borderId="30" xfId="60" applyNumberFormat="1" applyFont="1" applyFill="1" applyBorder="1" applyAlignment="1">
      <alignment horizontal="center" vertical="center"/>
      <protection/>
    </xf>
    <xf numFmtId="49" fontId="9" fillId="35" borderId="31" xfId="60" applyNumberFormat="1" applyFont="1" applyFill="1" applyBorder="1" applyAlignment="1">
      <alignment horizontal="center" vertical="center"/>
      <protection/>
    </xf>
    <xf numFmtId="49" fontId="9" fillId="35" borderId="11" xfId="60" applyNumberFormat="1" applyFont="1" applyFill="1" applyBorder="1" applyAlignment="1">
      <alignment horizontal="center" vertical="center"/>
      <protection/>
    </xf>
    <xf numFmtId="49" fontId="10" fillId="35" borderId="11" xfId="60" applyNumberFormat="1" applyFont="1" applyFill="1" applyBorder="1" applyAlignment="1">
      <alignment horizontal="center" vertical="center"/>
      <protection/>
    </xf>
    <xf numFmtId="49" fontId="10" fillId="35" borderId="30" xfId="60" applyNumberFormat="1" applyFont="1" applyFill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 wrapText="1"/>
      <protection/>
    </xf>
    <xf numFmtId="49" fontId="8" fillId="34" borderId="33" xfId="60" applyNumberFormat="1" applyFont="1" applyFill="1" applyBorder="1" applyAlignment="1">
      <alignment horizontal="center" vertical="center"/>
      <protection/>
    </xf>
    <xf numFmtId="49" fontId="9" fillId="35" borderId="34" xfId="60" applyNumberFormat="1" applyFont="1" applyFill="1" applyBorder="1" applyAlignment="1">
      <alignment horizontal="left" vertical="center"/>
      <protection/>
    </xf>
    <xf numFmtId="0" fontId="61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7" fillId="33" borderId="35" xfId="0" applyFont="1" applyFill="1" applyBorder="1" applyAlignment="1">
      <alignment horizontal="center" vertical="center" wrapText="1"/>
    </xf>
    <xf numFmtId="182" fontId="7" fillId="33" borderId="35" xfId="0" applyNumberFormat="1" applyFont="1" applyFill="1" applyBorder="1" applyAlignment="1">
      <alignment horizontal="center" vertical="center" wrapText="1"/>
    </xf>
    <xf numFmtId="0" fontId="8" fillId="0" borderId="36" xfId="60" applyFont="1" applyBorder="1" applyAlignment="1">
      <alignment horizontal="left" vertical="center"/>
      <protection/>
    </xf>
    <xf numFmtId="0" fontId="8" fillId="0" borderId="37" xfId="60" applyFont="1" applyBorder="1" applyAlignment="1">
      <alignment horizontal="left" vertical="center"/>
      <protection/>
    </xf>
    <xf numFmtId="0" fontId="8" fillId="0" borderId="38" xfId="60" applyFont="1" applyBorder="1" applyAlignment="1">
      <alignment horizontal="left" vertical="center"/>
      <protection/>
    </xf>
    <xf numFmtId="182" fontId="2" fillId="0" borderId="17" xfId="0" applyNumberFormat="1" applyFont="1" applyBorder="1" applyAlignment="1">
      <alignment horizontal="center" vertical="center" wrapText="1"/>
    </xf>
    <xf numFmtId="0" fontId="8" fillId="0" borderId="39" xfId="60" applyFont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0" borderId="34" xfId="60" applyFont="1" applyBorder="1" applyAlignment="1">
      <alignment horizontal="left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182" fontId="7" fillId="33" borderId="11" xfId="0" applyNumberFormat="1" applyFont="1" applyFill="1" applyBorder="1" applyAlignment="1">
      <alignment horizontal="center" vertical="center" wrapText="1"/>
    </xf>
    <xf numFmtId="0" fontId="2" fillId="0" borderId="38" xfId="60" applyFont="1" applyBorder="1" applyAlignment="1">
      <alignment horizontal="left" vertical="center"/>
      <protection/>
    </xf>
    <xf numFmtId="0" fontId="2" fillId="0" borderId="34" xfId="60" applyFont="1" applyBorder="1" applyAlignment="1">
      <alignment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vertical="center"/>
      <protection/>
    </xf>
    <xf numFmtId="0" fontId="2" fillId="0" borderId="39" xfId="60" applyFont="1" applyBorder="1" applyAlignment="1">
      <alignment vertical="center"/>
      <protection/>
    </xf>
    <xf numFmtId="182" fontId="7" fillId="33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87" fontId="2" fillId="35" borderId="14" xfId="0" applyNumberFormat="1" applyFont="1" applyFill="1" applyBorder="1" applyAlignment="1">
      <alignment horizontal="center" vertical="center" wrapText="1"/>
    </xf>
    <xf numFmtId="0" fontId="2" fillId="0" borderId="37" xfId="60" applyFont="1" applyBorder="1" applyAlignment="1">
      <alignment vertical="center"/>
      <protection/>
    </xf>
    <xf numFmtId="0" fontId="2" fillId="35" borderId="12" xfId="0" applyFont="1" applyFill="1" applyBorder="1" applyAlignment="1">
      <alignment horizontal="center" vertical="center" wrapText="1"/>
    </xf>
    <xf numFmtId="0" fontId="2" fillId="35" borderId="40" xfId="60" applyFont="1" applyFill="1" applyBorder="1" applyAlignment="1">
      <alignment horizontal="center" vertical="center"/>
      <protection/>
    </xf>
    <xf numFmtId="187" fontId="2" fillId="35" borderId="16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87" fontId="2" fillId="35" borderId="17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41" xfId="0" applyNumberFormat="1" applyFont="1" applyBorder="1" applyAlignment="1">
      <alignment horizontal="center" vertical="center" wrapText="1"/>
    </xf>
    <xf numFmtId="0" fontId="2" fillId="0" borderId="42" xfId="60" applyFont="1" applyBorder="1" applyAlignment="1">
      <alignment vertical="center"/>
      <protection/>
    </xf>
    <xf numFmtId="0" fontId="2" fillId="35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1" xfId="60" applyFont="1" applyBorder="1" applyAlignment="1">
      <alignment horizontal="center" vertical="center" wrapText="1"/>
      <protection/>
    </xf>
    <xf numFmtId="187" fontId="2" fillId="0" borderId="41" xfId="0" applyNumberFormat="1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0" fontId="2" fillId="0" borderId="43" xfId="60" applyFont="1" applyBorder="1" applyAlignment="1">
      <alignment vertical="center"/>
      <protection/>
    </xf>
    <xf numFmtId="0" fontId="7" fillId="0" borderId="44" xfId="0" applyFont="1" applyBorder="1" applyAlignment="1" quotePrefix="1">
      <alignment horizontal="center" vertical="center"/>
    </xf>
    <xf numFmtId="0" fontId="60" fillId="0" borderId="45" xfId="0" applyFont="1" applyBorder="1" applyAlignment="1">
      <alignment vertical="center"/>
    </xf>
    <xf numFmtId="0" fontId="7" fillId="0" borderId="46" xfId="0" applyFont="1" applyBorder="1" applyAlignment="1">
      <alignment horizontal="right" vertical="center"/>
    </xf>
    <xf numFmtId="0" fontId="60" fillId="0" borderId="47" xfId="0" applyFont="1" applyBorder="1" applyAlignment="1">
      <alignment vertical="center"/>
    </xf>
    <xf numFmtId="0" fontId="2" fillId="0" borderId="36" xfId="60" applyFont="1" applyBorder="1" applyAlignment="1">
      <alignment vertical="center"/>
      <protection/>
    </xf>
    <xf numFmtId="187" fontId="2" fillId="0" borderId="15" xfId="0" applyNumberFormat="1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169" fontId="7" fillId="0" borderId="18" xfId="43" applyFont="1" applyBorder="1" applyAlignment="1">
      <alignment horizontal="right" vertical="center"/>
    </xf>
    <xf numFmtId="0" fontId="61" fillId="0" borderId="23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0" fillId="0" borderId="52" xfId="0" applyBorder="1" applyAlignment="1">
      <alignment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60" fillId="0" borderId="53" xfId="0" applyFont="1" applyBorder="1" applyAlignment="1">
      <alignment vertical="top"/>
    </xf>
    <xf numFmtId="0" fontId="60" fillId="0" borderId="53" xfId="0" applyFont="1" applyBorder="1" applyAlignment="1">
      <alignment horizontal="justify" vertical="center"/>
    </xf>
    <xf numFmtId="0" fontId="7" fillId="0" borderId="34" xfId="60" applyFont="1" applyBorder="1" applyAlignment="1">
      <alignment horizontal="center" vertical="center"/>
      <protection/>
    </xf>
    <xf numFmtId="0" fontId="59" fillId="35" borderId="14" xfId="0" applyFont="1" applyFill="1" applyBorder="1" applyAlignment="1" quotePrefix="1">
      <alignment horizontal="left" vertical="center" wrapText="1"/>
    </xf>
    <xf numFmtId="0" fontId="59" fillId="35" borderId="16" xfId="0" applyFont="1" applyFill="1" applyBorder="1" applyAlignment="1" quotePrefix="1">
      <alignment horizontal="left" vertical="center" wrapText="1"/>
    </xf>
    <xf numFmtId="0" fontId="59" fillId="35" borderId="17" xfId="0" applyFont="1" applyFill="1" applyBorder="1" applyAlignment="1" quotePrefix="1">
      <alignment horizontal="left" vertical="center" wrapText="1"/>
    </xf>
    <xf numFmtId="0" fontId="60" fillId="0" borderId="53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 quotePrefix="1">
      <alignment horizontal="center" vertical="center"/>
    </xf>
    <xf numFmtId="182" fontId="7" fillId="33" borderId="1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3" fillId="0" borderId="54" xfId="0" applyFont="1" applyBorder="1" applyAlignment="1">
      <alignment horizontal="justify" vertical="center" wrapText="1"/>
    </xf>
    <xf numFmtId="0" fontId="0" fillId="0" borderId="55" xfId="0" applyBorder="1" applyAlignment="1">
      <alignment vertical="center" wrapText="1"/>
    </xf>
    <xf numFmtId="0" fontId="63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33" borderId="4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65" fillId="0" borderId="2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64" fillId="0" borderId="30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4" fillId="0" borderId="55" xfId="0" applyFont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3" fillId="0" borderId="58" xfId="0" applyFont="1" applyBorder="1" applyAlignment="1">
      <alignment horizontal="justify" vertical="center" wrapText="1"/>
    </xf>
    <xf numFmtId="0" fontId="0" fillId="0" borderId="59" xfId="0" applyBorder="1" applyAlignment="1">
      <alignment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60" fillId="35" borderId="35" xfId="0" applyFont="1" applyFill="1" applyBorder="1" applyAlignment="1">
      <alignment horizontal="center" vertical="center" wrapText="1"/>
    </xf>
    <xf numFmtId="187" fontId="7" fillId="33" borderId="11" xfId="0" applyNumberFormat="1" applyFont="1" applyFill="1" applyBorder="1" applyAlignment="1">
      <alignment horizontal="center" vertical="center" wrapText="1"/>
    </xf>
    <xf numFmtId="187" fontId="63" fillId="33" borderId="35" xfId="0" applyNumberFormat="1" applyFont="1" applyFill="1" applyBorder="1" applyAlignment="1">
      <alignment horizontal="center" vertical="center" wrapText="1"/>
    </xf>
    <xf numFmtId="0" fontId="63" fillId="0" borderId="58" xfId="0" applyFont="1" applyBorder="1" applyAlignment="1">
      <alignment vertical="center" wrapText="1"/>
    </xf>
    <xf numFmtId="0" fontId="60" fillId="0" borderId="35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61" xfId="60" applyFont="1" applyBorder="1" applyAlignment="1">
      <alignment horizontal="center" vertical="center" wrapText="1"/>
      <protection/>
    </xf>
    <xf numFmtId="49" fontId="8" fillId="34" borderId="28" xfId="60" applyNumberFormat="1" applyFont="1" applyFill="1" applyBorder="1" applyAlignment="1">
      <alignment horizontal="center" vertical="center"/>
      <protection/>
    </xf>
    <xf numFmtId="187" fontId="7" fillId="33" borderId="44" xfId="0" applyNumberFormat="1" applyFont="1" applyFill="1" applyBorder="1" applyAlignment="1">
      <alignment horizontal="center" vertical="center" wrapText="1"/>
    </xf>
    <xf numFmtId="187" fontId="55" fillId="33" borderId="35" xfId="0" applyNumberFormat="1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66" fillId="0" borderId="0" xfId="0" applyFont="1" applyAlignment="1">
      <alignment horizontal="center"/>
    </xf>
    <xf numFmtId="0" fontId="38" fillId="0" borderId="0" xfId="60" applyFont="1" applyAlignment="1">
      <alignment horizontal="center"/>
      <protection/>
    </xf>
    <xf numFmtId="0" fontId="38" fillId="0" borderId="0" xfId="60" applyFont="1">
      <alignment/>
      <protection/>
    </xf>
    <xf numFmtId="0" fontId="38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abSelected="1" zoomScalePageLayoutView="0" workbookViewId="0" topLeftCell="A61">
      <selection activeCell="D8" sqref="D8"/>
    </sheetView>
  </sheetViews>
  <sheetFormatPr defaultColWidth="9.140625" defaultRowHeight="15"/>
  <cols>
    <col min="1" max="1" width="4.421875" style="4" customWidth="1"/>
    <col min="2" max="2" width="3.421875" style="4" customWidth="1"/>
    <col min="3" max="3" width="65.140625" style="3" customWidth="1"/>
    <col min="4" max="4" width="11.00390625" style="2" customWidth="1"/>
    <col min="5" max="5" width="8.28125" style="3" customWidth="1"/>
    <col min="6" max="6" width="9.00390625" style="3" customWidth="1"/>
    <col min="7" max="7" width="6.8515625" style="3" customWidth="1"/>
    <col min="8" max="8" width="7.57421875" style="3" customWidth="1"/>
    <col min="9" max="10" width="9.851562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2" spans="1:11" s="1" customFormat="1" ht="18.75" customHeight="1">
      <c r="A2" s="186" t="s">
        <v>91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9.75" customHeight="1">
      <c r="A3" s="39"/>
      <c r="B3" s="39"/>
      <c r="C3" s="40"/>
      <c r="D3" s="41"/>
      <c r="E3" s="40"/>
      <c r="F3" s="40"/>
      <c r="G3" s="40"/>
      <c r="H3" s="40"/>
      <c r="I3" s="40"/>
      <c r="J3" s="40"/>
      <c r="K3" s="40"/>
    </row>
    <row r="4" spans="1:11" s="8" customFormat="1" ht="19.5" customHeight="1">
      <c r="A4" s="187" t="s">
        <v>0</v>
      </c>
      <c r="B4" s="188" t="s">
        <v>47</v>
      </c>
      <c r="C4" s="188"/>
      <c r="D4" s="189"/>
      <c r="E4" s="189"/>
      <c r="F4" s="188"/>
      <c r="G4" s="188"/>
      <c r="H4" s="188"/>
      <c r="I4" s="188"/>
      <c r="J4" s="188"/>
      <c r="K4" s="188"/>
    </row>
    <row r="5" spans="1:11" s="8" customFormat="1" ht="12.75" customHeight="1">
      <c r="A5" s="187" t="s">
        <v>1</v>
      </c>
      <c r="B5" s="188" t="s">
        <v>35</v>
      </c>
      <c r="C5" s="188"/>
      <c r="D5" s="189"/>
      <c r="E5" s="189"/>
      <c r="F5" s="188"/>
      <c r="G5" s="188"/>
      <c r="H5" s="188"/>
      <c r="I5" s="188"/>
      <c r="J5" s="188"/>
      <c r="K5" s="188"/>
    </row>
    <row r="6" spans="1:11" s="8" customFormat="1" ht="13.5" customHeight="1">
      <c r="A6" s="187" t="s">
        <v>2</v>
      </c>
      <c r="B6" s="188" t="s">
        <v>28</v>
      </c>
      <c r="C6" s="188"/>
      <c r="D6" s="187"/>
      <c r="E6" s="188"/>
      <c r="F6" s="188"/>
      <c r="G6" s="188"/>
      <c r="H6" s="188"/>
      <c r="I6" s="188"/>
      <c r="J6" s="188"/>
      <c r="K6" s="188"/>
    </row>
    <row r="7" spans="1:11" s="9" customFormat="1" ht="30" customHeight="1">
      <c r="A7" s="123"/>
      <c r="B7" s="184" t="s">
        <v>48</v>
      </c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2.75" customHeight="1" thickBo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s="2" customFormat="1" ht="59.25" customHeight="1" thickBot="1">
      <c r="A9" s="59" t="s">
        <v>4</v>
      </c>
      <c r="B9" s="177" t="s">
        <v>9</v>
      </c>
      <c r="C9" s="178"/>
      <c r="D9" s="61" t="s">
        <v>10</v>
      </c>
      <c r="E9" s="61" t="s">
        <v>11</v>
      </c>
      <c r="F9" s="61" t="s">
        <v>18</v>
      </c>
      <c r="G9" s="61" t="s">
        <v>12</v>
      </c>
      <c r="H9" s="61" t="s">
        <v>13</v>
      </c>
      <c r="I9" s="61" t="s">
        <v>14</v>
      </c>
      <c r="J9" s="60" t="s">
        <v>34</v>
      </c>
      <c r="K9" s="71" t="s">
        <v>8</v>
      </c>
    </row>
    <row r="10" spans="1:11" s="5" customFormat="1" ht="10.5" customHeight="1" thickBot="1" thickTop="1">
      <c r="A10" s="62">
        <v>1</v>
      </c>
      <c r="B10" s="179">
        <v>2</v>
      </c>
      <c r="C10" s="179"/>
      <c r="D10" s="63">
        <v>3</v>
      </c>
      <c r="E10" s="63">
        <v>4</v>
      </c>
      <c r="F10" s="63">
        <v>5</v>
      </c>
      <c r="G10" s="63">
        <v>6</v>
      </c>
      <c r="H10" s="63"/>
      <c r="I10" s="63"/>
      <c r="J10" s="64"/>
      <c r="K10" s="72">
        <v>8</v>
      </c>
    </row>
    <row r="11" spans="1:11" s="10" customFormat="1" ht="11.25" customHeight="1" thickTop="1">
      <c r="A11" s="65"/>
      <c r="B11" s="66"/>
      <c r="C11" s="67"/>
      <c r="D11" s="68"/>
      <c r="E11" s="69" t="s">
        <v>23</v>
      </c>
      <c r="F11" s="69" t="s">
        <v>23</v>
      </c>
      <c r="G11" s="68"/>
      <c r="H11" s="69" t="s">
        <v>23</v>
      </c>
      <c r="I11" s="69"/>
      <c r="J11" s="70"/>
      <c r="K11" s="73"/>
    </row>
    <row r="12" spans="1:11" s="11" customFormat="1" ht="35.25" customHeight="1">
      <c r="A12" s="55" t="s">
        <v>0</v>
      </c>
      <c r="B12" s="140" t="s">
        <v>49</v>
      </c>
      <c r="C12" s="141"/>
      <c r="D12" s="75"/>
      <c r="E12" s="76">
        <f>SUM(E13:E15)</f>
        <v>4</v>
      </c>
      <c r="F12" s="76"/>
      <c r="G12" s="76">
        <v>3</v>
      </c>
      <c r="H12" s="76">
        <f>SUM(H13:H15)</f>
        <v>10</v>
      </c>
      <c r="I12" s="76">
        <f>SUM(I13:I15)</f>
        <v>10</v>
      </c>
      <c r="J12" s="77">
        <f>SUM(J13:J15)</f>
        <v>0.008333333333333333</v>
      </c>
      <c r="K12" s="78" t="s">
        <v>15</v>
      </c>
    </row>
    <row r="13" spans="1:12" s="11" customFormat="1" ht="14.25" customHeight="1">
      <c r="A13" s="117"/>
      <c r="B13" s="45" t="s">
        <v>7</v>
      </c>
      <c r="C13" s="126" t="s">
        <v>50</v>
      </c>
      <c r="D13" s="46" t="s">
        <v>30</v>
      </c>
      <c r="E13" s="46">
        <v>2</v>
      </c>
      <c r="F13" s="46" t="s">
        <v>20</v>
      </c>
      <c r="G13" s="46">
        <v>2</v>
      </c>
      <c r="H13" s="46">
        <f>E13*G13</f>
        <v>4</v>
      </c>
      <c r="I13" s="46">
        <f>H13*1</f>
        <v>4</v>
      </c>
      <c r="J13" s="57">
        <f>+I13/1200</f>
        <v>0.0033333333333333335</v>
      </c>
      <c r="K13" s="79" t="s">
        <v>16</v>
      </c>
      <c r="L13" s="11">
        <f>720/72000</f>
        <v>0.01</v>
      </c>
    </row>
    <row r="14" spans="1:11" s="11" customFormat="1" ht="14.25" customHeight="1">
      <c r="A14" s="118"/>
      <c r="B14" s="48" t="s">
        <v>7</v>
      </c>
      <c r="C14" s="53" t="s">
        <v>41</v>
      </c>
      <c r="D14" s="42" t="s">
        <v>5</v>
      </c>
      <c r="E14" s="42">
        <v>1</v>
      </c>
      <c r="F14" s="42" t="s">
        <v>20</v>
      </c>
      <c r="G14" s="42">
        <v>3</v>
      </c>
      <c r="H14" s="42">
        <f>E14*G14</f>
        <v>3</v>
      </c>
      <c r="I14" s="42">
        <f>H14*1</f>
        <v>3</v>
      </c>
      <c r="J14" s="58">
        <f>+I14/1200</f>
        <v>0.0025</v>
      </c>
      <c r="K14" s="80" t="s">
        <v>17</v>
      </c>
    </row>
    <row r="15" spans="1:13" s="11" customFormat="1" ht="14.25" customHeight="1">
      <c r="A15" s="119"/>
      <c r="B15" s="49" t="s">
        <v>7</v>
      </c>
      <c r="C15" s="54" t="s">
        <v>36</v>
      </c>
      <c r="D15" s="44" t="s">
        <v>29</v>
      </c>
      <c r="E15" s="44">
        <v>1</v>
      </c>
      <c r="F15" s="44" t="s">
        <v>20</v>
      </c>
      <c r="G15" s="44">
        <v>3</v>
      </c>
      <c r="H15" s="44">
        <f>E15*G15</f>
        <v>3</v>
      </c>
      <c r="I15" s="44">
        <f>H15*1</f>
        <v>3</v>
      </c>
      <c r="J15" s="81">
        <f>+I15/1200</f>
        <v>0.0025</v>
      </c>
      <c r="K15" s="82"/>
      <c r="M15" s="11">
        <f>72000/60</f>
        <v>1200</v>
      </c>
    </row>
    <row r="16" spans="1:13" s="11" customFormat="1" ht="28.5" customHeight="1">
      <c r="A16" s="56" t="s">
        <v>1</v>
      </c>
      <c r="B16" s="142" t="s">
        <v>51</v>
      </c>
      <c r="C16" s="143"/>
      <c r="D16" s="145"/>
      <c r="E16" s="146">
        <f>SUM(E18:E21)</f>
        <v>6</v>
      </c>
      <c r="F16" s="134"/>
      <c r="G16" s="146">
        <v>3</v>
      </c>
      <c r="H16" s="146">
        <f>+H18++H19+H20</f>
        <v>15</v>
      </c>
      <c r="I16" s="146">
        <f>+I18++I19+I20</f>
        <v>15</v>
      </c>
      <c r="J16" s="138">
        <f>+J18++J19+J20</f>
        <v>0.0125</v>
      </c>
      <c r="K16" s="84" t="s">
        <v>25</v>
      </c>
      <c r="M16" s="11">
        <f>6000/60</f>
        <v>100</v>
      </c>
    </row>
    <row r="17" spans="1:11" s="11" customFormat="1" ht="14.25" customHeight="1">
      <c r="A17" s="56"/>
      <c r="B17" s="144"/>
      <c r="C17" s="141"/>
      <c r="D17" s="139"/>
      <c r="E17" s="139"/>
      <c r="F17" s="134"/>
      <c r="G17" s="139"/>
      <c r="H17" s="139"/>
      <c r="I17" s="139"/>
      <c r="J17" s="139"/>
      <c r="K17" s="84"/>
    </row>
    <row r="18" spans="1:13" s="11" customFormat="1" ht="14.25" customHeight="1">
      <c r="A18" s="117"/>
      <c r="B18" s="45" t="s">
        <v>7</v>
      </c>
      <c r="C18" s="127" t="s">
        <v>42</v>
      </c>
      <c r="D18" s="46" t="s">
        <v>32</v>
      </c>
      <c r="E18" s="46">
        <v>2</v>
      </c>
      <c r="F18" s="46" t="s">
        <v>20</v>
      </c>
      <c r="G18" s="46">
        <v>3</v>
      </c>
      <c r="H18" s="46">
        <f>E18*G18</f>
        <v>6</v>
      </c>
      <c r="I18" s="46">
        <f>H18*1</f>
        <v>6</v>
      </c>
      <c r="J18" s="57">
        <f>+I18/1200</f>
        <v>0.005</v>
      </c>
      <c r="K18" s="79" t="s">
        <v>26</v>
      </c>
      <c r="M18" s="11">
        <f>1500/60</f>
        <v>25</v>
      </c>
    </row>
    <row r="19" spans="1:11" s="11" customFormat="1" ht="14.25" customHeight="1">
      <c r="A19" s="118"/>
      <c r="B19" s="48" t="s">
        <v>7</v>
      </c>
      <c r="C19" s="53" t="s">
        <v>37</v>
      </c>
      <c r="D19" s="42" t="s">
        <v>32</v>
      </c>
      <c r="E19" s="42">
        <v>1</v>
      </c>
      <c r="F19" s="42" t="s">
        <v>20</v>
      </c>
      <c r="G19" s="42">
        <v>3</v>
      </c>
      <c r="H19" s="42">
        <f>E19*G19</f>
        <v>3</v>
      </c>
      <c r="I19" s="42">
        <f>+H19*1</f>
        <v>3</v>
      </c>
      <c r="J19" s="58">
        <f>+I19/1200</f>
        <v>0.0025</v>
      </c>
      <c r="K19" s="85"/>
    </row>
    <row r="20" spans="1:11" s="11" customFormat="1" ht="14.25" customHeight="1">
      <c r="A20" s="118"/>
      <c r="B20" s="48" t="s">
        <v>7</v>
      </c>
      <c r="C20" s="53" t="s">
        <v>53</v>
      </c>
      <c r="D20" s="42" t="s">
        <v>5</v>
      </c>
      <c r="E20" s="42">
        <v>2</v>
      </c>
      <c r="F20" s="42" t="s">
        <v>20</v>
      </c>
      <c r="G20" s="42">
        <v>3</v>
      </c>
      <c r="H20" s="42">
        <f>E20*G20</f>
        <v>6</v>
      </c>
      <c r="I20" s="42">
        <f>+H20*1</f>
        <v>6</v>
      </c>
      <c r="J20" s="58">
        <f>+I20/1200</f>
        <v>0.005</v>
      </c>
      <c r="K20" s="85"/>
    </row>
    <row r="21" spans="1:11" s="11" customFormat="1" ht="14.25" customHeight="1">
      <c r="A21" s="119"/>
      <c r="B21" s="49" t="s">
        <v>7</v>
      </c>
      <c r="C21" s="54" t="s">
        <v>52</v>
      </c>
      <c r="D21" s="44" t="s">
        <v>5</v>
      </c>
      <c r="E21" s="44">
        <v>1</v>
      </c>
      <c r="F21" s="44" t="s">
        <v>20</v>
      </c>
      <c r="G21" s="44">
        <v>3</v>
      </c>
      <c r="H21" s="44">
        <f>E21*G21</f>
        <v>3</v>
      </c>
      <c r="I21" s="44">
        <f>+H21*1</f>
        <v>3</v>
      </c>
      <c r="J21" s="125">
        <f>+I21/1200</f>
        <v>0.0025</v>
      </c>
      <c r="K21" s="86"/>
    </row>
    <row r="22" spans="1:13" s="11" customFormat="1" ht="25.5" customHeight="1">
      <c r="A22" s="56">
        <v>3</v>
      </c>
      <c r="B22" s="140" t="s">
        <v>54</v>
      </c>
      <c r="C22" s="141"/>
      <c r="D22" s="38"/>
      <c r="E22" s="83">
        <f>SUM(E23:E26)</f>
        <v>7</v>
      </c>
      <c r="F22" s="83"/>
      <c r="G22" s="83">
        <v>1</v>
      </c>
      <c r="H22" s="83">
        <f>SUM(H23:H26)</f>
        <v>7</v>
      </c>
      <c r="I22" s="83">
        <f>SUM(I23:I26)</f>
        <v>84</v>
      </c>
      <c r="J22" s="87">
        <f>SUM(J23:J26)</f>
        <v>0.06999999999999999</v>
      </c>
      <c r="K22" s="84" t="s">
        <v>25</v>
      </c>
      <c r="M22" s="11">
        <f>6000/60</f>
        <v>100</v>
      </c>
    </row>
    <row r="23" spans="1:13" s="11" customFormat="1" ht="14.25" customHeight="1">
      <c r="A23" s="117"/>
      <c r="B23" s="45" t="s">
        <v>7</v>
      </c>
      <c r="C23" s="127" t="s">
        <v>55</v>
      </c>
      <c r="D23" s="46" t="s">
        <v>30</v>
      </c>
      <c r="E23" s="46">
        <v>1</v>
      </c>
      <c r="F23" s="46" t="s">
        <v>19</v>
      </c>
      <c r="G23" s="46">
        <v>1</v>
      </c>
      <c r="H23" s="46">
        <f>+E23*G23</f>
        <v>1</v>
      </c>
      <c r="I23" s="46">
        <f>+H23*12</f>
        <v>12</v>
      </c>
      <c r="J23" s="57">
        <f>+I23/1200</f>
        <v>0.01</v>
      </c>
      <c r="K23" s="79" t="s">
        <v>26</v>
      </c>
      <c r="M23" s="11">
        <f>1500/60</f>
        <v>25</v>
      </c>
    </row>
    <row r="24" spans="1:11" s="11" customFormat="1" ht="14.25" customHeight="1">
      <c r="A24" s="118"/>
      <c r="B24" s="48" t="s">
        <v>7</v>
      </c>
      <c r="C24" s="53" t="s">
        <v>31</v>
      </c>
      <c r="D24" s="42" t="s">
        <v>5</v>
      </c>
      <c r="E24" s="42">
        <v>1</v>
      </c>
      <c r="F24" s="42" t="s">
        <v>19</v>
      </c>
      <c r="G24" s="42">
        <v>1</v>
      </c>
      <c r="H24" s="42">
        <f>+G24*E24</f>
        <v>1</v>
      </c>
      <c r="I24" s="42">
        <f>+H24*12</f>
        <v>12</v>
      </c>
      <c r="J24" s="58">
        <f>+I24/1200</f>
        <v>0.01</v>
      </c>
      <c r="K24" s="80" t="s">
        <v>27</v>
      </c>
    </row>
    <row r="25" spans="1:11" s="11" customFormat="1" ht="14.25" customHeight="1">
      <c r="A25" s="118"/>
      <c r="B25" s="48" t="s">
        <v>7</v>
      </c>
      <c r="C25" s="53" t="s">
        <v>56</v>
      </c>
      <c r="D25" s="42" t="s">
        <v>5</v>
      </c>
      <c r="E25" s="42">
        <v>4</v>
      </c>
      <c r="F25" s="42" t="s">
        <v>19</v>
      </c>
      <c r="G25" s="42">
        <v>1</v>
      </c>
      <c r="H25" s="42">
        <f>E25*G25</f>
        <v>4</v>
      </c>
      <c r="I25" s="42">
        <f>H25*12</f>
        <v>48</v>
      </c>
      <c r="J25" s="58">
        <f>+I25/1200</f>
        <v>0.04</v>
      </c>
      <c r="K25" s="88"/>
    </row>
    <row r="26" spans="1:11" s="11" customFormat="1" ht="14.25" customHeight="1">
      <c r="A26" s="119"/>
      <c r="B26" s="49" t="s">
        <v>7</v>
      </c>
      <c r="C26" s="54" t="s">
        <v>57</v>
      </c>
      <c r="D26" s="44" t="s">
        <v>5</v>
      </c>
      <c r="E26" s="44">
        <v>1</v>
      </c>
      <c r="F26" s="44" t="s">
        <v>19</v>
      </c>
      <c r="G26" s="44">
        <v>1</v>
      </c>
      <c r="H26" s="44">
        <f>E26*G26</f>
        <v>1</v>
      </c>
      <c r="I26" s="44">
        <f>H26*12</f>
        <v>12</v>
      </c>
      <c r="J26" s="81">
        <f>+I26/1200</f>
        <v>0.01</v>
      </c>
      <c r="K26" s="86"/>
    </row>
    <row r="27" spans="1:11" s="11" customFormat="1" ht="14.25" customHeight="1">
      <c r="A27" s="122"/>
      <c r="B27" s="142" t="s">
        <v>58</v>
      </c>
      <c r="C27" s="143"/>
      <c r="D27" s="145"/>
      <c r="E27" s="146">
        <f>SUM(E29:E33)</f>
        <v>10</v>
      </c>
      <c r="F27" s="146"/>
      <c r="G27" s="146">
        <v>1</v>
      </c>
      <c r="H27" s="146">
        <f>SUM(H29:H33)</f>
        <v>11</v>
      </c>
      <c r="I27" s="146">
        <f>SUM(I29:I33)</f>
        <v>132</v>
      </c>
      <c r="J27" s="138">
        <f>SUM(J29:J33)</f>
        <v>0.10999999999999999</v>
      </c>
      <c r="K27" s="128"/>
    </row>
    <row r="28" spans="1:11" s="12" customFormat="1" ht="24.75" customHeight="1">
      <c r="A28" s="56">
        <v>4</v>
      </c>
      <c r="B28" s="144"/>
      <c r="C28" s="141"/>
      <c r="D28" s="139"/>
      <c r="E28" s="139"/>
      <c r="F28" s="139"/>
      <c r="G28" s="139"/>
      <c r="H28" s="139"/>
      <c r="I28" s="139"/>
      <c r="J28" s="139"/>
      <c r="K28" s="89"/>
    </row>
    <row r="29" spans="1:13" s="12" customFormat="1" ht="14.25" customHeight="1">
      <c r="A29" s="117"/>
      <c r="B29" s="45" t="s">
        <v>7</v>
      </c>
      <c r="C29" s="127" t="s">
        <v>33</v>
      </c>
      <c r="D29" s="46" t="s">
        <v>30</v>
      </c>
      <c r="E29" s="46">
        <v>3</v>
      </c>
      <c r="F29" s="46" t="s">
        <v>19</v>
      </c>
      <c r="G29" s="46">
        <v>1</v>
      </c>
      <c r="H29" s="46">
        <f>E29*G29</f>
        <v>3</v>
      </c>
      <c r="I29" s="46">
        <f>H29*12</f>
        <v>36</v>
      </c>
      <c r="J29" s="57">
        <f>+I29/1200</f>
        <v>0.03</v>
      </c>
      <c r="K29" s="90"/>
      <c r="L29" s="12">
        <f>15000/1200</f>
        <v>12.5</v>
      </c>
      <c r="M29" s="12" t="s">
        <v>22</v>
      </c>
    </row>
    <row r="30" spans="1:11" s="12" customFormat="1" ht="14.25" customHeight="1">
      <c r="A30" s="118"/>
      <c r="B30" s="48" t="s">
        <v>7</v>
      </c>
      <c r="C30" s="53" t="s">
        <v>59</v>
      </c>
      <c r="D30" s="42" t="s">
        <v>30</v>
      </c>
      <c r="E30" s="42">
        <v>1</v>
      </c>
      <c r="F30" s="42" t="s">
        <v>19</v>
      </c>
      <c r="G30" s="42">
        <v>2</v>
      </c>
      <c r="H30" s="42">
        <f>E30*G30</f>
        <v>2</v>
      </c>
      <c r="I30" s="42">
        <f>H30*12</f>
        <v>24</v>
      </c>
      <c r="J30" s="58">
        <f>+I30/1200</f>
        <v>0.02</v>
      </c>
      <c r="K30" s="85"/>
    </row>
    <row r="31" spans="1:11" s="12" customFormat="1" ht="14.25" customHeight="1">
      <c r="A31" s="118"/>
      <c r="B31" s="48" t="s">
        <v>7</v>
      </c>
      <c r="C31" s="53" t="s">
        <v>60</v>
      </c>
      <c r="D31" s="42" t="s">
        <v>5</v>
      </c>
      <c r="E31" s="42">
        <v>4</v>
      </c>
      <c r="F31" s="42" t="s">
        <v>19</v>
      </c>
      <c r="G31" s="42">
        <v>1</v>
      </c>
      <c r="H31" s="42">
        <f>E31*G31</f>
        <v>4</v>
      </c>
      <c r="I31" s="42">
        <f>H31*12</f>
        <v>48</v>
      </c>
      <c r="J31" s="58">
        <f>+I31/1200</f>
        <v>0.04</v>
      </c>
      <c r="K31" s="91"/>
    </row>
    <row r="32" spans="1:11" s="12" customFormat="1" ht="14.25" customHeight="1">
      <c r="A32" s="118"/>
      <c r="B32" s="48" t="s">
        <v>7</v>
      </c>
      <c r="C32" s="53" t="s">
        <v>61</v>
      </c>
      <c r="D32" s="42" t="s">
        <v>5</v>
      </c>
      <c r="E32" s="42">
        <v>1</v>
      </c>
      <c r="F32" s="42" t="s">
        <v>19</v>
      </c>
      <c r="G32" s="42">
        <v>1</v>
      </c>
      <c r="H32" s="42">
        <f>E32*G32</f>
        <v>1</v>
      </c>
      <c r="I32" s="42">
        <f>H32*12</f>
        <v>12</v>
      </c>
      <c r="J32" s="58">
        <f>+I32/1200</f>
        <v>0.01</v>
      </c>
      <c r="K32" s="91"/>
    </row>
    <row r="33" spans="1:11" s="12" customFormat="1" ht="14.25" customHeight="1">
      <c r="A33" s="119"/>
      <c r="B33" s="49" t="s">
        <v>7</v>
      </c>
      <c r="C33" s="54" t="s">
        <v>43</v>
      </c>
      <c r="D33" s="44" t="s">
        <v>5</v>
      </c>
      <c r="E33" s="44">
        <v>1</v>
      </c>
      <c r="F33" s="44" t="s">
        <v>19</v>
      </c>
      <c r="G33" s="44">
        <v>1</v>
      </c>
      <c r="H33" s="44">
        <f>E33*G33</f>
        <v>1</v>
      </c>
      <c r="I33" s="44">
        <f>H33*12</f>
        <v>12</v>
      </c>
      <c r="J33" s="81">
        <f>+I33/1200</f>
        <v>0.01</v>
      </c>
      <c r="K33" s="92"/>
    </row>
    <row r="34" spans="1:11" s="52" customFormat="1" ht="36.75" customHeight="1">
      <c r="A34" s="55">
        <v>5</v>
      </c>
      <c r="B34" s="140" t="s">
        <v>62</v>
      </c>
      <c r="C34" s="141"/>
      <c r="D34" s="135"/>
      <c r="E34" s="76">
        <f>SUM(E35:E38)</f>
        <v>15</v>
      </c>
      <c r="F34" s="76"/>
      <c r="G34" s="76">
        <v>5</v>
      </c>
      <c r="H34" s="76">
        <f>SUM(H35:H38)</f>
        <v>75</v>
      </c>
      <c r="I34" s="76">
        <f>SUM(I35:I38)</f>
        <v>75</v>
      </c>
      <c r="J34" s="77">
        <f>SUM(J35:J38)</f>
        <v>0.0625</v>
      </c>
      <c r="K34" s="115"/>
    </row>
    <row r="35" spans="1:11" s="12" customFormat="1" ht="14.25" customHeight="1">
      <c r="A35" s="117"/>
      <c r="B35" s="45" t="s">
        <v>7</v>
      </c>
      <c r="C35" s="127" t="s">
        <v>89</v>
      </c>
      <c r="D35" s="94" t="s">
        <v>29</v>
      </c>
      <c r="E35" s="94">
        <v>8</v>
      </c>
      <c r="F35" s="94" t="s">
        <v>20</v>
      </c>
      <c r="G35" s="94">
        <v>5</v>
      </c>
      <c r="H35" s="94">
        <f>E35*G35</f>
        <v>40</v>
      </c>
      <c r="I35" s="94">
        <f>H35*1</f>
        <v>40</v>
      </c>
      <c r="J35" s="95">
        <f>+I35/1200</f>
        <v>0.03333333333333333</v>
      </c>
      <c r="K35" s="96"/>
    </row>
    <row r="36" spans="1:11" s="12" customFormat="1" ht="14.25" customHeight="1">
      <c r="A36" s="118"/>
      <c r="B36" s="48" t="s">
        <v>7</v>
      </c>
      <c r="C36" s="53" t="s">
        <v>87</v>
      </c>
      <c r="D36" s="97" t="s">
        <v>5</v>
      </c>
      <c r="E36" s="98">
        <v>4</v>
      </c>
      <c r="F36" s="97" t="s">
        <v>20</v>
      </c>
      <c r="G36" s="97">
        <v>5</v>
      </c>
      <c r="H36" s="97">
        <f>+E36*G36</f>
        <v>20</v>
      </c>
      <c r="I36" s="97">
        <f>H36*1</f>
        <v>20</v>
      </c>
      <c r="J36" s="99">
        <f>+I36/1200</f>
        <v>0.016666666666666666</v>
      </c>
      <c r="K36" s="91"/>
    </row>
    <row r="37" spans="1:11" s="12" customFormat="1" ht="14.25" customHeight="1">
      <c r="A37" s="118"/>
      <c r="B37" s="48" t="s">
        <v>7</v>
      </c>
      <c r="C37" s="53" t="s">
        <v>45</v>
      </c>
      <c r="D37" s="97" t="s">
        <v>5</v>
      </c>
      <c r="E37" s="97">
        <v>2</v>
      </c>
      <c r="F37" s="97" t="s">
        <v>20</v>
      </c>
      <c r="G37" s="97">
        <v>5</v>
      </c>
      <c r="H37" s="97">
        <f>E37*G37</f>
        <v>10</v>
      </c>
      <c r="I37" s="97">
        <f>H37*1</f>
        <v>10</v>
      </c>
      <c r="J37" s="99">
        <f>+I37/1200</f>
        <v>0.008333333333333333</v>
      </c>
      <c r="K37" s="91"/>
    </row>
    <row r="38" spans="1:11" s="12" customFormat="1" ht="14.25" customHeight="1">
      <c r="A38" s="119"/>
      <c r="B38" s="49" t="s">
        <v>7</v>
      </c>
      <c r="C38" s="54" t="s">
        <v>86</v>
      </c>
      <c r="D38" s="100" t="s">
        <v>21</v>
      </c>
      <c r="E38" s="100">
        <v>1</v>
      </c>
      <c r="F38" s="100" t="s">
        <v>20</v>
      </c>
      <c r="G38" s="100">
        <v>5</v>
      </c>
      <c r="H38" s="100">
        <f>E38*G38</f>
        <v>5</v>
      </c>
      <c r="I38" s="100">
        <f>H38*1</f>
        <v>5</v>
      </c>
      <c r="J38" s="101">
        <f>+I38/1200</f>
        <v>0.004166666666666667</v>
      </c>
      <c r="K38" s="92"/>
    </row>
    <row r="39" spans="1:11" s="12" customFormat="1" ht="14.25" customHeight="1">
      <c r="A39" s="153">
        <v>6</v>
      </c>
      <c r="B39" s="159" t="s">
        <v>63</v>
      </c>
      <c r="C39" s="160"/>
      <c r="D39" s="164"/>
      <c r="E39" s="146">
        <f>SUM(E42:E45)</f>
        <v>38</v>
      </c>
      <c r="F39" s="167"/>
      <c r="G39" s="167">
        <v>8</v>
      </c>
      <c r="H39" s="146">
        <f>SUM(H42:H45)</f>
        <v>304</v>
      </c>
      <c r="I39" s="146">
        <f>SUM(I42:I45)</f>
        <v>304</v>
      </c>
      <c r="J39" s="172">
        <f>SUM(J42:J45)</f>
        <v>0.2533333333333333</v>
      </c>
      <c r="K39" s="89"/>
    </row>
    <row r="40" spans="1:11" s="12" customFormat="1" ht="14.25" customHeight="1">
      <c r="A40" s="157"/>
      <c r="B40" s="161"/>
      <c r="C40" s="160"/>
      <c r="D40" s="151"/>
      <c r="E40" s="165"/>
      <c r="F40" s="165"/>
      <c r="G40" s="165"/>
      <c r="H40" s="151"/>
      <c r="I40" s="151"/>
      <c r="J40" s="151"/>
      <c r="K40" s="89"/>
    </row>
    <row r="41" spans="1:11" s="12" customFormat="1" ht="28.5" customHeight="1">
      <c r="A41" s="158"/>
      <c r="B41" s="162"/>
      <c r="C41" s="163"/>
      <c r="D41" s="152"/>
      <c r="E41" s="166"/>
      <c r="F41" s="166"/>
      <c r="G41" s="166"/>
      <c r="H41" s="152"/>
      <c r="I41" s="152"/>
      <c r="J41" s="152"/>
      <c r="K41" s="89"/>
    </row>
    <row r="42" spans="1:12" s="12" customFormat="1" ht="14.25" customHeight="1">
      <c r="A42" s="117"/>
      <c r="B42" s="129" t="s">
        <v>7</v>
      </c>
      <c r="C42" s="127" t="s">
        <v>64</v>
      </c>
      <c r="D42" s="46" t="s">
        <v>5</v>
      </c>
      <c r="E42" s="46">
        <v>4</v>
      </c>
      <c r="F42" s="46" t="s">
        <v>20</v>
      </c>
      <c r="G42" s="46">
        <v>8</v>
      </c>
      <c r="H42" s="46">
        <f>E42*G42</f>
        <v>32</v>
      </c>
      <c r="I42" s="46">
        <f>H42*1</f>
        <v>32</v>
      </c>
      <c r="J42" s="102">
        <f>+I42/1200</f>
        <v>0.02666666666666667</v>
      </c>
      <c r="K42" s="96"/>
      <c r="L42" s="46"/>
    </row>
    <row r="43" spans="1:12" s="12" customFormat="1" ht="14.25" customHeight="1">
      <c r="A43" s="120"/>
      <c r="B43" s="130" t="s">
        <v>7</v>
      </c>
      <c r="C43" s="53" t="s">
        <v>65</v>
      </c>
      <c r="D43" s="106" t="s">
        <v>5</v>
      </c>
      <c r="E43" s="106">
        <v>4</v>
      </c>
      <c r="F43" s="106" t="s">
        <v>20</v>
      </c>
      <c r="G43" s="106">
        <v>8</v>
      </c>
      <c r="H43" s="106">
        <f>+G43*E43</f>
        <v>32</v>
      </c>
      <c r="I43" s="106">
        <f>+H43*1</f>
        <v>32</v>
      </c>
      <c r="J43" s="103">
        <f>+I43/1200</f>
        <v>0.02666666666666667</v>
      </c>
      <c r="K43" s="104"/>
      <c r="L43" s="42"/>
    </row>
    <row r="44" spans="1:12" s="12" customFormat="1" ht="15" customHeight="1">
      <c r="A44" s="120"/>
      <c r="B44" s="130" t="s">
        <v>7</v>
      </c>
      <c r="C44" s="53" t="s">
        <v>66</v>
      </c>
      <c r="D44" s="42" t="s">
        <v>29</v>
      </c>
      <c r="E44" s="42">
        <v>10</v>
      </c>
      <c r="F44" s="42" t="s">
        <v>20</v>
      </c>
      <c r="G44" s="42">
        <v>8</v>
      </c>
      <c r="H44" s="106">
        <f>+G44*E44</f>
        <v>80</v>
      </c>
      <c r="I44" s="42">
        <f>+H44*1</f>
        <v>80</v>
      </c>
      <c r="J44" s="103">
        <f>+I44/1200</f>
        <v>0.06666666666666667</v>
      </c>
      <c r="K44" s="104"/>
      <c r="L44" s="42"/>
    </row>
    <row r="45" spans="1:12" s="12" customFormat="1" ht="27.75" customHeight="1">
      <c r="A45" s="120"/>
      <c r="B45" s="130" t="s">
        <v>7</v>
      </c>
      <c r="C45" s="53" t="s">
        <v>67</v>
      </c>
      <c r="D45" s="42" t="s">
        <v>29</v>
      </c>
      <c r="E45" s="42">
        <v>20</v>
      </c>
      <c r="F45" s="42" t="s">
        <v>20</v>
      </c>
      <c r="G45" s="42">
        <v>8</v>
      </c>
      <c r="H45" s="106">
        <f>+G45*E45</f>
        <v>160</v>
      </c>
      <c r="I45" s="42">
        <f>+H45*1</f>
        <v>160</v>
      </c>
      <c r="J45" s="103">
        <f>+I45/1200</f>
        <v>0.13333333333333333</v>
      </c>
      <c r="K45" s="92"/>
      <c r="L45" s="44"/>
    </row>
    <row r="46" spans="1:11" s="12" customFormat="1" ht="15" customHeight="1">
      <c r="A46" s="176">
        <v>7</v>
      </c>
      <c r="B46" s="168" t="s">
        <v>68</v>
      </c>
      <c r="C46" s="169"/>
      <c r="D46" s="170"/>
      <c r="E46" s="149">
        <f>SUM(E48:E51)</f>
        <v>8</v>
      </c>
      <c r="F46" s="149"/>
      <c r="G46" s="149">
        <v>1</v>
      </c>
      <c r="H46" s="149">
        <f>SUM(H48:H51)</f>
        <v>8</v>
      </c>
      <c r="I46" s="149">
        <f>SUM(I48:I51)</f>
        <v>196</v>
      </c>
      <c r="J46" s="180">
        <f>SUM(J48:J51)</f>
        <v>0.16333333333333333</v>
      </c>
      <c r="K46" s="89"/>
    </row>
    <row r="47" spans="1:11" s="12" customFormat="1" ht="24.75" customHeight="1">
      <c r="A47" s="154"/>
      <c r="B47" s="144"/>
      <c r="C47" s="141"/>
      <c r="D47" s="171"/>
      <c r="E47" s="150"/>
      <c r="F47" s="150"/>
      <c r="G47" s="150"/>
      <c r="H47" s="150"/>
      <c r="I47" s="150"/>
      <c r="J47" s="173"/>
      <c r="K47" s="89"/>
    </row>
    <row r="48" spans="1:11" s="12" customFormat="1" ht="14.25" customHeight="1">
      <c r="A48" s="117"/>
      <c r="B48" s="129" t="s">
        <v>7</v>
      </c>
      <c r="C48" s="127" t="s">
        <v>69</v>
      </c>
      <c r="D48" s="46" t="s">
        <v>5</v>
      </c>
      <c r="E48" s="46">
        <v>4</v>
      </c>
      <c r="F48" s="47" t="s">
        <v>83</v>
      </c>
      <c r="G48" s="46">
        <v>1</v>
      </c>
      <c r="H48" s="46">
        <f>+G48*E48</f>
        <v>4</v>
      </c>
      <c r="I48" s="46">
        <f>+H48*48</f>
        <v>192</v>
      </c>
      <c r="J48" s="57">
        <f>+I48/1200</f>
        <v>0.16</v>
      </c>
      <c r="K48" s="96"/>
    </row>
    <row r="49" spans="1:11" s="12" customFormat="1" ht="14.25" customHeight="1">
      <c r="A49" s="118"/>
      <c r="B49" s="130" t="s">
        <v>7</v>
      </c>
      <c r="C49" s="53" t="s">
        <v>84</v>
      </c>
      <c r="D49" s="42" t="s">
        <v>44</v>
      </c>
      <c r="E49" s="42">
        <v>1</v>
      </c>
      <c r="F49" s="43" t="s">
        <v>83</v>
      </c>
      <c r="G49" s="42">
        <v>1</v>
      </c>
      <c r="H49" s="42">
        <f>+G49*E49</f>
        <v>1</v>
      </c>
      <c r="I49" s="42">
        <f>+H49*1</f>
        <v>1</v>
      </c>
      <c r="J49" s="58">
        <f>+I49/1200</f>
        <v>0.0008333333333333334</v>
      </c>
      <c r="K49" s="91"/>
    </row>
    <row r="50" spans="1:11" s="12" customFormat="1" ht="14.25" customHeight="1">
      <c r="A50" s="118"/>
      <c r="B50" s="130" t="s">
        <v>7</v>
      </c>
      <c r="C50" s="53" t="s">
        <v>85</v>
      </c>
      <c r="D50" s="42" t="s">
        <v>5</v>
      </c>
      <c r="E50" s="42">
        <v>2</v>
      </c>
      <c r="F50" s="43" t="s">
        <v>83</v>
      </c>
      <c r="G50" s="42">
        <v>1</v>
      </c>
      <c r="H50" s="42">
        <f>+G50*E50</f>
        <v>2</v>
      </c>
      <c r="I50" s="42">
        <f>+H50*1</f>
        <v>2</v>
      </c>
      <c r="J50" s="58">
        <f>+I50/1200</f>
        <v>0.0016666666666666668</v>
      </c>
      <c r="K50" s="91"/>
    </row>
    <row r="51" spans="1:11" s="12" customFormat="1" ht="14.25" customHeight="1">
      <c r="A51" s="119"/>
      <c r="B51" s="131" t="s">
        <v>7</v>
      </c>
      <c r="C51" s="54" t="s">
        <v>70</v>
      </c>
      <c r="D51" s="44" t="s">
        <v>5</v>
      </c>
      <c r="E51" s="44">
        <v>1</v>
      </c>
      <c r="F51" s="50" t="s">
        <v>83</v>
      </c>
      <c r="G51" s="44">
        <v>1</v>
      </c>
      <c r="H51" s="42">
        <f>+G51*E51</f>
        <v>1</v>
      </c>
      <c r="I51" s="42">
        <f>+H51*1</f>
        <v>1</v>
      </c>
      <c r="J51" s="58">
        <f>+I51/1200</f>
        <v>0.0008333333333333334</v>
      </c>
      <c r="K51" s="92"/>
    </row>
    <row r="52" spans="1:11" s="12" customFormat="1" ht="21" customHeight="1">
      <c r="A52" s="74">
        <v>8</v>
      </c>
      <c r="B52" s="159" t="s">
        <v>71</v>
      </c>
      <c r="C52" s="143"/>
      <c r="D52" s="135"/>
      <c r="E52" s="76">
        <f>SUM(E53:E56)</f>
        <v>4</v>
      </c>
      <c r="F52" s="76"/>
      <c r="G52" s="76">
        <v>1</v>
      </c>
      <c r="H52" s="37">
        <f>SUM(H53:H56)</f>
        <v>4</v>
      </c>
      <c r="I52" s="37">
        <f>SUM(I53:I56)</f>
        <v>243</v>
      </c>
      <c r="J52" s="93">
        <f>SUM(J53:J56)</f>
        <v>0.20249999999999999</v>
      </c>
      <c r="K52" s="89"/>
    </row>
    <row r="53" spans="1:11" s="12" customFormat="1" ht="14.25" customHeight="1">
      <c r="A53" s="117"/>
      <c r="B53" s="45" t="s">
        <v>7</v>
      </c>
      <c r="C53" s="132" t="s">
        <v>72</v>
      </c>
      <c r="D53" s="105" t="s">
        <v>29</v>
      </c>
      <c r="E53" s="106">
        <v>1</v>
      </c>
      <c r="F53" s="107" t="s">
        <v>88</v>
      </c>
      <c r="G53" s="106">
        <v>1</v>
      </c>
      <c r="H53" s="106">
        <f>+E53*G53</f>
        <v>1</v>
      </c>
      <c r="I53" s="106">
        <f>+H53*240</f>
        <v>240</v>
      </c>
      <c r="J53" s="108">
        <f>+I53/1200</f>
        <v>0.2</v>
      </c>
      <c r="K53" s="96"/>
    </row>
    <row r="54" spans="1:11" s="12" customFormat="1" ht="14.25" customHeight="1">
      <c r="A54" s="118"/>
      <c r="B54" s="48" t="s">
        <v>7</v>
      </c>
      <c r="C54" s="133" t="s">
        <v>73</v>
      </c>
      <c r="D54" s="97" t="s">
        <v>29</v>
      </c>
      <c r="E54" s="42">
        <v>1</v>
      </c>
      <c r="F54" s="43" t="s">
        <v>20</v>
      </c>
      <c r="G54" s="42">
        <v>1</v>
      </c>
      <c r="H54" s="42">
        <f>+E54*G54</f>
        <v>1</v>
      </c>
      <c r="I54" s="42">
        <f>+H54*1</f>
        <v>1</v>
      </c>
      <c r="J54" s="109">
        <f>+I54/1200</f>
        <v>0.0008333333333333334</v>
      </c>
      <c r="K54" s="91"/>
    </row>
    <row r="55" spans="1:11" s="12" customFormat="1" ht="14.25" customHeight="1">
      <c r="A55" s="118"/>
      <c r="B55" s="48" t="s">
        <v>7</v>
      </c>
      <c r="C55" s="133" t="s">
        <v>74</v>
      </c>
      <c r="D55" s="97" t="s">
        <v>29</v>
      </c>
      <c r="E55" s="42">
        <v>1</v>
      </c>
      <c r="F55" s="43" t="s">
        <v>20</v>
      </c>
      <c r="G55" s="42">
        <v>1</v>
      </c>
      <c r="H55" s="42">
        <f>+E55*G55</f>
        <v>1</v>
      </c>
      <c r="I55" s="42">
        <f>+H55*1</f>
        <v>1</v>
      </c>
      <c r="J55" s="109">
        <f>+I55/1200</f>
        <v>0.0008333333333333334</v>
      </c>
      <c r="K55" s="91"/>
    </row>
    <row r="56" spans="1:11" s="12" customFormat="1" ht="14.25" customHeight="1">
      <c r="A56" s="118"/>
      <c r="B56" s="48" t="s">
        <v>7</v>
      </c>
      <c r="C56" s="53" t="s">
        <v>75</v>
      </c>
      <c r="D56" s="97" t="s">
        <v>29</v>
      </c>
      <c r="E56" s="42">
        <v>1</v>
      </c>
      <c r="F56" s="43" t="s">
        <v>20</v>
      </c>
      <c r="G56" s="42">
        <v>1</v>
      </c>
      <c r="H56" s="42">
        <f>+E56*G56</f>
        <v>1</v>
      </c>
      <c r="I56" s="42">
        <f>+H56*1</f>
        <v>1</v>
      </c>
      <c r="J56" s="109">
        <f>+I56/1200</f>
        <v>0.0008333333333333334</v>
      </c>
      <c r="K56" s="110"/>
    </row>
    <row r="57" spans="1:11" s="12" customFormat="1" ht="14.25" customHeight="1">
      <c r="A57" s="176">
        <v>9</v>
      </c>
      <c r="B57" s="174" t="s">
        <v>76</v>
      </c>
      <c r="C57" s="169"/>
      <c r="D57" s="170"/>
      <c r="E57" s="149">
        <f>SUM(E59:E63)</f>
        <v>9</v>
      </c>
      <c r="F57" s="149"/>
      <c r="G57" s="149">
        <v>1</v>
      </c>
      <c r="H57" s="149">
        <f>SUM(H59:H63)</f>
        <v>9</v>
      </c>
      <c r="I57" s="149">
        <f>SUM(I59:I63)</f>
        <v>108</v>
      </c>
      <c r="J57" s="180">
        <f>SUM(J59:J63)</f>
        <v>0.09</v>
      </c>
      <c r="K57" s="89"/>
    </row>
    <row r="58" spans="1:11" s="12" customFormat="1" ht="14.25" customHeight="1">
      <c r="A58" s="182"/>
      <c r="B58" s="144"/>
      <c r="C58" s="141"/>
      <c r="D58" s="139"/>
      <c r="E58" s="183"/>
      <c r="F58" s="183"/>
      <c r="G58" s="183"/>
      <c r="H58" s="183"/>
      <c r="I58" s="183"/>
      <c r="J58" s="181"/>
      <c r="K58" s="115"/>
    </row>
    <row r="59" spans="1:11" s="12" customFormat="1" ht="14.25" customHeight="1">
      <c r="A59" s="117"/>
      <c r="B59" s="45" t="s">
        <v>7</v>
      </c>
      <c r="C59" s="127" t="s">
        <v>38</v>
      </c>
      <c r="D59" s="94" t="s">
        <v>29</v>
      </c>
      <c r="E59" s="46">
        <v>2</v>
      </c>
      <c r="F59" s="47" t="s">
        <v>19</v>
      </c>
      <c r="G59" s="46">
        <v>1</v>
      </c>
      <c r="H59" s="46">
        <f>+G59*E59</f>
        <v>2</v>
      </c>
      <c r="I59" s="46">
        <f>+H59*12</f>
        <v>24</v>
      </c>
      <c r="J59" s="116">
        <f>+I59/1200</f>
        <v>0.02</v>
      </c>
      <c r="K59" s="96"/>
    </row>
    <row r="60" spans="1:11" s="12" customFormat="1" ht="14.25" customHeight="1">
      <c r="A60" s="118"/>
      <c r="B60" s="48" t="s">
        <v>7</v>
      </c>
      <c r="C60" s="53" t="s">
        <v>39</v>
      </c>
      <c r="D60" s="97" t="s">
        <v>29</v>
      </c>
      <c r="E60" s="42">
        <v>2</v>
      </c>
      <c r="F60" s="43" t="s">
        <v>19</v>
      </c>
      <c r="G60" s="42">
        <v>1</v>
      </c>
      <c r="H60" s="42">
        <f>+G60*E60</f>
        <v>2</v>
      </c>
      <c r="I60" s="42">
        <f>+H60*12</f>
        <v>24</v>
      </c>
      <c r="J60" s="109">
        <f>+I60/1200</f>
        <v>0.02</v>
      </c>
      <c r="K60" s="91"/>
    </row>
    <row r="61" spans="1:11" s="12" customFormat="1" ht="14.25" customHeight="1">
      <c r="A61" s="118"/>
      <c r="B61" s="48" t="s">
        <v>7</v>
      </c>
      <c r="C61" s="53" t="s">
        <v>40</v>
      </c>
      <c r="D61" s="97" t="s">
        <v>29</v>
      </c>
      <c r="E61" s="42">
        <v>3</v>
      </c>
      <c r="F61" s="43" t="s">
        <v>19</v>
      </c>
      <c r="G61" s="42">
        <v>1</v>
      </c>
      <c r="H61" s="42">
        <f>+G61*E61</f>
        <v>3</v>
      </c>
      <c r="I61" s="42">
        <f>+H61*12</f>
        <v>36</v>
      </c>
      <c r="J61" s="109">
        <f>+I61/1200</f>
        <v>0.03</v>
      </c>
      <c r="K61" s="91"/>
    </row>
    <row r="62" spans="1:11" s="12" customFormat="1" ht="14.25" customHeight="1">
      <c r="A62" s="118"/>
      <c r="B62" s="48" t="s">
        <v>7</v>
      </c>
      <c r="C62" s="53" t="s">
        <v>46</v>
      </c>
      <c r="D62" s="97" t="s">
        <v>29</v>
      </c>
      <c r="E62" s="42">
        <v>1</v>
      </c>
      <c r="F62" s="43" t="s">
        <v>19</v>
      </c>
      <c r="G62" s="42">
        <v>1</v>
      </c>
      <c r="H62" s="42">
        <f>+G62*E62</f>
        <v>1</v>
      </c>
      <c r="I62" s="42">
        <f>+H62*12</f>
        <v>12</v>
      </c>
      <c r="J62" s="109">
        <f>+I62/1200</f>
        <v>0.01</v>
      </c>
      <c r="K62" s="91"/>
    </row>
    <row r="63" spans="1:11" s="12" customFormat="1" ht="14.25" customHeight="1">
      <c r="A63" s="119"/>
      <c r="B63" s="48" t="s">
        <v>7</v>
      </c>
      <c r="C63" s="53" t="s">
        <v>90</v>
      </c>
      <c r="D63" s="100" t="s">
        <v>29</v>
      </c>
      <c r="E63" s="44">
        <v>1</v>
      </c>
      <c r="F63" s="50" t="s">
        <v>19</v>
      </c>
      <c r="G63" s="44">
        <v>1</v>
      </c>
      <c r="H63" s="44">
        <f>+G63*E63</f>
        <v>1</v>
      </c>
      <c r="I63" s="44">
        <f>+H63*12</f>
        <v>12</v>
      </c>
      <c r="J63" s="136">
        <f>+I63/1200</f>
        <v>0.01</v>
      </c>
      <c r="K63" s="92"/>
    </row>
    <row r="64" spans="1:11" s="12" customFormat="1" ht="14.25" customHeight="1">
      <c r="A64" s="153">
        <v>10</v>
      </c>
      <c r="B64" s="174" t="s">
        <v>77</v>
      </c>
      <c r="C64" s="169"/>
      <c r="D64" s="145"/>
      <c r="E64" s="146">
        <f>SUM(E66:E70)</f>
        <v>7</v>
      </c>
      <c r="F64" s="146"/>
      <c r="G64" s="146">
        <v>2</v>
      </c>
      <c r="H64" s="146">
        <f>SUM(H66:H70)</f>
        <v>14</v>
      </c>
      <c r="I64" s="146">
        <f>SUM(I66:I70)</f>
        <v>168</v>
      </c>
      <c r="J64" s="172">
        <f>SUM(J66:J70)</f>
        <v>0.14</v>
      </c>
      <c r="K64" s="89"/>
    </row>
    <row r="65" spans="1:11" s="12" customFormat="1" ht="24.75" customHeight="1">
      <c r="A65" s="154"/>
      <c r="B65" s="144"/>
      <c r="C65" s="141"/>
      <c r="D65" s="175"/>
      <c r="E65" s="150"/>
      <c r="F65" s="150"/>
      <c r="G65" s="150"/>
      <c r="H65" s="150"/>
      <c r="I65" s="150"/>
      <c r="J65" s="173"/>
      <c r="K65" s="89"/>
    </row>
    <row r="66" spans="1:11" s="12" customFormat="1" ht="14.25" customHeight="1">
      <c r="A66" s="117"/>
      <c r="B66" s="45" t="s">
        <v>7</v>
      </c>
      <c r="C66" s="127" t="s">
        <v>78</v>
      </c>
      <c r="D66" s="46" t="s">
        <v>32</v>
      </c>
      <c r="E66" s="46">
        <v>1</v>
      </c>
      <c r="F66" s="47" t="s">
        <v>19</v>
      </c>
      <c r="G66" s="46">
        <v>2</v>
      </c>
      <c r="H66" s="46">
        <f>+G66*E66</f>
        <v>2</v>
      </c>
      <c r="I66" s="46">
        <f>+H66*12</f>
        <v>24</v>
      </c>
      <c r="J66" s="57">
        <f>+I66/1200</f>
        <v>0.02</v>
      </c>
      <c r="K66" s="96"/>
    </row>
    <row r="67" spans="1:11" s="12" customFormat="1" ht="14.25" customHeight="1">
      <c r="A67" s="118"/>
      <c r="B67" s="48" t="s">
        <v>7</v>
      </c>
      <c r="C67" s="53" t="s">
        <v>79</v>
      </c>
      <c r="D67" s="42" t="s">
        <v>24</v>
      </c>
      <c r="E67" s="42">
        <v>2</v>
      </c>
      <c r="F67" s="43" t="s">
        <v>19</v>
      </c>
      <c r="G67" s="42">
        <v>2</v>
      </c>
      <c r="H67" s="42">
        <f>+G67*E67</f>
        <v>4</v>
      </c>
      <c r="I67" s="42">
        <f>+H67*12</f>
        <v>48</v>
      </c>
      <c r="J67" s="58">
        <f>+I67/1200</f>
        <v>0.04</v>
      </c>
      <c r="K67" s="91"/>
    </row>
    <row r="68" spans="1:11" s="12" customFormat="1" ht="14.25" customHeight="1">
      <c r="A68" s="118"/>
      <c r="B68" s="48" t="s">
        <v>7</v>
      </c>
      <c r="C68" s="53" t="s">
        <v>80</v>
      </c>
      <c r="D68" s="42" t="s">
        <v>24</v>
      </c>
      <c r="E68" s="42">
        <v>2</v>
      </c>
      <c r="F68" s="43" t="s">
        <v>19</v>
      </c>
      <c r="G68" s="42">
        <v>2</v>
      </c>
      <c r="H68" s="42">
        <f>+G68*E68</f>
        <v>4</v>
      </c>
      <c r="I68" s="42">
        <f>+H68*12</f>
        <v>48</v>
      </c>
      <c r="J68" s="58">
        <f>+I68/1200</f>
        <v>0.04</v>
      </c>
      <c r="K68" s="91"/>
    </row>
    <row r="69" spans="1:11" s="12" customFormat="1" ht="14.25" customHeight="1">
      <c r="A69" s="118"/>
      <c r="B69" s="48" t="s">
        <v>7</v>
      </c>
      <c r="C69" s="53" t="s">
        <v>81</v>
      </c>
      <c r="D69" s="42" t="s">
        <v>24</v>
      </c>
      <c r="E69" s="42">
        <v>1</v>
      </c>
      <c r="F69" s="43" t="s">
        <v>19</v>
      </c>
      <c r="G69" s="42">
        <v>2</v>
      </c>
      <c r="H69" s="42">
        <f>+G69*E69</f>
        <v>2</v>
      </c>
      <c r="I69" s="42">
        <f>+H69*12</f>
        <v>24</v>
      </c>
      <c r="J69" s="58">
        <f>+I69/1200</f>
        <v>0.02</v>
      </c>
      <c r="K69" s="91"/>
    </row>
    <row r="70" spans="1:11" s="12" customFormat="1" ht="14.25" customHeight="1">
      <c r="A70" s="119"/>
      <c r="B70" s="49" t="s">
        <v>7</v>
      </c>
      <c r="C70" s="54" t="s">
        <v>82</v>
      </c>
      <c r="D70" s="44" t="s">
        <v>24</v>
      </c>
      <c r="E70" s="44">
        <v>1</v>
      </c>
      <c r="F70" s="50" t="s">
        <v>19</v>
      </c>
      <c r="G70" s="44">
        <v>2</v>
      </c>
      <c r="H70" s="44">
        <f>+G70*E70</f>
        <v>2</v>
      </c>
      <c r="I70" s="44">
        <f>+H70*12</f>
        <v>24</v>
      </c>
      <c r="J70" s="81">
        <f>+I70/1200</f>
        <v>0.02</v>
      </c>
      <c r="K70" s="92"/>
    </row>
    <row r="71" spans="1:13" s="12" customFormat="1" ht="19.5" customHeight="1">
      <c r="A71" s="147" t="s">
        <v>3</v>
      </c>
      <c r="B71" s="148"/>
      <c r="C71" s="148"/>
      <c r="D71" s="148"/>
      <c r="E71" s="148"/>
      <c r="F71" s="148"/>
      <c r="G71" s="148"/>
      <c r="H71" s="111">
        <f>+H64+H57+H52+H46+H39+H34+H27+H22+H16+H12</f>
        <v>457</v>
      </c>
      <c r="I71" s="111">
        <f>+I64+I57+I52+I46+I39+I34+I27+I22+I16+I12</f>
        <v>1335</v>
      </c>
      <c r="J71" s="137">
        <f>+J64+J57+J52+J46+J39+J34+J27+J22+J16+J12</f>
        <v>1.1124999999999998</v>
      </c>
      <c r="K71" s="112"/>
      <c r="L71" s="13">
        <f>I71/1200</f>
        <v>1.1125</v>
      </c>
      <c r="M71" s="12" t="s">
        <v>22</v>
      </c>
    </row>
    <row r="72" spans="1:11" s="12" customFormat="1" ht="19.5" customHeight="1" thickBot="1">
      <c r="A72" s="155" t="s">
        <v>6</v>
      </c>
      <c r="B72" s="156"/>
      <c r="C72" s="156"/>
      <c r="D72" s="156"/>
      <c r="E72" s="156"/>
      <c r="F72" s="156"/>
      <c r="G72" s="156"/>
      <c r="H72" s="51"/>
      <c r="I72" s="121"/>
      <c r="J72" s="113">
        <v>1</v>
      </c>
      <c r="K72" s="114"/>
    </row>
    <row r="73" spans="1:11" ht="15">
      <c r="A73" s="39"/>
      <c r="B73" s="39"/>
      <c r="C73" s="40"/>
      <c r="D73" s="41"/>
      <c r="E73" s="40"/>
      <c r="F73" s="40"/>
      <c r="G73" s="40"/>
      <c r="H73" s="40"/>
      <c r="I73" s="40"/>
      <c r="J73" s="40"/>
      <c r="K73" s="40"/>
    </row>
    <row r="74" spans="3:11" ht="15">
      <c r="C74" s="24"/>
      <c r="D74" s="18"/>
      <c r="E74" s="18"/>
      <c r="F74" s="18"/>
      <c r="G74" s="19"/>
      <c r="H74" s="20"/>
      <c r="I74" s="21"/>
      <c r="J74" s="21"/>
      <c r="K74" s="26"/>
    </row>
    <row r="75" spans="4:11" ht="15">
      <c r="D75" s="18"/>
      <c r="E75" s="18"/>
      <c r="F75" s="18"/>
      <c r="G75" s="19"/>
      <c r="H75" s="22"/>
      <c r="I75" s="27"/>
      <c r="J75" s="23"/>
      <c r="K75" s="14"/>
    </row>
    <row r="76" spans="4:10" ht="15">
      <c r="D76" s="25"/>
      <c r="E76" s="2"/>
      <c r="F76" s="2"/>
      <c r="G76" s="6"/>
      <c r="I76" s="4"/>
      <c r="J76" s="2"/>
    </row>
    <row r="77" spans="4:11" ht="15">
      <c r="D77" s="25"/>
      <c r="E77" s="2"/>
      <c r="G77" s="7"/>
      <c r="H77" s="15"/>
      <c r="I77" s="28"/>
      <c r="J77" s="17"/>
      <c r="K77" s="17"/>
    </row>
    <row r="78" spans="4:11" ht="15">
      <c r="D78" s="25"/>
      <c r="E78" s="2"/>
      <c r="G78" s="7"/>
      <c r="H78" s="15"/>
      <c r="I78" s="28"/>
      <c r="J78" s="17"/>
      <c r="K78" s="17"/>
    </row>
    <row r="79" spans="4:11" ht="15">
      <c r="D79" s="25"/>
      <c r="E79" s="2"/>
      <c r="G79" s="7"/>
      <c r="H79" s="15"/>
      <c r="I79" s="28"/>
      <c r="J79" s="17"/>
      <c r="K79" s="17"/>
    </row>
    <row r="80" spans="4:9" ht="15">
      <c r="D80" s="25"/>
      <c r="E80" s="2"/>
      <c r="I80" s="4"/>
    </row>
    <row r="81" spans="4:9" ht="15">
      <c r="D81" s="25"/>
      <c r="E81" s="2"/>
      <c r="I81" s="4"/>
    </row>
    <row r="82" spans="4:9" ht="15">
      <c r="D82" s="25"/>
      <c r="E82" s="2"/>
      <c r="I82" s="4"/>
    </row>
    <row r="83" spans="4:9" ht="15">
      <c r="D83" s="25"/>
      <c r="E83" s="2"/>
      <c r="I83" s="4"/>
    </row>
    <row r="84" spans="2:9" ht="15">
      <c r="B84" s="30"/>
      <c r="C84" s="16"/>
      <c r="D84" s="31"/>
      <c r="E84" s="32"/>
      <c r="F84" s="16"/>
      <c r="I84" s="4"/>
    </row>
    <row r="85" spans="2:9" ht="15">
      <c r="B85" s="30"/>
      <c r="C85" s="16"/>
      <c r="D85" s="31"/>
      <c r="E85" s="32"/>
      <c r="F85" s="16"/>
      <c r="I85" s="4"/>
    </row>
    <row r="86" spans="2:6" ht="15">
      <c r="B86" s="30"/>
      <c r="C86" s="16"/>
      <c r="D86" s="31"/>
      <c r="E86" s="32"/>
      <c r="F86" s="16"/>
    </row>
    <row r="87" spans="2:9" ht="15">
      <c r="B87" s="30"/>
      <c r="C87" s="16"/>
      <c r="D87" s="31"/>
      <c r="E87" s="32"/>
      <c r="F87" s="16"/>
      <c r="I87" s="29"/>
    </row>
    <row r="88" spans="2:6" ht="15">
      <c r="B88" s="30"/>
      <c r="C88" s="33"/>
      <c r="D88" s="34"/>
      <c r="E88" s="35"/>
      <c r="F88" s="16"/>
    </row>
    <row r="89" spans="2:6" ht="15">
      <c r="B89" s="30"/>
      <c r="C89" s="16"/>
      <c r="D89" s="36"/>
      <c r="E89" s="16"/>
      <c r="F89" s="16"/>
    </row>
    <row r="90" spans="2:6" ht="15">
      <c r="B90" s="30"/>
      <c r="C90" s="16"/>
      <c r="D90" s="32"/>
      <c r="E90" s="16"/>
      <c r="F90" s="16"/>
    </row>
  </sheetData>
  <sheetProtection/>
  <mergeCells count="61">
    <mergeCell ref="D16:D17"/>
    <mergeCell ref="G57:G58"/>
    <mergeCell ref="H57:H58"/>
    <mergeCell ref="I57:I58"/>
    <mergeCell ref="I46:I47"/>
    <mergeCell ref="J39:J41"/>
    <mergeCell ref="J46:J47"/>
    <mergeCell ref="B52:C52"/>
    <mergeCell ref="I27:I28"/>
    <mergeCell ref="A57:A58"/>
    <mergeCell ref="D57:D58"/>
    <mergeCell ref="E57:E58"/>
    <mergeCell ref="F57:F58"/>
    <mergeCell ref="A2:K2"/>
    <mergeCell ref="B9:C9"/>
    <mergeCell ref="B10:C10"/>
    <mergeCell ref="B12:C12"/>
    <mergeCell ref="E16:E17"/>
    <mergeCell ref="G16:G17"/>
    <mergeCell ref="H16:H17"/>
    <mergeCell ref="I16:I17"/>
    <mergeCell ref="B7:K7"/>
    <mergeCell ref="B16:C17"/>
    <mergeCell ref="I64:I65"/>
    <mergeCell ref="J64:J65"/>
    <mergeCell ref="B64:C65"/>
    <mergeCell ref="D64:D65"/>
    <mergeCell ref="A46:A47"/>
    <mergeCell ref="J16:J17"/>
    <mergeCell ref="B22:C22"/>
    <mergeCell ref="J57:J58"/>
    <mergeCell ref="B57:C58"/>
    <mergeCell ref="I39:I41"/>
    <mergeCell ref="A72:G72"/>
    <mergeCell ref="A39:A41"/>
    <mergeCell ref="B39:C41"/>
    <mergeCell ref="D39:D41"/>
    <mergeCell ref="E39:E41"/>
    <mergeCell ref="F39:F41"/>
    <mergeCell ref="G39:G41"/>
    <mergeCell ref="G64:G65"/>
    <mergeCell ref="B46:C47"/>
    <mergeCell ref="D46:D47"/>
    <mergeCell ref="A71:G71"/>
    <mergeCell ref="E46:E47"/>
    <mergeCell ref="F46:F47"/>
    <mergeCell ref="G46:G47"/>
    <mergeCell ref="H39:H41"/>
    <mergeCell ref="H64:H65"/>
    <mergeCell ref="A64:A65"/>
    <mergeCell ref="E64:E65"/>
    <mergeCell ref="F64:F65"/>
    <mergeCell ref="H46:H47"/>
    <mergeCell ref="J27:J28"/>
    <mergeCell ref="B34:C34"/>
    <mergeCell ref="B27:C28"/>
    <mergeCell ref="D27:D28"/>
    <mergeCell ref="E27:E28"/>
    <mergeCell ref="F27:F28"/>
    <mergeCell ref="G27:G28"/>
    <mergeCell ref="H27:H28"/>
  </mergeCells>
  <printOptions horizontalCentered="1"/>
  <pageMargins left="0" right="0" top="0" bottom="0" header="0.118110236220472" footer="0.118110236220472"/>
  <pageSetup horizontalDpi="600" verticalDpi="6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Windows User</cp:lastModifiedBy>
  <cp:lastPrinted>2017-11-14T18:09:32Z</cp:lastPrinted>
  <dcterms:created xsi:type="dcterms:W3CDTF">2012-01-12T04:09:51Z</dcterms:created>
  <dcterms:modified xsi:type="dcterms:W3CDTF">2018-03-07T07:04:14Z</dcterms:modified>
  <cp:category/>
  <cp:version/>
  <cp:contentType/>
  <cp:contentStatus/>
</cp:coreProperties>
</file>