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3\UMKM\"/>
    </mc:Choice>
  </mc:AlternateContent>
  <xr:revisionPtr revIDLastSave="0" documentId="13_ncr:1_{57708305-527E-41E7-B5D2-2636BC0A127C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" i="1" l="1"/>
  <c r="Q10" i="1"/>
  <c r="V10" i="1"/>
  <c r="M11" i="1"/>
  <c r="F12" i="1"/>
  <c r="L11" i="1"/>
  <c r="M10" i="1"/>
  <c r="L10" i="1"/>
  <c r="M12" i="1"/>
  <c r="E11" i="1"/>
  <c r="D10" i="1"/>
  <c r="T11" i="1"/>
  <c r="T10" i="1"/>
  <c r="W11" i="1"/>
  <c r="W10" i="1"/>
  <c r="V11" i="1"/>
  <c r="U11" i="1"/>
  <c r="U10" i="1"/>
  <c r="T12" i="1"/>
  <c r="S12" i="1"/>
  <c r="S10" i="1"/>
  <c r="S11" i="1"/>
  <c r="R11" i="1"/>
  <c r="R10" i="1"/>
  <c r="Q12" i="1"/>
  <c r="Q11" i="1"/>
  <c r="O11" i="1"/>
  <c r="O10" i="1"/>
  <c r="G12" i="1"/>
  <c r="H12" i="1"/>
  <c r="G11" i="1"/>
  <c r="H10" i="1"/>
  <c r="G10" i="1"/>
  <c r="J11" i="1"/>
  <c r="J10" i="1"/>
  <c r="J12" i="1"/>
  <c r="L12" i="1"/>
  <c r="N12" i="1"/>
  <c r="F13" i="1"/>
  <c r="N11" i="1" l="1"/>
  <c r="C10" i="1"/>
  <c r="C13" i="1" s="1"/>
  <c r="K10" i="1" l="1"/>
  <c r="T13" i="1" l="1"/>
  <c r="I10" i="1" l="1"/>
  <c r="I11" i="1"/>
  <c r="I59" i="1"/>
  <c r="H59" i="1"/>
  <c r="F59" i="1"/>
  <c r="I58" i="1"/>
  <c r="I60" i="1" s="1"/>
  <c r="H58" i="1"/>
  <c r="F57" i="1"/>
  <c r="F58" i="1" s="1"/>
  <c r="F60" i="1" s="1"/>
  <c r="K52" i="1"/>
  <c r="K56" i="1" s="1"/>
  <c r="B48" i="1"/>
  <c r="B49" i="1" s="1"/>
  <c r="Y21" i="1"/>
  <c r="Y22" i="1" s="1"/>
  <c r="AC19" i="1"/>
  <c r="AB18" i="1"/>
  <c r="AB19" i="1" s="1"/>
  <c r="W13" i="1"/>
  <c r="P13" i="1"/>
  <c r="M13" i="1"/>
  <c r="K12" i="1"/>
  <c r="I12" i="1"/>
  <c r="V13" i="1"/>
  <c r="S13" i="1"/>
  <c r="O13" i="1"/>
  <c r="U13" i="1"/>
  <c r="R13" i="1"/>
  <c r="Q13" i="1"/>
  <c r="N10" i="1"/>
  <c r="K54" i="1" l="1"/>
  <c r="K57" i="1" s="1"/>
  <c r="J13" i="1"/>
  <c r="H13" i="1"/>
  <c r="H60" i="1"/>
  <c r="G13" i="1"/>
  <c r="K13" i="1"/>
  <c r="Y11" i="1"/>
  <c r="E13" i="1"/>
  <c r="V14" i="1"/>
  <c r="D13" i="1"/>
  <c r="C52" i="1" s="1"/>
  <c r="L13" i="1"/>
  <c r="X11" i="1"/>
  <c r="X10" i="1"/>
  <c r="AA10" i="1" s="1"/>
  <c r="AB20" i="1" s="1"/>
  <c r="N13" i="1"/>
  <c r="Y10" i="1"/>
  <c r="I13" i="1"/>
  <c r="Z11" i="1" l="1"/>
  <c r="C55" i="1"/>
  <c r="AA11" i="1"/>
  <c r="AC20" i="1" s="1"/>
  <c r="Z10" i="1"/>
  <c r="Z12" i="1" l="1"/>
</calcChain>
</file>

<file path=xl/sharedStrings.xml><?xml version="1.0" encoding="utf-8"?>
<sst xmlns="http://schemas.openxmlformats.org/spreadsheetml/2006/main" count="42" uniqueCount="35">
  <si>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</si>
  <si>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</si>
  <si>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</si>
  <si>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</si>
  <si>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</si>
  <si>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</si>
  <si>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</si>
  <si>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</si>
  <si>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</si>
  <si>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</si>
  <si>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</si>
  <si>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</si>
  <si>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</si>
  <si>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</si>
  <si>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</si>
  <si>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</si>
  <si>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</si>
  <si>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</si>
  <si>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</si>
  <si>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</si>
  <si>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</si>
  <si>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</si>
  <si>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</si>
  <si>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</si>
  <si>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</si>
  <si>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</si>
  <si>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</si>
  <si>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</si>
  <si>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</si>
  <si>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</si>
  <si>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</si>
  <si>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TAHUN 2025</t>
  </si>
  <si>
    <t>TRIWULAN III</t>
  </si>
  <si>
    <t>Sumber Data : Dindagkop UKM Kabupaten Demak</t>
  </si>
  <si>
    <t>1137  : Profil UMKM Bidang jasa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</si>
</sst>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6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7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1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3" fontId="4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BreakPreview" zoomScale="70" zoomScaleNormal="100" zoomScaleSheetLayoutView="70" zoomScalePageLayoutView="70" workbookViewId="0">
      <selection activeCell="B6" sqref="B6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9" ht="18" x14ac:dyDescent="0.2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</row>
    <row r="3" spans="1:29" ht="18" x14ac:dyDescent="0.25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9" ht="18" x14ac:dyDescent="0.25">
      <c r="A4" s="65" t="s">
        <v>32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</row>
    <row r="5" spans="1:29" ht="18" x14ac:dyDescent="0.25">
      <c r="B5" s="75" t="s">
        <v>34</v>
      </c>
    </row>
    <row r="7" spans="1:29" s="1" customFormat="1" ht="37.5" customHeight="1" x14ac:dyDescent="0.25">
      <c r="A7" s="66" t="s">
        <v>2</v>
      </c>
      <c r="B7" s="66" t="s">
        <v>3</v>
      </c>
      <c r="C7" s="68" t="s">
        <v>4</v>
      </c>
      <c r="D7" s="68" t="s">
        <v>5</v>
      </c>
      <c r="E7" s="68" t="s">
        <v>6</v>
      </c>
      <c r="F7" s="68" t="s">
        <v>7</v>
      </c>
      <c r="G7" s="66" t="s">
        <v>8</v>
      </c>
      <c r="H7" s="66"/>
      <c r="I7" s="66"/>
      <c r="J7" s="6" t="s">
        <v>9</v>
      </c>
      <c r="K7" s="6" t="s">
        <v>10</v>
      </c>
      <c r="L7" s="66" t="s">
        <v>11</v>
      </c>
      <c r="M7" s="66"/>
      <c r="N7" s="66"/>
      <c r="O7" s="66" t="s">
        <v>12</v>
      </c>
      <c r="P7" s="66"/>
      <c r="Q7" s="66"/>
      <c r="R7" s="66"/>
      <c r="S7" s="66"/>
      <c r="T7" s="66"/>
      <c r="U7" s="66"/>
      <c r="V7" s="66"/>
      <c r="W7" s="66"/>
      <c r="X7" s="47"/>
      <c r="Y7" s="47"/>
      <c r="Z7" s="47"/>
      <c r="AA7" s="47"/>
      <c r="AB7" s="47"/>
      <c r="AC7" s="47"/>
    </row>
    <row r="8" spans="1:29" ht="24.75" customHeight="1" x14ac:dyDescent="0.2">
      <c r="A8" s="66"/>
      <c r="B8" s="66"/>
      <c r="C8" s="68"/>
      <c r="D8" s="68"/>
      <c r="E8" s="68"/>
      <c r="F8" s="68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67">
        <v>3</v>
      </c>
      <c r="D9" s="67"/>
      <c r="E9" s="67"/>
      <c r="F9" s="67"/>
      <c r="G9" s="67">
        <v>4</v>
      </c>
      <c r="H9" s="67"/>
      <c r="I9" s="67"/>
      <c r="J9" s="8">
        <v>5</v>
      </c>
      <c r="K9" s="8">
        <v>6</v>
      </c>
      <c r="L9" s="67">
        <v>7</v>
      </c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48"/>
      <c r="Y9" s="48"/>
      <c r="Z9" s="48"/>
      <c r="AA9" s="48"/>
      <c r="AB9" s="48"/>
      <c r="AC9" s="48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48834</v>
      </c>
      <c r="D10" s="10">
        <f>38288+4813</f>
        <v>43101</v>
      </c>
      <c r="E10" s="11"/>
      <c r="F10" s="11"/>
      <c r="G10" s="11">
        <f>20167+67+1220+190+11849</f>
        <v>33493</v>
      </c>
      <c r="H10" s="10">
        <f>34528+289+1928+248+11847</f>
        <v>48840</v>
      </c>
      <c r="I10" s="11">
        <f>G10+H10</f>
        <v>82333</v>
      </c>
      <c r="J10" s="11">
        <f>128605412000+96090600+115257102896+32900000001+523225000+384286005858</f>
        <v>661667836355</v>
      </c>
      <c r="K10" s="11">
        <f>847281765200+96090600+980000000+115257102896+5000000000+5000000000+294355099540</f>
        <v>1267970058236</v>
      </c>
      <c r="L10" s="11">
        <f>13384-359+925+482+2018+53+2813</f>
        <v>19316</v>
      </c>
      <c r="M10" s="11">
        <f>15506-359+236+1928+74+2235+100+2018+47+2000</f>
        <v>23785</v>
      </c>
      <c r="N10" s="11">
        <f>L10+M10</f>
        <v>43101</v>
      </c>
      <c r="O10" s="10">
        <f>8620+36+49+196+326+10+159+12</f>
        <v>9408</v>
      </c>
      <c r="P10" s="10">
        <v>0</v>
      </c>
      <c r="Q10" s="10">
        <f>1479+51+260+1000+35+50+469+7+577+876</f>
        <v>4804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</f>
        <v>20636</v>
      </c>
      <c r="U10" s="10">
        <f>281+9+45+24+113</f>
        <v>472</v>
      </c>
      <c r="V10" s="10">
        <f>691+9+3+7+13+9+2+120+1300</f>
        <v>2154</v>
      </c>
      <c r="W10" s="10">
        <f>1054+19+656+59+311</f>
        <v>2099</v>
      </c>
      <c r="X10" s="49">
        <f>SUM(O10:W10)</f>
        <v>43078</v>
      </c>
      <c r="Y10" s="49">
        <f>N10</f>
        <v>43101</v>
      </c>
      <c r="Z10" s="49">
        <f>X10-Y10</f>
        <v>-23</v>
      </c>
      <c r="AA10" s="49">
        <f>N10-X10</f>
        <v>23</v>
      </c>
      <c r="AB10" s="51">
        <v>21</v>
      </c>
      <c r="AC10" s="51">
        <v>3</v>
      </c>
    </row>
    <row r="11" spans="1:29" s="3" customFormat="1" ht="36.75" customHeight="1" x14ac:dyDescent="0.25">
      <c r="A11" s="9"/>
      <c r="B11" s="9"/>
      <c r="C11" s="11"/>
      <c r="D11" s="11"/>
      <c r="E11" s="10">
        <f>5051+257</f>
        <v>5308</v>
      </c>
      <c r="F11" s="11"/>
      <c r="G11" s="11">
        <f>7137+169+462+109+17+100+3751</f>
        <v>11745</v>
      </c>
      <c r="H11" s="10">
        <v>3571</v>
      </c>
      <c r="I11" s="11">
        <f>G11+H11</f>
        <v>15316</v>
      </c>
      <c r="J11" s="11">
        <f>338496090600+96090600+423568908891+43876600002+115257102896+7794199321+3125520000+250045045585</f>
        <v>1182259557895</v>
      </c>
      <c r="K11" s="11">
        <f>432710428526+96090600+272284463132+24230550000+115257102896+50000000000+50000000000+1925225000</f>
        <v>946503860154</v>
      </c>
      <c r="L11" s="11">
        <f>2823+101+19+6+100+5+37+100-407+100</f>
        <v>2884</v>
      </c>
      <c r="M11" s="11">
        <f>1742+40+79+80+20+63+15+20-57+157-300+157+407</f>
        <v>2423</v>
      </c>
      <c r="N11" s="11">
        <f>L11+M11</f>
        <v>5307</v>
      </c>
      <c r="O11" s="10">
        <f>1232+2+4+3</f>
        <v>1241</v>
      </c>
      <c r="P11" s="10">
        <v>0</v>
      </c>
      <c r="Q11" s="10">
        <f>419+5+9+6+9-50+27</f>
        <v>425</v>
      </c>
      <c r="R11" s="10">
        <f>127+3+4+25+30+13</f>
        <v>202</v>
      </c>
      <c r="S11" s="10">
        <f>180+7+9+16+9+109</f>
        <v>330</v>
      </c>
      <c r="T11" s="10">
        <f>1695+22+39+12+T23+1093+20-200-607+57+200-299+34+45</f>
        <v>2111</v>
      </c>
      <c r="U11" s="10">
        <f>119+5+9+14+15</f>
        <v>162</v>
      </c>
      <c r="V11" s="10">
        <f>467+5+13+16+16+6+5</f>
        <v>528</v>
      </c>
      <c r="W11" s="10">
        <f>272+3+6+1+16+5+29</f>
        <v>332</v>
      </c>
      <c r="X11" s="49">
        <f>SUM(O11:W11)</f>
        <v>5331</v>
      </c>
      <c r="Y11" s="49">
        <f>N11</f>
        <v>5307</v>
      </c>
      <c r="Z11" s="49">
        <f>X11-Y11</f>
        <v>24</v>
      </c>
      <c r="AA11" s="49">
        <f>N11-X11</f>
        <v>-24</v>
      </c>
      <c r="AB11" s="51">
        <v>0</v>
      </c>
      <c r="AC11" s="51">
        <v>0</v>
      </c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</f>
        <v>425</v>
      </c>
      <c r="G12" s="11">
        <f>17117+145</f>
        <v>17262</v>
      </c>
      <c r="H12" s="7">
        <f>6811+145</f>
        <v>6956</v>
      </c>
      <c r="I12" s="11">
        <f>G12+H12</f>
        <v>24218</v>
      </c>
      <c r="J12" s="11">
        <f>4958993960000+8993960000+79034566613</f>
        <v>5047022486613</v>
      </c>
      <c r="K12" s="11">
        <f>8138917478610+8993960000</f>
        <v>8147911438610</v>
      </c>
      <c r="L12" s="11">
        <f>336+3+11</f>
        <v>350</v>
      </c>
      <c r="M12" s="11">
        <f>66+3+7</f>
        <v>76</v>
      </c>
      <c r="N12" s="11">
        <f>L12+M12</f>
        <v>426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</f>
        <v>16</v>
      </c>
      <c r="T12" s="10">
        <f>93+7+8</f>
        <v>108</v>
      </c>
      <c r="U12" s="10">
        <v>3</v>
      </c>
      <c r="V12" s="10">
        <v>148</v>
      </c>
      <c r="W12" s="10">
        <v>2</v>
      </c>
      <c r="X12" s="49"/>
      <c r="Y12" s="51">
        <v>402</v>
      </c>
      <c r="Z12" s="49">
        <f>SUM(Z10:Z11)</f>
        <v>1</v>
      </c>
      <c r="AA12" s="51"/>
      <c r="AB12" s="51">
        <v>49</v>
      </c>
      <c r="AC12" s="51">
        <v>4</v>
      </c>
    </row>
    <row r="13" spans="1:29" s="3" customFormat="1" ht="54" customHeight="1" x14ac:dyDescent="0.25">
      <c r="A13" s="9"/>
      <c r="B13" s="12" t="s">
        <v>15</v>
      </c>
      <c r="C13" s="33">
        <f>C10</f>
        <v>48834</v>
      </c>
      <c r="D13" s="33">
        <f>D10</f>
        <v>43101</v>
      </c>
      <c r="E13" s="33">
        <f>E11</f>
        <v>5308</v>
      </c>
      <c r="F13" s="13">
        <f>F12</f>
        <v>425</v>
      </c>
      <c r="G13" s="13">
        <f>SUM(G10:G12)</f>
        <v>62500</v>
      </c>
      <c r="H13" s="13">
        <f>SUM(H10:H12)</f>
        <v>59367</v>
      </c>
      <c r="I13" s="13">
        <f>SUM(I10:I12)</f>
        <v>121867</v>
      </c>
      <c r="J13" s="33">
        <f t="shared" ref="J13:M13" si="0">SUM(J10:J12)</f>
        <v>6890949880863</v>
      </c>
      <c r="K13" s="33">
        <f t="shared" si="0"/>
        <v>10362385357000</v>
      </c>
      <c r="L13" s="13">
        <f t="shared" si="0"/>
        <v>22550</v>
      </c>
      <c r="M13" s="13">
        <f t="shared" si="0"/>
        <v>26284</v>
      </c>
      <c r="N13" s="13">
        <f>SUM(N10:N12)</f>
        <v>48834</v>
      </c>
      <c r="O13" s="13">
        <f>SUM(O10:O12)</f>
        <v>10709</v>
      </c>
      <c r="P13" s="13">
        <f t="shared" ref="P13:W13" si="1">SUM(P10:P12)</f>
        <v>1</v>
      </c>
      <c r="Q13" s="13">
        <f t="shared" si="1"/>
        <v>5314</v>
      </c>
      <c r="R13" s="13">
        <f t="shared" si="1"/>
        <v>2142</v>
      </c>
      <c r="S13" s="13">
        <f t="shared" si="1"/>
        <v>1913</v>
      </c>
      <c r="T13" s="13">
        <f>SUM(T10:T12)</f>
        <v>22855</v>
      </c>
      <c r="U13" s="13">
        <f t="shared" si="1"/>
        <v>637</v>
      </c>
      <c r="V13" s="13">
        <f t="shared" si="1"/>
        <v>2830</v>
      </c>
      <c r="W13" s="74">
        <f t="shared" si="1"/>
        <v>2433</v>
      </c>
      <c r="X13" s="49"/>
      <c r="Y13" s="51"/>
      <c r="Z13" s="51"/>
      <c r="AA13" s="51"/>
      <c r="AB13" s="51">
        <v>8</v>
      </c>
      <c r="AC13" s="51">
        <v>1</v>
      </c>
    </row>
    <row r="14" spans="1:29" s="3" customFormat="1" ht="23.1" customHeight="1" x14ac:dyDescent="0.25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0">
        <f>V13+W13</f>
        <v>5263</v>
      </c>
      <c r="W14" s="34"/>
      <c r="X14" s="51"/>
      <c r="Y14" s="51"/>
      <c r="Z14" s="51"/>
      <c r="AA14" s="51"/>
      <c r="AB14" s="51">
        <v>19</v>
      </c>
      <c r="AC14" s="51">
        <v>3</v>
      </c>
    </row>
    <row r="15" spans="1:29" s="3" customFormat="1" ht="23.1" customHeight="1" x14ac:dyDescent="0.25">
      <c r="C15" s="14"/>
      <c r="D15" s="14"/>
      <c r="E15" s="15"/>
      <c r="F15" s="15"/>
      <c r="G15" s="16"/>
      <c r="H15" s="15"/>
      <c r="I15" s="16"/>
      <c r="J15" s="35"/>
      <c r="K15" s="59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1"/>
      <c r="Y15" s="51"/>
      <c r="Z15" s="51"/>
      <c r="AA15" s="51"/>
      <c r="AB15" s="51">
        <v>79</v>
      </c>
      <c r="AC15" s="51">
        <v>14</v>
      </c>
    </row>
    <row r="16" spans="1:29" s="3" customFormat="1" ht="17.100000000000001" customHeight="1" x14ac:dyDescent="0.25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6"/>
      <c r="S16" s="39"/>
      <c r="T16" s="39"/>
      <c r="U16" s="39"/>
      <c r="V16" s="39"/>
      <c r="W16" s="50"/>
      <c r="X16" s="51"/>
      <c r="Y16" s="51"/>
      <c r="Z16" s="51"/>
      <c r="AA16" s="51"/>
      <c r="AB16" s="51">
        <v>15</v>
      </c>
      <c r="AC16" s="51">
        <v>3</v>
      </c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2"/>
      <c r="L17" s="19"/>
      <c r="M17" s="20"/>
      <c r="N17" s="20"/>
      <c r="O17" s="34"/>
      <c r="P17" s="39"/>
      <c r="Q17" s="39"/>
      <c r="R17" s="46"/>
      <c r="S17" s="39"/>
      <c r="T17" s="39"/>
      <c r="U17" s="39"/>
      <c r="V17" s="39"/>
      <c r="W17" s="50"/>
      <c r="X17" s="51"/>
      <c r="Y17" s="27">
        <v>30620</v>
      </c>
      <c r="Z17" s="51"/>
      <c r="AA17" s="51"/>
      <c r="AB17" s="51">
        <v>14</v>
      </c>
      <c r="AC17" s="51">
        <v>6</v>
      </c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63"/>
      <c r="L18" s="64"/>
      <c r="M18" s="20"/>
      <c r="N18" s="20"/>
      <c r="O18" s="40"/>
      <c r="P18" s="39"/>
      <c r="Q18" s="39"/>
      <c r="R18" s="46"/>
      <c r="S18" s="39"/>
      <c r="T18" s="39"/>
      <c r="U18" s="39"/>
      <c r="V18" s="39"/>
      <c r="W18" s="50"/>
      <c r="X18" s="51"/>
      <c r="Y18" s="27">
        <v>30363</v>
      </c>
      <c r="Z18" s="51"/>
      <c r="AA18" s="51"/>
      <c r="AB18" s="51">
        <f>15+28</f>
        <v>43</v>
      </c>
      <c r="AC18" s="51">
        <v>5</v>
      </c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7"/>
      <c r="K19" s="37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1"/>
      <c r="Y19" s="5"/>
      <c r="Z19" s="51"/>
      <c r="AA19" s="51"/>
      <c r="AB19" s="51">
        <f>SUM(AB10:AB18)</f>
        <v>248</v>
      </c>
      <c r="AC19" s="51">
        <f>SUM(AC10:AC18)</f>
        <v>39</v>
      </c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41"/>
      <c r="K20" s="25"/>
      <c r="L20" s="25"/>
      <c r="M20" s="24"/>
      <c r="N20" s="25"/>
      <c r="P20" s="24"/>
      <c r="Q20" s="24"/>
      <c r="R20" s="46"/>
      <c r="S20" s="24"/>
      <c r="T20" s="24"/>
      <c r="U20" s="24"/>
      <c r="V20" s="24"/>
      <c r="W20" s="5"/>
      <c r="AB20" s="54">
        <f>AA10-AB19</f>
        <v>-225</v>
      </c>
      <c r="AC20" s="54">
        <f>AA11-AC19</f>
        <v>-63</v>
      </c>
    </row>
    <row r="21" spans="1:29" x14ac:dyDescent="0.2">
      <c r="A21" s="55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41"/>
      <c r="P21" s="24"/>
      <c r="Q21" s="25"/>
      <c r="R21" s="46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5" t="s">
        <v>25</v>
      </c>
      <c r="B22" s="18"/>
      <c r="E22" s="23"/>
      <c r="F22" s="24"/>
      <c r="G22" s="24"/>
      <c r="H22" s="24"/>
      <c r="I22" s="25"/>
      <c r="J22" s="42"/>
      <c r="K22" s="43"/>
      <c r="L22" s="24"/>
      <c r="M22" s="24"/>
      <c r="N22" s="24"/>
      <c r="P22" s="24"/>
      <c r="Q22" s="24"/>
      <c r="R22" s="60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5" t="s">
        <v>26</v>
      </c>
      <c r="B23" s="18"/>
      <c r="E23" s="23"/>
      <c r="F23" s="24"/>
      <c r="G23" s="24"/>
      <c r="H23" s="24"/>
      <c r="I23" s="24"/>
      <c r="J23" s="24"/>
      <c r="K23" s="44"/>
      <c r="L23" s="24"/>
      <c r="M23" s="25"/>
      <c r="N23" s="24"/>
      <c r="O23" s="41"/>
      <c r="P23" s="24"/>
      <c r="Q23" s="24"/>
      <c r="R23" s="46"/>
      <c r="S23" s="25"/>
      <c r="T23" s="24"/>
      <c r="U23" s="24"/>
      <c r="V23" s="24"/>
      <c r="W23" s="5"/>
    </row>
    <row r="24" spans="1:29" x14ac:dyDescent="0.2">
      <c r="A24" s="55" t="s">
        <v>27</v>
      </c>
      <c r="B24" s="18"/>
      <c r="E24" s="23"/>
      <c r="F24" s="24"/>
      <c r="G24" s="24"/>
      <c r="H24" s="25"/>
      <c r="I24" s="24"/>
      <c r="J24" s="24"/>
      <c r="K24" s="56"/>
      <c r="L24" s="24"/>
      <c r="M24" s="24"/>
      <c r="N24" s="24"/>
      <c r="P24" s="24"/>
      <c r="Q24" s="24"/>
      <c r="R24" s="46"/>
      <c r="S24" s="24"/>
      <c r="T24" s="24"/>
      <c r="U24" s="24"/>
      <c r="V24" s="24"/>
      <c r="W24" s="5"/>
    </row>
    <row r="25" spans="1:29" ht="15" x14ac:dyDescent="0.2">
      <c r="A25" s="55" t="s">
        <v>28</v>
      </c>
      <c r="B25" s="18"/>
      <c r="E25" s="23"/>
      <c r="F25" s="25"/>
      <c r="G25" s="24"/>
      <c r="H25" s="24"/>
      <c r="I25" s="24"/>
      <c r="J25" s="24"/>
      <c r="K25" s="24"/>
      <c r="L25" s="45"/>
      <c r="M25" s="44"/>
      <c r="N25" s="71"/>
      <c r="O25" s="29"/>
      <c r="P25" s="24"/>
      <c r="Q25" s="24"/>
      <c r="R25" s="61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5"/>
      <c r="M26" s="44"/>
      <c r="N26" s="71"/>
      <c r="O26" s="24"/>
      <c r="P26" s="24"/>
      <c r="Q26" s="24"/>
      <c r="R26" s="52"/>
      <c r="S26" s="24"/>
      <c r="T26" s="24"/>
      <c r="U26" s="24"/>
      <c r="V26" s="24"/>
      <c r="W26" s="5"/>
    </row>
    <row r="27" spans="1:29" ht="15" x14ac:dyDescent="0.2">
      <c r="A27" s="24"/>
      <c r="B27" s="76" t="s">
        <v>33</v>
      </c>
      <c r="C27" s="24"/>
      <c r="D27" s="24"/>
      <c r="E27" s="24"/>
      <c r="F27" s="24"/>
      <c r="G27" s="24"/>
      <c r="H27" s="24"/>
      <c r="I27" s="24"/>
      <c r="J27" s="24"/>
      <c r="K27" s="24"/>
      <c r="L27" s="45"/>
      <c r="M27" s="24"/>
      <c r="N27" s="24"/>
      <c r="O27" s="24"/>
      <c r="P27" s="24"/>
      <c r="Q27" s="24"/>
      <c r="R27" s="53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5"/>
      <c r="M28" s="24"/>
      <c r="N28" s="71"/>
      <c r="O28" s="43"/>
      <c r="P28" s="24"/>
      <c r="Q28" s="24"/>
      <c r="R28" s="53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5"/>
      <c r="M29" s="44"/>
      <c r="N29" s="71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7"/>
      <c r="I30" s="69"/>
      <c r="J30" s="70"/>
      <c r="K30" s="70"/>
      <c r="L30" s="70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70"/>
      <c r="J31" s="70"/>
      <c r="K31" s="70"/>
      <c r="L31" s="70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70"/>
      <c r="J32" s="70"/>
      <c r="K32" s="70"/>
      <c r="L32" s="70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70"/>
      <c r="J33" s="70"/>
      <c r="K33" s="70"/>
      <c r="L33" s="70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7"/>
      <c r="I35" s="24"/>
      <c r="J35" s="72"/>
      <c r="K35" s="73"/>
      <c r="L35" s="73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73"/>
      <c r="K36" s="73"/>
      <c r="L36" s="73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73"/>
      <c r="K37" s="73"/>
      <c r="L37" s="73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8"/>
      <c r="E42" s="5"/>
      <c r="F42" s="5"/>
      <c r="G42" s="24"/>
      <c r="H42" s="57"/>
      <c r="I42" s="69"/>
      <c r="J42" s="70"/>
      <c r="K42" s="70"/>
      <c r="L42" s="70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70"/>
      <c r="J43" s="70"/>
      <c r="K43" s="70"/>
      <c r="L43" s="70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70"/>
      <c r="J44" s="70"/>
      <c r="K44" s="70"/>
      <c r="L44" s="70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70"/>
      <c r="J45" s="70"/>
      <c r="K45" s="70"/>
      <c r="L45" s="70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69"/>
      <c r="J47" s="70"/>
      <c r="K47" s="70"/>
      <c r="L47" s="70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7"/>
      <c r="I48" s="70"/>
      <c r="J48" s="70"/>
      <c r="K48" s="70"/>
      <c r="L48" s="70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70"/>
      <c r="J49" s="70"/>
      <c r="K49" s="70"/>
      <c r="L49" s="70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70"/>
      <c r="J50" s="70"/>
      <c r="K50" s="70"/>
      <c r="L50" s="70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48.012807127444837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18.008862903412915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I47:L50"/>
    <mergeCell ref="N25:N26"/>
    <mergeCell ref="N28:N29"/>
    <mergeCell ref="I30:L33"/>
    <mergeCell ref="J35:L37"/>
    <mergeCell ref="I42:L45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A1:W1"/>
    <mergeCell ref="A2:W2"/>
    <mergeCell ref="A3:W3"/>
    <mergeCell ref="A4:W4"/>
    <mergeCell ref="G7:I7"/>
    <mergeCell ref="L7:N7"/>
    <mergeCell ref="O7:W7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2023-10-05T04:43:00Z</cp:lastPrinted>
  <dcterms:created xsi:type="dcterms:W3CDTF">2019-12-09T07:18:00Z</dcterms:created>
  <dcterms:modified xsi:type="dcterms:W3CDTF">2025-10-03T03:59:11Z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