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 defaultThemeVersion="124226"/>
  <bookViews>
    <workbookView xWindow="-120" yWindow="-120" windowWidth="20730" windowHeight="11160" tabRatio="860" firstSheet="1" activeTab="2"/>
  </bookViews>
  <sheets>
    <sheet name="Sheet1" sheetId="36" r:id="rId1"/>
    <sheet name="TOTAL KONTAK ERAT" sheetId="29" r:id="rId2"/>
    <sheet name="perdesa" sheetId="19" r:id="rId3"/>
    <sheet name="per kecamatan" sheetId="20" r:id="rId4"/>
    <sheet name="Sheet4" sheetId="24" state="hidden" r:id="rId5"/>
    <sheet name="Sheet2" sheetId="26" state="hidden" r:id="rId6"/>
    <sheet name="SEMUA KONTAK ERAT" sheetId="31" r:id="rId7"/>
    <sheet name="KONTAKERAT MASUK" sheetId="34" r:id="rId8"/>
    <sheet name="KONTAK ERAT KELUAR" sheetId="33" r:id="rId9"/>
    <sheet name="FORMAT KONTAK ERAT" sheetId="35" r:id="rId10"/>
  </sheets>
  <definedNames>
    <definedName name="_xlnm._FilterDatabase" localSheetId="7" hidden="1">'KONTAKERAT MASUK'!#REF!</definedName>
    <definedName name="_xlnm._FilterDatabase" localSheetId="2" hidden="1">perdesa!$B$4:$I$260</definedName>
    <definedName name="_xlnm._FilterDatabase" localSheetId="6" hidden="1">'SEMUA KONTAK ERAT'!#REF!</definedName>
    <definedName name="_xlnm._FilterDatabase" localSheetId="1" hidden="1">'TOTAL KONTAK ERAT'!$F$1:$F$1</definedName>
    <definedName name="CZ">#REF!</definedName>
    <definedName name="_xlnm.Print_Area" localSheetId="2">perdesa!$B$1:$R$258</definedName>
    <definedName name="_xlnm.Print_Titles" localSheetId="2">perdesa!$5:$7</definedName>
  </definedNames>
  <calcPr calcId="152511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5" i="35" l="1"/>
  <c r="D725" i="35" s="1"/>
  <c r="E8" i="19" l="1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8" i="19" l="1"/>
  <c r="A3" i="20"/>
  <c r="F625" i="35" l="1"/>
  <c r="D625" i="35" l="1"/>
  <c r="F626" i="35"/>
  <c r="D624" i="35"/>
  <c r="D626" i="35" l="1"/>
  <c r="F627" i="35"/>
  <c r="D623" i="35"/>
  <c r="D627" i="35" l="1"/>
  <c r="F628" i="35"/>
  <c r="D622" i="35"/>
  <c r="D628" i="35" l="1"/>
  <c r="F629" i="35"/>
  <c r="D621" i="35"/>
  <c r="D629" i="35" l="1"/>
  <c r="F630" i="35"/>
  <c r="D620" i="35"/>
  <c r="D630" i="35" l="1"/>
  <c r="F631" i="35"/>
  <c r="D619" i="35"/>
  <c r="D618" i="35"/>
  <c r="D631" i="35" l="1"/>
  <c r="F632" i="35"/>
  <c r="D617" i="35"/>
  <c r="D632" i="35" l="1"/>
  <c r="F633" i="35"/>
  <c r="D616" i="35"/>
  <c r="D633" i="35" l="1"/>
  <c r="F634" i="35"/>
  <c r="D615" i="35"/>
  <c r="D634" i="35" l="1"/>
  <c r="F635" i="35"/>
  <c r="D614" i="35"/>
  <c r="D635" i="35" l="1"/>
  <c r="F636" i="35"/>
  <c r="D613" i="35"/>
  <c r="D636" i="35" l="1"/>
  <c r="F637" i="35"/>
  <c r="D612" i="35"/>
  <c r="D637" i="35" l="1"/>
  <c r="F638" i="35"/>
  <c r="D611" i="35"/>
  <c r="D638" i="35" l="1"/>
  <c r="F639" i="35"/>
  <c r="D610" i="35"/>
  <c r="D639" i="35" l="1"/>
  <c r="F640" i="35"/>
  <c r="D609" i="35"/>
  <c r="D640" i="35" l="1"/>
  <c r="F641" i="35"/>
  <c r="D608" i="35"/>
  <c r="D641" i="35" l="1"/>
  <c r="F642" i="35"/>
  <c r="D607" i="35"/>
  <c r="D642" i="35" l="1"/>
  <c r="F643" i="35"/>
  <c r="D606" i="35"/>
  <c r="D643" i="35" l="1"/>
  <c r="F644" i="35"/>
  <c r="D605" i="35"/>
  <c r="D644" i="35" l="1"/>
  <c r="F645" i="35"/>
  <c r="D604" i="35"/>
  <c r="D645" i="35" l="1"/>
  <c r="F646" i="35"/>
  <c r="D603" i="35"/>
  <c r="D646" i="35" l="1"/>
  <c r="F647" i="35"/>
  <c r="D602" i="35"/>
  <c r="D647" i="35" l="1"/>
  <c r="F648" i="35"/>
  <c r="D601" i="35"/>
  <c r="D648" i="35" l="1"/>
  <c r="F649" i="35"/>
  <c r="D600" i="35"/>
  <c r="D649" i="35" l="1"/>
  <c r="F650" i="35"/>
  <c r="D599" i="35"/>
  <c r="D650" i="35" l="1"/>
  <c r="F651" i="35"/>
  <c r="D598" i="35"/>
  <c r="D651" i="35" l="1"/>
  <c r="F652" i="35"/>
  <c r="D597" i="35"/>
  <c r="D652" i="35" l="1"/>
  <c r="F653" i="35"/>
  <c r="D596" i="35"/>
  <c r="D653" i="35" l="1"/>
  <c r="F654" i="35"/>
  <c r="D595" i="35"/>
  <c r="D654" i="35" l="1"/>
  <c r="F655" i="35"/>
  <c r="D594" i="35"/>
  <c r="D655" i="35" l="1"/>
  <c r="F656" i="35"/>
  <c r="D593" i="35"/>
  <c r="D656" i="35" l="1"/>
  <c r="F657" i="35"/>
  <c r="D592" i="35"/>
  <c r="D657" i="35" l="1"/>
  <c r="F658" i="35"/>
  <c r="D591" i="35"/>
  <c r="D658" i="35" l="1"/>
  <c r="F659" i="35"/>
  <c r="D590" i="35"/>
  <c r="D659" i="35" l="1"/>
  <c r="F660" i="35"/>
  <c r="D589" i="35"/>
  <c r="D660" i="35" l="1"/>
  <c r="F661" i="35"/>
  <c r="D588" i="35"/>
  <c r="D661" i="35" l="1"/>
  <c r="F662" i="35"/>
  <c r="D587" i="35"/>
  <c r="D662" i="35" l="1"/>
  <c r="F663" i="35"/>
  <c r="D586" i="35"/>
  <c r="D663" i="35" l="1"/>
  <c r="F664" i="35"/>
  <c r="D585" i="35"/>
  <c r="D664" i="35" l="1"/>
  <c r="F665" i="35"/>
  <c r="D584" i="35"/>
  <c r="D665" i="35" l="1"/>
  <c r="F666" i="35"/>
  <c r="D583" i="35"/>
  <c r="D666" i="35" l="1"/>
  <c r="F667" i="35"/>
  <c r="D582" i="35"/>
  <c r="D667" i="35" l="1"/>
  <c r="F668" i="35"/>
  <c r="D581" i="35"/>
  <c r="D668" i="35" l="1"/>
  <c r="F669" i="35"/>
  <c r="D580" i="35"/>
  <c r="D669" i="35" l="1"/>
  <c r="F670" i="35"/>
  <c r="D579" i="35"/>
  <c r="D670" i="35" l="1"/>
  <c r="F671" i="35"/>
  <c r="D578" i="35"/>
  <c r="D671" i="35" l="1"/>
  <c r="F672" i="35"/>
  <c r="D577" i="35"/>
  <c r="D672" i="35" l="1"/>
  <c r="F673" i="35"/>
  <c r="D576" i="35"/>
  <c r="D673" i="35" l="1"/>
  <c r="F674" i="35"/>
  <c r="D575" i="35"/>
  <c r="D674" i="35" l="1"/>
  <c r="F675" i="35"/>
  <c r="D574" i="35"/>
  <c r="D675" i="35" l="1"/>
  <c r="F676" i="35"/>
  <c r="D573" i="35"/>
  <c r="D676" i="35" l="1"/>
  <c r="F677" i="35"/>
  <c r="D572" i="35"/>
  <c r="D677" i="35" l="1"/>
  <c r="F678" i="35"/>
  <c r="D571" i="35"/>
  <c r="D678" i="35" l="1"/>
  <c r="F679" i="35"/>
  <c r="D570" i="35"/>
  <c r="D679" i="35" l="1"/>
  <c r="F680" i="35"/>
  <c r="D569" i="35"/>
  <c r="D680" i="35" l="1"/>
  <c r="F681" i="35"/>
  <c r="D568" i="35"/>
  <c r="D681" i="35" l="1"/>
  <c r="F682" i="35"/>
  <c r="D567" i="35"/>
  <c r="D682" i="35" l="1"/>
  <c r="F683" i="35"/>
  <c r="F684" i="35" s="1"/>
  <c r="F685" i="35" s="1"/>
  <c r="D685" i="35" s="1"/>
  <c r="D566" i="35"/>
  <c r="F686" i="35" l="1"/>
  <c r="D684" i="35"/>
  <c r="D683" i="35"/>
  <c r="D565" i="35"/>
  <c r="F687" i="35" l="1"/>
  <c r="D686" i="35"/>
  <c r="D564" i="35"/>
  <c r="F688" i="35" l="1"/>
  <c r="D687" i="35"/>
  <c r="D563" i="35"/>
  <c r="D688" i="35" l="1"/>
  <c r="F689" i="35"/>
  <c r="D562" i="35"/>
  <c r="D689" i="35" l="1"/>
  <c r="F690" i="35"/>
  <c r="D560" i="35"/>
  <c r="D690" i="35" l="1"/>
  <c r="F691" i="35"/>
  <c r="D559" i="35"/>
  <c r="D691" i="35" l="1"/>
  <c r="F692" i="35"/>
  <c r="D558" i="35"/>
  <c r="D692" i="35" l="1"/>
  <c r="F693" i="35"/>
  <c r="D557" i="35"/>
  <c r="D693" i="35" l="1"/>
  <c r="F694" i="35"/>
  <c r="D556" i="35"/>
  <c r="D694" i="35" l="1"/>
  <c r="F695" i="35"/>
  <c r="D555" i="35"/>
  <c r="D695" i="35" l="1"/>
  <c r="F696" i="35"/>
  <c r="D554" i="35"/>
  <c r="D696" i="35" l="1"/>
  <c r="F697" i="35"/>
  <c r="D553" i="35"/>
  <c r="D697" i="35" l="1"/>
  <c r="F698" i="35"/>
  <c r="D552" i="35"/>
  <c r="D698" i="35" l="1"/>
  <c r="F699" i="35"/>
  <c r="D551" i="35"/>
  <c r="D699" i="35" l="1"/>
  <c r="F700" i="35"/>
  <c r="D550" i="35"/>
  <c r="D700" i="35" l="1"/>
  <c r="F701" i="35"/>
  <c r="D549" i="35"/>
  <c r="D701" i="35" l="1"/>
  <c r="F702" i="35"/>
  <c r="D548" i="35"/>
  <c r="D702" i="35" l="1"/>
  <c r="F703" i="35"/>
  <c r="D547" i="35"/>
  <c r="D703" i="35" l="1"/>
  <c r="F704" i="35"/>
  <c r="D546" i="35"/>
  <c r="D704" i="35" l="1"/>
  <c r="F705" i="35"/>
  <c r="D545" i="35"/>
  <c r="D705" i="35" l="1"/>
  <c r="F706" i="35"/>
  <c r="D544" i="35"/>
  <c r="D706" i="35" l="1"/>
  <c r="F707" i="35"/>
  <c r="D543" i="35"/>
  <c r="D707" i="35" l="1"/>
  <c r="F708" i="35"/>
  <c r="D542" i="35"/>
  <c r="D708" i="35" l="1"/>
  <c r="F709" i="35"/>
  <c r="D541" i="35"/>
  <c r="D709" i="35" l="1"/>
  <c r="F710" i="35"/>
  <c r="D540" i="35"/>
  <c r="D710" i="35" l="1"/>
  <c r="F711" i="35"/>
  <c r="F534" i="35"/>
  <c r="D711" i="35" l="1"/>
  <c r="F712" i="35"/>
  <c r="D534" i="35"/>
  <c r="F535" i="35"/>
  <c r="D533" i="35"/>
  <c r="D712" i="35" l="1"/>
  <c r="F713" i="35"/>
  <c r="D535" i="35"/>
  <c r="F536" i="35"/>
  <c r="D532" i="35"/>
  <c r="D713" i="35" l="1"/>
  <c r="F714" i="35"/>
  <c r="D536" i="35"/>
  <c r="F537" i="35"/>
  <c r="D46" i="35"/>
  <c r="D55" i="35"/>
  <c r="D56" i="35" s="1"/>
  <c r="D57" i="35" s="1"/>
  <c r="D62" i="35"/>
  <c r="D63" i="35" s="1"/>
  <c r="D65" i="35"/>
  <c r="D66" i="35" s="1"/>
  <c r="D67" i="35" s="1"/>
  <c r="D68" i="35" s="1"/>
  <c r="D69" i="35" s="1"/>
  <c r="D70" i="35" s="1"/>
  <c r="D71" i="35" s="1"/>
  <c r="D72" i="35" s="1"/>
  <c r="D73" i="35" s="1"/>
  <c r="D74" i="35" s="1"/>
  <c r="D75" i="35" s="1"/>
  <c r="D76" i="35" s="1"/>
  <c r="D77" i="35" s="1"/>
  <c r="D78" i="35" s="1"/>
  <c r="D79" i="35" s="1"/>
  <c r="D80" i="35" s="1"/>
  <c r="D81" i="35" s="1"/>
  <c r="D82" i="35" s="1"/>
  <c r="D83" i="35" s="1"/>
  <c r="D84" i="35" s="1"/>
  <c r="D85" i="35" s="1"/>
  <c r="D86" i="35" s="1"/>
  <c r="D87" i="35" s="1"/>
  <c r="D88" i="35" s="1"/>
  <c r="D89" i="35" s="1"/>
  <c r="D90" i="35" s="1"/>
  <c r="D91" i="35" s="1"/>
  <c r="D92" i="35" s="1"/>
  <c r="D93" i="35" s="1"/>
  <c r="D94" i="35" s="1"/>
  <c r="D95" i="35" s="1"/>
  <c r="D96" i="35" s="1"/>
  <c r="D97" i="35" s="1"/>
  <c r="D98" i="35" s="1"/>
  <c r="D99" i="35" s="1"/>
  <c r="D100" i="35" s="1"/>
  <c r="D101" i="35" s="1"/>
  <c r="D102" i="35" s="1"/>
  <c r="D103" i="35" s="1"/>
  <c r="D104" i="35" s="1"/>
  <c r="D105" i="35" s="1"/>
  <c r="D106" i="35" s="1"/>
  <c r="D107" i="35" s="1"/>
  <c r="D108" i="35" s="1"/>
  <c r="D109" i="35" s="1"/>
  <c r="D110" i="35" s="1"/>
  <c r="D111" i="35" s="1"/>
  <c r="D112" i="35" s="1"/>
  <c r="D113" i="35" s="1"/>
  <c r="D114" i="35" s="1"/>
  <c r="D115" i="35" s="1"/>
  <c r="D116" i="35" s="1"/>
  <c r="D117" i="35" s="1"/>
  <c r="D118" i="35" s="1"/>
  <c r="D119" i="35" s="1"/>
  <c r="D120" i="35" s="1"/>
  <c r="D121" i="35" s="1"/>
  <c r="D122" i="35" s="1"/>
  <c r="D123" i="35" s="1"/>
  <c r="D124" i="35" s="1"/>
  <c r="D125" i="35" s="1"/>
  <c r="D126" i="35" s="1"/>
  <c r="D127" i="35" s="1"/>
  <c r="D128" i="35" s="1"/>
  <c r="D129" i="35" s="1"/>
  <c r="D130" i="35" s="1"/>
  <c r="D131" i="35" s="1"/>
  <c r="D132" i="35" s="1"/>
  <c r="D133" i="35" s="1"/>
  <c r="D134" i="35" s="1"/>
  <c r="D135" i="35" s="1"/>
  <c r="D136" i="35" s="1"/>
  <c r="D137" i="35" s="1"/>
  <c r="D138" i="35" s="1"/>
  <c r="D139" i="35" s="1"/>
  <c r="D140" i="35" s="1"/>
  <c r="D141" i="35" s="1"/>
  <c r="D142" i="35" s="1"/>
  <c r="D143" i="35" s="1"/>
  <c r="D144" i="35" s="1"/>
  <c r="D145" i="35" s="1"/>
  <c r="D146" i="35" s="1"/>
  <c r="D147" i="35" s="1"/>
  <c r="D148" i="35" s="1"/>
  <c r="D149" i="35" s="1"/>
  <c r="D150" i="35" s="1"/>
  <c r="D151" i="35" s="1"/>
  <c r="D152" i="35" s="1"/>
  <c r="D153" i="35" s="1"/>
  <c r="D154" i="35" s="1"/>
  <c r="D155" i="35" s="1"/>
  <c r="D156" i="35" s="1"/>
  <c r="D157" i="35" s="1"/>
  <c r="D158" i="35" s="1"/>
  <c r="D159" i="35" s="1"/>
  <c r="D160" i="35" s="1"/>
  <c r="D161" i="35" s="1"/>
  <c r="D162" i="35" s="1"/>
  <c r="D163" i="35" s="1"/>
  <c r="D164" i="35" s="1"/>
  <c r="D165" i="35" s="1"/>
  <c r="D166" i="35" s="1"/>
  <c r="D167" i="35" s="1"/>
  <c r="D168" i="35" s="1"/>
  <c r="D169" i="35" s="1"/>
  <c r="D170" i="35" s="1"/>
  <c r="D171" i="35" s="1"/>
  <c r="D172" i="35" s="1"/>
  <c r="D173" i="35" s="1"/>
  <c r="D174" i="35" s="1"/>
  <c r="D175" i="35" s="1"/>
  <c r="D176" i="35" s="1"/>
  <c r="D177" i="35" s="1"/>
  <c r="D178" i="35" s="1"/>
  <c r="D179" i="35" s="1"/>
  <c r="D180" i="35" s="1"/>
  <c r="D181" i="35" s="1"/>
  <c r="D182" i="35" s="1"/>
  <c r="D183" i="35" s="1"/>
  <c r="D184" i="35" s="1"/>
  <c r="D185" i="35" s="1"/>
  <c r="D186" i="35" s="1"/>
  <c r="D187" i="35" s="1"/>
  <c r="D188" i="35" s="1"/>
  <c r="D189" i="35" s="1"/>
  <c r="D190" i="35" s="1"/>
  <c r="D191" i="35" s="1"/>
  <c r="D192" i="35" s="1"/>
  <c r="D193" i="35" s="1"/>
  <c r="D194" i="35" s="1"/>
  <c r="D195" i="35" s="1"/>
  <c r="D196" i="35" s="1"/>
  <c r="D197" i="35" s="1"/>
  <c r="D198" i="35" s="1"/>
  <c r="D199" i="35" s="1"/>
  <c r="D200" i="35" s="1"/>
  <c r="D201" i="35" s="1"/>
  <c r="D202" i="35" s="1"/>
  <c r="D203" i="35" s="1"/>
  <c r="D204" i="35" s="1"/>
  <c r="D205" i="35" s="1"/>
  <c r="D206" i="35" s="1"/>
  <c r="D207" i="35" s="1"/>
  <c r="D208" i="35" s="1"/>
  <c r="D209" i="35" s="1"/>
  <c r="D210" i="35" s="1"/>
  <c r="D211" i="35" s="1"/>
  <c r="D212" i="35" s="1"/>
  <c r="D213" i="35" s="1"/>
  <c r="D214" i="35" s="1"/>
  <c r="D215" i="35" s="1"/>
  <c r="D216" i="35" s="1"/>
  <c r="D217" i="35" s="1"/>
  <c r="D218" i="35" s="1"/>
  <c r="D219" i="35" s="1"/>
  <c r="D220" i="35" s="1"/>
  <c r="D221" i="35" s="1"/>
  <c r="D222" i="35" s="1"/>
  <c r="D223" i="35" s="1"/>
  <c r="D224" i="35" s="1"/>
  <c r="D225" i="35" s="1"/>
  <c r="D226" i="35" s="1"/>
  <c r="D227" i="35" s="1"/>
  <c r="D228" i="35" s="1"/>
  <c r="D229" i="35" s="1"/>
  <c r="D230" i="35" s="1"/>
  <c r="D231" i="35" s="1"/>
  <c r="D232" i="35" s="1"/>
  <c r="D233" i="35" s="1"/>
  <c r="D234" i="35" s="1"/>
  <c r="D235" i="35" s="1"/>
  <c r="D236" i="35" s="1"/>
  <c r="D237" i="35" s="1"/>
  <c r="D238" i="35" s="1"/>
  <c r="D239" i="35" s="1"/>
  <c r="D240" i="35" s="1"/>
  <c r="D241" i="35" s="1"/>
  <c r="D242" i="35" s="1"/>
  <c r="D243" i="35" s="1"/>
  <c r="D244" i="35" s="1"/>
  <c r="D245" i="35" s="1"/>
  <c r="D246" i="35" s="1"/>
  <c r="D247" i="35" s="1"/>
  <c r="D248" i="35" s="1"/>
  <c r="D249" i="35" s="1"/>
  <c r="D250" i="35" s="1"/>
  <c r="D251" i="35" s="1"/>
  <c r="D252" i="35" s="1"/>
  <c r="D253" i="35" s="1"/>
  <c r="D254" i="35" s="1"/>
  <c r="D255" i="35" s="1"/>
  <c r="D256" i="35" s="1"/>
  <c r="D257" i="35" s="1"/>
  <c r="D258" i="35" s="1"/>
  <c r="D259" i="35" s="1"/>
  <c r="D260" i="35" s="1"/>
  <c r="D261" i="35" s="1"/>
  <c r="D262" i="35" s="1"/>
  <c r="D263" i="35" s="1"/>
  <c r="D264" i="35" s="1"/>
  <c r="D265" i="35" s="1"/>
  <c r="D266" i="35" s="1"/>
  <c r="D267" i="35" s="1"/>
  <c r="D268" i="35" s="1"/>
  <c r="D269" i="35" s="1"/>
  <c r="D270" i="35" s="1"/>
  <c r="D271" i="35" s="1"/>
  <c r="D272" i="35" s="1"/>
  <c r="D273" i="35" s="1"/>
  <c r="D274" i="35" s="1"/>
  <c r="D275" i="35" s="1"/>
  <c r="D276" i="35" s="1"/>
  <c r="D277" i="35" s="1"/>
  <c r="D278" i="35" s="1"/>
  <c r="D279" i="35" s="1"/>
  <c r="D280" i="35" s="1"/>
  <c r="D281" i="35" s="1"/>
  <c r="D282" i="35" s="1"/>
  <c r="D283" i="35" s="1"/>
  <c r="D284" i="35" s="1"/>
  <c r="D285" i="35" s="1"/>
  <c r="D286" i="35" s="1"/>
  <c r="D287" i="35" s="1"/>
  <c r="D288" i="35" s="1"/>
  <c r="D289" i="35" s="1"/>
  <c r="D290" i="35" s="1"/>
  <c r="D291" i="35" s="1"/>
  <c r="D292" i="35" s="1"/>
  <c r="D293" i="35" s="1"/>
  <c r="D294" i="35" s="1"/>
  <c r="D295" i="35" s="1"/>
  <c r="D296" i="35" s="1"/>
  <c r="D297" i="35" s="1"/>
  <c r="D298" i="35" s="1"/>
  <c r="D299" i="35" s="1"/>
  <c r="D300" i="35" s="1"/>
  <c r="D301" i="35" s="1"/>
  <c r="D302" i="35" s="1"/>
  <c r="D303" i="35" s="1"/>
  <c r="D304" i="35" s="1"/>
  <c r="D305" i="35" s="1"/>
  <c r="D306" i="35" s="1"/>
  <c r="D307" i="35" s="1"/>
  <c r="D308" i="35" s="1"/>
  <c r="D309" i="35" s="1"/>
  <c r="D310" i="35" s="1"/>
  <c r="D311" i="35" s="1"/>
  <c r="D312" i="35" s="1"/>
  <c r="D313" i="35" s="1"/>
  <c r="D314" i="35" s="1"/>
  <c r="D315" i="35" s="1"/>
  <c r="D316" i="35" s="1"/>
  <c r="D317" i="35" s="1"/>
  <c r="D318" i="35" s="1"/>
  <c r="D319" i="35" s="1"/>
  <c r="D320" i="35" s="1"/>
  <c r="D321" i="35" s="1"/>
  <c r="D322" i="35" s="1"/>
  <c r="D323" i="35" s="1"/>
  <c r="D324" i="35" s="1"/>
  <c r="D325" i="35" s="1"/>
  <c r="D326" i="35" s="1"/>
  <c r="D327" i="35" s="1"/>
  <c r="D328" i="35" s="1"/>
  <c r="D329" i="35" s="1"/>
  <c r="D330" i="35" s="1"/>
  <c r="D331" i="35" s="1"/>
  <c r="D332" i="35" s="1"/>
  <c r="D333" i="35" s="1"/>
  <c r="D334" i="35" s="1"/>
  <c r="D335" i="35" s="1"/>
  <c r="D336" i="35" s="1"/>
  <c r="D337" i="35" s="1"/>
  <c r="D338" i="35" s="1"/>
  <c r="D339" i="35" s="1"/>
  <c r="D340" i="35" s="1"/>
  <c r="D341" i="35" s="1"/>
  <c r="D342" i="35" s="1"/>
  <c r="D343" i="35" s="1"/>
  <c r="D344" i="35" s="1"/>
  <c r="D345" i="35" s="1"/>
  <c r="D346" i="35" s="1"/>
  <c r="D347" i="35" s="1"/>
  <c r="D348" i="35" s="1"/>
  <c r="D349" i="35" s="1"/>
  <c r="D350" i="35" s="1"/>
  <c r="D351" i="35" s="1"/>
  <c r="D352" i="35" s="1"/>
  <c r="D353" i="35" s="1"/>
  <c r="D354" i="35" s="1"/>
  <c r="D355" i="35" s="1"/>
  <c r="D356" i="35" s="1"/>
  <c r="D357" i="35" s="1"/>
  <c r="D358" i="35" s="1"/>
  <c r="D359" i="35" s="1"/>
  <c r="D360" i="35" s="1"/>
  <c r="D361" i="35" s="1"/>
  <c r="D362" i="35" s="1"/>
  <c r="D363" i="35" s="1"/>
  <c r="D364" i="35" s="1"/>
  <c r="D365" i="35" s="1"/>
  <c r="D366" i="35" s="1"/>
  <c r="D367" i="35" s="1"/>
  <c r="D368" i="35" s="1"/>
  <c r="D369" i="35" s="1"/>
  <c r="D370" i="35" s="1"/>
  <c r="D371" i="35" s="1"/>
  <c r="D372" i="35" s="1"/>
  <c r="D373" i="35" s="1"/>
  <c r="D374" i="35" s="1"/>
  <c r="D375" i="35" s="1"/>
  <c r="D376" i="35" s="1"/>
  <c r="D377" i="35" s="1"/>
  <c r="D378" i="35" s="1"/>
  <c r="D379" i="35" s="1"/>
  <c r="D380" i="35" s="1"/>
  <c r="D381" i="35" s="1"/>
  <c r="D382" i="35" s="1"/>
  <c r="D383" i="35" s="1"/>
  <c r="D384" i="35" s="1"/>
  <c r="D385" i="35" s="1"/>
  <c r="D386" i="35" s="1"/>
  <c r="D387" i="35" s="1"/>
  <c r="D388" i="35" s="1"/>
  <c r="D389" i="35" s="1"/>
  <c r="D390" i="35" s="1"/>
  <c r="D391" i="35" s="1"/>
  <c r="D392" i="35" s="1"/>
  <c r="D393" i="35" s="1"/>
  <c r="D394" i="35" s="1"/>
  <c r="D395" i="35" s="1"/>
  <c r="D396" i="35" s="1"/>
  <c r="D397" i="35" s="1"/>
  <c r="D398" i="35" s="1"/>
  <c r="D399" i="35" s="1"/>
  <c r="D400" i="35" s="1"/>
  <c r="D401" i="35" s="1"/>
  <c r="D402" i="35" s="1"/>
  <c r="D403" i="35" s="1"/>
  <c r="D404" i="35" s="1"/>
  <c r="D405" i="35" s="1"/>
  <c r="D406" i="35" s="1"/>
  <c r="D407" i="35" s="1"/>
  <c r="D408" i="35" s="1"/>
  <c r="D409" i="35" s="1"/>
  <c r="D410" i="35" s="1"/>
  <c r="D411" i="35" s="1"/>
  <c r="D412" i="35" s="1"/>
  <c r="D413" i="35" s="1"/>
  <c r="D414" i="35" s="1"/>
  <c r="D415" i="35" s="1"/>
  <c r="D416" i="35" s="1"/>
  <c r="D417" i="35" s="1"/>
  <c r="D418" i="35" s="1"/>
  <c r="D419" i="35" s="1"/>
  <c r="D420" i="35" s="1"/>
  <c r="D421" i="35" s="1"/>
  <c r="D422" i="35" s="1"/>
  <c r="D423" i="35" s="1"/>
  <c r="D424" i="35" s="1"/>
  <c r="D425" i="35" s="1"/>
  <c r="D426" i="35" s="1"/>
  <c r="D427" i="35" s="1"/>
  <c r="D428" i="35" s="1"/>
  <c r="D429" i="35" s="1"/>
  <c r="D430" i="35" s="1"/>
  <c r="D431" i="35" s="1"/>
  <c r="D432" i="35" s="1"/>
  <c r="D433" i="35" s="1"/>
  <c r="D434" i="35" s="1"/>
  <c r="D435" i="35" s="1"/>
  <c r="D436" i="35" s="1"/>
  <c r="D437" i="35" s="1"/>
  <c r="D438" i="35" s="1"/>
  <c r="D439" i="35" s="1"/>
  <c r="D440" i="35" s="1"/>
  <c r="D441" i="35" s="1"/>
  <c r="D442" i="35" s="1"/>
  <c r="D443" i="35" s="1"/>
  <c r="D444" i="35" s="1"/>
  <c r="D445" i="35" s="1"/>
  <c r="D446" i="35" s="1"/>
  <c r="D447" i="35" s="1"/>
  <c r="D448" i="35" s="1"/>
  <c r="D449" i="35" s="1"/>
  <c r="D450" i="35" s="1"/>
  <c r="D451" i="35" s="1"/>
  <c r="D452" i="35" s="1"/>
  <c r="D453" i="35" s="1"/>
  <c r="D454" i="35" s="1"/>
  <c r="D455" i="35" s="1"/>
  <c r="D456" i="35" s="1"/>
  <c r="D457" i="35" s="1"/>
  <c r="D458" i="35" s="1"/>
  <c r="D459" i="35" s="1"/>
  <c r="D460" i="35" s="1"/>
  <c r="D461" i="35" s="1"/>
  <c r="D462" i="35" s="1"/>
  <c r="D463" i="35" s="1"/>
  <c r="D464" i="35" s="1"/>
  <c r="D465" i="35" s="1"/>
  <c r="D466" i="35" s="1"/>
  <c r="D467" i="35" s="1"/>
  <c r="D468" i="35" s="1"/>
  <c r="D469" i="35" s="1"/>
  <c r="D470" i="35" s="1"/>
  <c r="D471" i="35" s="1"/>
  <c r="D472" i="35" s="1"/>
  <c r="D473" i="35" s="1"/>
  <c r="D474" i="35" s="1"/>
  <c r="D475" i="35" s="1"/>
  <c r="D476" i="35" s="1"/>
  <c r="D477" i="35" s="1"/>
  <c r="D478" i="35" s="1"/>
  <c r="D479" i="35" s="1"/>
  <c r="D480" i="35" s="1"/>
  <c r="D481" i="35" s="1"/>
  <c r="D482" i="35" s="1"/>
  <c r="D483" i="35" s="1"/>
  <c r="D484" i="35" s="1"/>
  <c r="D485" i="35" s="1"/>
  <c r="D486" i="35" s="1"/>
  <c r="D487" i="35" s="1"/>
  <c r="D488" i="35" s="1"/>
  <c r="D489" i="35" s="1"/>
  <c r="D490" i="35" s="1"/>
  <c r="D491" i="35" s="1"/>
  <c r="D492" i="35" s="1"/>
  <c r="D493" i="35" s="1"/>
  <c r="D494" i="35" s="1"/>
  <c r="D495" i="35" s="1"/>
  <c r="D496" i="35" s="1"/>
  <c r="D497" i="35" s="1"/>
  <c r="D498" i="35" s="1"/>
  <c r="D499" i="35" s="1"/>
  <c r="D500" i="35" s="1"/>
  <c r="D501" i="35" s="1"/>
  <c r="D502" i="35" s="1"/>
  <c r="D503" i="35" s="1"/>
  <c r="D504" i="35" s="1"/>
  <c r="D505" i="35" s="1"/>
  <c r="D506" i="35" s="1"/>
  <c r="D507" i="35" s="1"/>
  <c r="D508" i="35" s="1"/>
  <c r="D509" i="35" s="1"/>
  <c r="D510" i="35" s="1"/>
  <c r="D511" i="35" s="1"/>
  <c r="D512" i="35" s="1"/>
  <c r="D513" i="35" s="1"/>
  <c r="D514" i="35" s="1"/>
  <c r="D515" i="35" s="1"/>
  <c r="D516" i="35" s="1"/>
  <c r="D517" i="35" s="1"/>
  <c r="D518" i="35" s="1"/>
  <c r="D519" i="35" s="1"/>
  <c r="D520" i="35" s="1"/>
  <c r="D521" i="35" s="1"/>
  <c r="D522" i="35" s="1"/>
  <c r="D523" i="35" s="1"/>
  <c r="D524" i="35" s="1"/>
  <c r="D525" i="35" s="1"/>
  <c r="D526" i="35" s="1"/>
  <c r="D527" i="35" s="1"/>
  <c r="D528" i="35" s="1"/>
  <c r="D529" i="35" s="1"/>
  <c r="D530" i="35" s="1"/>
  <c r="D714" i="35" l="1"/>
  <c r="F715" i="35"/>
  <c r="D537" i="35"/>
  <c r="F538" i="35"/>
  <c r="G64" i="35"/>
  <c r="G65" i="35" s="1"/>
  <c r="G66" i="35" s="1"/>
  <c r="G67" i="35" s="1"/>
  <c r="G68" i="35" s="1"/>
  <c r="G69" i="35" s="1"/>
  <c r="G70" i="35" s="1"/>
  <c r="G71" i="35" s="1"/>
  <c r="G72" i="35" s="1"/>
  <c r="G73" i="35" s="1"/>
  <c r="G74" i="35" s="1"/>
  <c r="G75" i="35" s="1"/>
  <c r="G76" i="35" s="1"/>
  <c r="G77" i="35" s="1"/>
  <c r="G78" i="35" s="1"/>
  <c r="G79" i="35" s="1"/>
  <c r="G80" i="35" s="1"/>
  <c r="G81" i="35" s="1"/>
  <c r="G82" i="35" s="1"/>
  <c r="G83" i="35" s="1"/>
  <c r="G84" i="35" s="1"/>
  <c r="G85" i="35" s="1"/>
  <c r="G86" i="35" s="1"/>
  <c r="G87" i="35" s="1"/>
  <c r="G88" i="35" s="1"/>
  <c r="G89" i="35" s="1"/>
  <c r="G90" i="35" s="1"/>
  <c r="G91" i="35" s="1"/>
  <c r="G92" i="35" s="1"/>
  <c r="G93" i="35" s="1"/>
  <c r="G94" i="35" s="1"/>
  <c r="G95" i="35" s="1"/>
  <c r="G96" i="35" s="1"/>
  <c r="G97" i="35" s="1"/>
  <c r="G98" i="35" s="1"/>
  <c r="G99" i="35" s="1"/>
  <c r="G100" i="35" s="1"/>
  <c r="G101" i="35" s="1"/>
  <c r="G102" i="35" s="1"/>
  <c r="G103" i="35" s="1"/>
  <c r="G104" i="35" s="1"/>
  <c r="G105" i="35" s="1"/>
  <c r="G106" i="35" s="1"/>
  <c r="G107" i="35" s="1"/>
  <c r="G108" i="35" s="1"/>
  <c r="G109" i="35" s="1"/>
  <c r="G110" i="35" s="1"/>
  <c r="G111" i="35" s="1"/>
  <c r="G112" i="35" s="1"/>
  <c r="G113" i="35" s="1"/>
  <c r="G114" i="35" s="1"/>
  <c r="G115" i="35" s="1"/>
  <c r="G116" i="35" s="1"/>
  <c r="G117" i="35" s="1"/>
  <c r="G118" i="35" s="1"/>
  <c r="G119" i="35" s="1"/>
  <c r="G120" i="35" s="1"/>
  <c r="G121" i="35" s="1"/>
  <c r="G122" i="35" s="1"/>
  <c r="G123" i="35" s="1"/>
  <c r="G124" i="35" s="1"/>
  <c r="G125" i="35" s="1"/>
  <c r="G126" i="35" s="1"/>
  <c r="G127" i="35" s="1"/>
  <c r="G128" i="35" s="1"/>
  <c r="G129" i="35" s="1"/>
  <c r="G130" i="35" s="1"/>
  <c r="G131" i="35" s="1"/>
  <c r="G132" i="35" s="1"/>
  <c r="G133" i="35" s="1"/>
  <c r="G134" i="35" s="1"/>
  <c r="G135" i="35" s="1"/>
  <c r="G136" i="35" s="1"/>
  <c r="G137" i="35" s="1"/>
  <c r="G138" i="35" s="1"/>
  <c r="G139" i="35" s="1"/>
  <c r="G140" i="35" s="1"/>
  <c r="G141" i="35" s="1"/>
  <c r="G142" i="35" s="1"/>
  <c r="G143" i="35" s="1"/>
  <c r="G144" i="35" s="1"/>
  <c r="G145" i="35" s="1"/>
  <c r="G146" i="35" s="1"/>
  <c r="G147" i="35" s="1"/>
  <c r="G148" i="35" s="1"/>
  <c r="G149" i="35" s="1"/>
  <c r="G150" i="35" s="1"/>
  <c r="G151" i="35" s="1"/>
  <c r="G152" i="35" s="1"/>
  <c r="G153" i="35" s="1"/>
  <c r="G154" i="35" s="1"/>
  <c r="G155" i="35" s="1"/>
  <c r="G156" i="35" s="1"/>
  <c r="G157" i="35" s="1"/>
  <c r="G158" i="35" s="1"/>
  <c r="G159" i="35" s="1"/>
  <c r="G160" i="35" s="1"/>
  <c r="G161" i="35" s="1"/>
  <c r="G162" i="35" s="1"/>
  <c r="G163" i="35" s="1"/>
  <c r="G164" i="35" s="1"/>
  <c r="G165" i="35" s="1"/>
  <c r="G166" i="35" s="1"/>
  <c r="G167" i="35" s="1"/>
  <c r="G168" i="35" s="1"/>
  <c r="G169" i="35" s="1"/>
  <c r="G170" i="35" s="1"/>
  <c r="G171" i="35" s="1"/>
  <c r="G172" i="35" s="1"/>
  <c r="G173" i="35" s="1"/>
  <c r="G174" i="35" s="1"/>
  <c r="G175" i="35" s="1"/>
  <c r="G176" i="35" s="1"/>
  <c r="G177" i="35" s="1"/>
  <c r="G178" i="35" s="1"/>
  <c r="G179" i="35" s="1"/>
  <c r="G180" i="35" s="1"/>
  <c r="G181" i="35" s="1"/>
  <c r="G182" i="35" s="1"/>
  <c r="G183" i="35" s="1"/>
  <c r="G184" i="35" s="1"/>
  <c r="G185" i="35" s="1"/>
  <c r="G186" i="35" s="1"/>
  <c r="G187" i="35" s="1"/>
  <c r="G188" i="35" s="1"/>
  <c r="G189" i="35" s="1"/>
  <c r="G190" i="35" s="1"/>
  <c r="G191" i="35" s="1"/>
  <c r="G192" i="35" s="1"/>
  <c r="G193" i="35" s="1"/>
  <c r="G194" i="35" s="1"/>
  <c r="G195" i="35" s="1"/>
  <c r="G196" i="35" s="1"/>
  <c r="G197" i="35" s="1"/>
  <c r="G198" i="35" s="1"/>
  <c r="G199" i="35" s="1"/>
  <c r="G200" i="35" s="1"/>
  <c r="G201" i="35" s="1"/>
  <c r="G202" i="35" s="1"/>
  <c r="G203" i="35" s="1"/>
  <c r="G204" i="35" s="1"/>
  <c r="G205" i="35" s="1"/>
  <c r="G206" i="35" s="1"/>
  <c r="G207" i="35" s="1"/>
  <c r="G208" i="35" s="1"/>
  <c r="G209" i="35" s="1"/>
  <c r="G210" i="35" s="1"/>
  <c r="G211" i="35" s="1"/>
  <c r="G212" i="35" s="1"/>
  <c r="G213" i="35" s="1"/>
  <c r="G214" i="35" s="1"/>
  <c r="G215" i="35" s="1"/>
  <c r="G216" i="35" s="1"/>
  <c r="G217" i="35" s="1"/>
  <c r="G218" i="35" s="1"/>
  <c r="G219" i="35" s="1"/>
  <c r="G220" i="35" s="1"/>
  <c r="G221" i="35" s="1"/>
  <c r="G222" i="35" s="1"/>
  <c r="G223" i="35" s="1"/>
  <c r="G224" i="35" s="1"/>
  <c r="G225" i="35" s="1"/>
  <c r="G226" i="35" s="1"/>
  <c r="G227" i="35" s="1"/>
  <c r="G228" i="35" s="1"/>
  <c r="G229" i="35" s="1"/>
  <c r="G230" i="35" s="1"/>
  <c r="G231" i="35" s="1"/>
  <c r="G232" i="35" s="1"/>
  <c r="G233" i="35" s="1"/>
  <c r="G234" i="35" s="1"/>
  <c r="G235" i="35" s="1"/>
  <c r="G236" i="35" s="1"/>
  <c r="G237" i="35" s="1"/>
  <c r="G238" i="35" s="1"/>
  <c r="G239" i="35" s="1"/>
  <c r="G240" i="35" s="1"/>
  <c r="G241" i="35" s="1"/>
  <c r="G242" i="35" s="1"/>
  <c r="G243" i="35" s="1"/>
  <c r="G244" i="35" s="1"/>
  <c r="G245" i="35" s="1"/>
  <c r="G246" i="35" s="1"/>
  <c r="G247" i="35" s="1"/>
  <c r="G248" i="35" s="1"/>
  <c r="G249" i="35" s="1"/>
  <c r="G250" i="35" s="1"/>
  <c r="G251" i="35" s="1"/>
  <c r="G252" i="35" s="1"/>
  <c r="G253" i="35" s="1"/>
  <c r="G254" i="35" s="1"/>
  <c r="G255" i="35" s="1"/>
  <c r="G256" i="35" s="1"/>
  <c r="G257" i="35" s="1"/>
  <c r="G258" i="35" s="1"/>
  <c r="G259" i="35" s="1"/>
  <c r="G260" i="35" s="1"/>
  <c r="G261" i="35" s="1"/>
  <c r="G262" i="35" s="1"/>
  <c r="G263" i="35" s="1"/>
  <c r="G264" i="35" s="1"/>
  <c r="G265" i="35" s="1"/>
  <c r="G266" i="35" s="1"/>
  <c r="G267" i="35" s="1"/>
  <c r="G268" i="35" s="1"/>
  <c r="G269" i="35" s="1"/>
  <c r="G270" i="35" s="1"/>
  <c r="G271" i="35" s="1"/>
  <c r="G272" i="35" s="1"/>
  <c r="G273" i="35" s="1"/>
  <c r="G274" i="35" s="1"/>
  <c r="G275" i="35" s="1"/>
  <c r="G276" i="35" s="1"/>
  <c r="G277" i="35" s="1"/>
  <c r="G278" i="35" s="1"/>
  <c r="G279" i="35" s="1"/>
  <c r="G280" i="35" s="1"/>
  <c r="G281" i="35" s="1"/>
  <c r="G282" i="35" s="1"/>
  <c r="G283" i="35" s="1"/>
  <c r="G284" i="35" s="1"/>
  <c r="G285" i="35" s="1"/>
  <c r="G286" i="35" s="1"/>
  <c r="G287" i="35" s="1"/>
  <c r="G288" i="35" s="1"/>
  <c r="G289" i="35" s="1"/>
  <c r="G290" i="35" s="1"/>
  <c r="G291" i="35" s="1"/>
  <c r="G292" i="35" s="1"/>
  <c r="G293" i="35" s="1"/>
  <c r="G294" i="35" s="1"/>
  <c r="G295" i="35" s="1"/>
  <c r="G296" i="35" s="1"/>
  <c r="G297" i="35" s="1"/>
  <c r="G298" i="35" s="1"/>
  <c r="G299" i="35" s="1"/>
  <c r="G300" i="35" s="1"/>
  <c r="G301" i="35" s="1"/>
  <c r="G302" i="35" s="1"/>
  <c r="G303" i="35" s="1"/>
  <c r="G304" i="35" s="1"/>
  <c r="G305" i="35" s="1"/>
  <c r="G306" i="35" s="1"/>
  <c r="G307" i="35" s="1"/>
  <c r="G308" i="35" s="1"/>
  <c r="G309" i="35" s="1"/>
  <c r="G310" i="35" s="1"/>
  <c r="G311" i="35" s="1"/>
  <c r="G312" i="35" s="1"/>
  <c r="G313" i="35" s="1"/>
  <c r="G314" i="35" s="1"/>
  <c r="G315" i="35" s="1"/>
  <c r="G316" i="35" s="1"/>
  <c r="G317" i="35" s="1"/>
  <c r="G318" i="35" s="1"/>
  <c r="G319" i="35" s="1"/>
  <c r="G320" i="35" s="1"/>
  <c r="G321" i="35" s="1"/>
  <c r="G322" i="35" s="1"/>
  <c r="G323" i="35" s="1"/>
  <c r="G324" i="35" s="1"/>
  <c r="G325" i="35" s="1"/>
  <c r="G326" i="35" s="1"/>
  <c r="G327" i="35" s="1"/>
  <c r="G328" i="35" s="1"/>
  <c r="G329" i="35" s="1"/>
  <c r="G330" i="35" s="1"/>
  <c r="G331" i="35" s="1"/>
  <c r="G332" i="35" s="1"/>
  <c r="G333" i="35" s="1"/>
  <c r="G334" i="35" s="1"/>
  <c r="G335" i="35" s="1"/>
  <c r="G336" i="35" s="1"/>
  <c r="G337" i="35" s="1"/>
  <c r="G338" i="35" s="1"/>
  <c r="G339" i="35" s="1"/>
  <c r="G340" i="35" s="1"/>
  <c r="G341" i="35" s="1"/>
  <c r="G342" i="35" s="1"/>
  <c r="G343" i="35" s="1"/>
  <c r="G344" i="35" s="1"/>
  <c r="G345" i="35" s="1"/>
  <c r="G346" i="35" s="1"/>
  <c r="G347" i="35" s="1"/>
  <c r="G348" i="35" s="1"/>
  <c r="G349" i="35" s="1"/>
  <c r="G350" i="35" s="1"/>
  <c r="G351" i="35" s="1"/>
  <c r="G352" i="35" s="1"/>
  <c r="G353" i="35" s="1"/>
  <c r="G354" i="35" s="1"/>
  <c r="G355" i="35" s="1"/>
  <c r="G356" i="35" s="1"/>
  <c r="G357" i="35" s="1"/>
  <c r="G358" i="35" s="1"/>
  <c r="G359" i="35" s="1"/>
  <c r="G360" i="35" s="1"/>
  <c r="G361" i="35" s="1"/>
  <c r="G362" i="35" s="1"/>
  <c r="G363" i="35" s="1"/>
  <c r="G364" i="35" s="1"/>
  <c r="G365" i="35" s="1"/>
  <c r="G366" i="35" s="1"/>
  <c r="G367" i="35" s="1"/>
  <c r="G368" i="35" s="1"/>
  <c r="G369" i="35" s="1"/>
  <c r="G370" i="35" s="1"/>
  <c r="G371" i="35" s="1"/>
  <c r="G372" i="35" s="1"/>
  <c r="G373" i="35" s="1"/>
  <c r="G374" i="35" s="1"/>
  <c r="G375" i="35" s="1"/>
  <c r="G376" i="35" s="1"/>
  <c r="G377" i="35" s="1"/>
  <c r="G378" i="35" s="1"/>
  <c r="G379" i="35" s="1"/>
  <c r="G380" i="35" s="1"/>
  <c r="G381" i="35" s="1"/>
  <c r="G382" i="35" s="1"/>
  <c r="G383" i="35" s="1"/>
  <c r="G384" i="35" s="1"/>
  <c r="G385" i="35" s="1"/>
  <c r="G386" i="35" s="1"/>
  <c r="G387" i="35" s="1"/>
  <c r="G388" i="35" s="1"/>
  <c r="G389" i="35" s="1"/>
  <c r="G390" i="35" s="1"/>
  <c r="G391" i="35" s="1"/>
  <c r="G392" i="35" s="1"/>
  <c r="G393" i="35" s="1"/>
  <c r="G394" i="35" s="1"/>
  <c r="G395" i="35" s="1"/>
  <c r="G396" i="35" s="1"/>
  <c r="G397" i="35" s="1"/>
  <c r="G398" i="35" s="1"/>
  <c r="G399" i="35" s="1"/>
  <c r="G400" i="35" s="1"/>
  <c r="G401" i="35" s="1"/>
  <c r="G402" i="35" s="1"/>
  <c r="G403" i="35" s="1"/>
  <c r="G404" i="35" s="1"/>
  <c r="G405" i="35" s="1"/>
  <c r="G406" i="35" s="1"/>
  <c r="G407" i="35" s="1"/>
  <c r="G408" i="35" s="1"/>
  <c r="G409" i="35" s="1"/>
  <c r="G410" i="35" s="1"/>
  <c r="G411" i="35" s="1"/>
  <c r="G412" i="35" s="1"/>
  <c r="G413" i="35" s="1"/>
  <c r="G414" i="35" s="1"/>
  <c r="G415" i="35" s="1"/>
  <c r="G416" i="35" s="1"/>
  <c r="G417" i="35" s="1"/>
  <c r="G418" i="35" s="1"/>
  <c r="G419" i="35" s="1"/>
  <c r="G420" i="35" s="1"/>
  <c r="G421" i="35" s="1"/>
  <c r="G422" i="35" s="1"/>
  <c r="G423" i="35" s="1"/>
  <c r="G424" i="35" s="1"/>
  <c r="G425" i="35" s="1"/>
  <c r="G426" i="35" s="1"/>
  <c r="G427" i="35" s="1"/>
  <c r="G428" i="35" s="1"/>
  <c r="G429" i="35" s="1"/>
  <c r="G430" i="35" s="1"/>
  <c r="G431" i="35" s="1"/>
  <c r="G432" i="35" s="1"/>
  <c r="G433" i="35" s="1"/>
  <c r="G434" i="35" s="1"/>
  <c r="G435" i="35" s="1"/>
  <c r="G436" i="35" s="1"/>
  <c r="G437" i="35" s="1"/>
  <c r="G438" i="35" s="1"/>
  <c r="G439" i="35" s="1"/>
  <c r="G440" i="35" s="1"/>
  <c r="G441" i="35" s="1"/>
  <c r="G442" i="35" s="1"/>
  <c r="G443" i="35" s="1"/>
  <c r="G444" i="35" s="1"/>
  <c r="G445" i="35" s="1"/>
  <c r="G446" i="35" s="1"/>
  <c r="G447" i="35" s="1"/>
  <c r="G448" i="35" s="1"/>
  <c r="G449" i="35" s="1"/>
  <c r="G450" i="35" s="1"/>
  <c r="G451" i="35" s="1"/>
  <c r="G452" i="35" s="1"/>
  <c r="G453" i="35" s="1"/>
  <c r="G454" i="35" s="1"/>
  <c r="G455" i="35" s="1"/>
  <c r="G456" i="35" s="1"/>
  <c r="G457" i="35" s="1"/>
  <c r="G458" i="35" s="1"/>
  <c r="G459" i="35" s="1"/>
  <c r="G460" i="35" s="1"/>
  <c r="G461" i="35" s="1"/>
  <c r="G462" i="35" s="1"/>
  <c r="G463" i="35" s="1"/>
  <c r="G464" i="35" s="1"/>
  <c r="G465" i="35" s="1"/>
  <c r="G466" i="35" s="1"/>
  <c r="G467" i="35" s="1"/>
  <c r="G468" i="35" s="1"/>
  <c r="G469" i="35" s="1"/>
  <c r="G470" i="35" s="1"/>
  <c r="G471" i="35" s="1"/>
  <c r="G472" i="35" s="1"/>
  <c r="G473" i="35" s="1"/>
  <c r="G474" i="35" s="1"/>
  <c r="G475" i="35" s="1"/>
  <c r="G476" i="35" s="1"/>
  <c r="G477" i="35" s="1"/>
  <c r="G478" i="35" s="1"/>
  <c r="G479" i="35" s="1"/>
  <c r="G480" i="35" s="1"/>
  <c r="G481" i="35" s="1"/>
  <c r="G482" i="35" s="1"/>
  <c r="G483" i="35" s="1"/>
  <c r="G484" i="35" s="1"/>
  <c r="G485" i="35" s="1"/>
  <c r="G486" i="35" s="1"/>
  <c r="G487" i="35" s="1"/>
  <c r="G488" i="35" s="1"/>
  <c r="G489" i="35" s="1"/>
  <c r="G490" i="35" s="1"/>
  <c r="G491" i="35" s="1"/>
  <c r="G492" i="35" s="1"/>
  <c r="G493" i="35" s="1"/>
  <c r="G494" i="35" s="1"/>
  <c r="G495" i="35" s="1"/>
  <c r="G496" i="35" s="1"/>
  <c r="G497" i="35" s="1"/>
  <c r="G498" i="35" s="1"/>
  <c r="G499" i="35" s="1"/>
  <c r="G500" i="35" s="1"/>
  <c r="G501" i="35" s="1"/>
  <c r="G502" i="35" s="1"/>
  <c r="G503" i="35" s="1"/>
  <c r="G504" i="35" s="1"/>
  <c r="G505" i="35" s="1"/>
  <c r="G506" i="35" s="1"/>
  <c r="G507" i="35" s="1"/>
  <c r="G508" i="35" s="1"/>
  <c r="G509" i="35" s="1"/>
  <c r="G510" i="35" s="1"/>
  <c r="G511" i="35" s="1"/>
  <c r="G512" i="35" s="1"/>
  <c r="G513" i="35" s="1"/>
  <c r="G514" i="35" s="1"/>
  <c r="G515" i="35" s="1"/>
  <c r="G516" i="35" s="1"/>
  <c r="G517" i="35" s="1"/>
  <c r="G518" i="35" s="1"/>
  <c r="G519" i="35" s="1"/>
  <c r="G520" i="35" s="1"/>
  <c r="G521" i="35" s="1"/>
  <c r="G522" i="35" s="1"/>
  <c r="G523" i="35" s="1"/>
  <c r="G524" i="35" s="1"/>
  <c r="G525" i="35" s="1"/>
  <c r="G526" i="35" s="1"/>
  <c r="G527" i="35" s="1"/>
  <c r="G528" i="35" s="1"/>
  <c r="G529" i="35" s="1"/>
  <c r="G530" i="35" s="1"/>
  <c r="G62" i="35"/>
  <c r="F62" i="35"/>
  <c r="F63" i="35" s="1"/>
  <c r="F64" i="35" s="1"/>
  <c r="F65" i="35" s="1"/>
  <c r="F66" i="35" s="1"/>
  <c r="F67" i="35" s="1"/>
  <c r="F68" i="35" s="1"/>
  <c r="F69" i="35" s="1"/>
  <c r="F70" i="35" s="1"/>
  <c r="F71" i="35" s="1"/>
  <c r="F72" i="35" s="1"/>
  <c r="F73" i="35" s="1"/>
  <c r="F74" i="35" s="1"/>
  <c r="F75" i="35" s="1"/>
  <c r="F76" i="35" s="1"/>
  <c r="F77" i="35" s="1"/>
  <c r="F78" i="35" s="1"/>
  <c r="F79" i="35" s="1"/>
  <c r="F80" i="35" s="1"/>
  <c r="F81" i="35" s="1"/>
  <c r="F82" i="35" s="1"/>
  <c r="F83" i="35" s="1"/>
  <c r="F84" i="35" s="1"/>
  <c r="F85" i="35" s="1"/>
  <c r="F86" i="35" s="1"/>
  <c r="F87" i="35" s="1"/>
  <c r="F88" i="35" s="1"/>
  <c r="F89" i="35" s="1"/>
  <c r="F90" i="35" s="1"/>
  <c r="F91" i="35" s="1"/>
  <c r="F92" i="35" s="1"/>
  <c r="F93" i="35" s="1"/>
  <c r="F94" i="35" s="1"/>
  <c r="F95" i="35" s="1"/>
  <c r="F96" i="35" s="1"/>
  <c r="F97" i="35" s="1"/>
  <c r="F98" i="35" s="1"/>
  <c r="F99" i="35" s="1"/>
  <c r="F100" i="35" s="1"/>
  <c r="F101" i="35" s="1"/>
  <c r="F102" i="35" s="1"/>
  <c r="F103" i="35" s="1"/>
  <c r="F104" i="35" s="1"/>
  <c r="F105" i="35" s="1"/>
  <c r="F106" i="35" s="1"/>
  <c r="F107" i="35" s="1"/>
  <c r="F108" i="35" s="1"/>
  <c r="F109" i="35" s="1"/>
  <c r="F110" i="35" s="1"/>
  <c r="F111" i="35" s="1"/>
  <c r="F112" i="35" s="1"/>
  <c r="F113" i="35" s="1"/>
  <c r="F114" i="35" s="1"/>
  <c r="F115" i="35" s="1"/>
  <c r="F116" i="35" s="1"/>
  <c r="F117" i="35" s="1"/>
  <c r="F118" i="35" s="1"/>
  <c r="F119" i="35" s="1"/>
  <c r="F120" i="35" s="1"/>
  <c r="F121" i="35" s="1"/>
  <c r="F122" i="35" s="1"/>
  <c r="F123" i="35" s="1"/>
  <c r="F124" i="35" s="1"/>
  <c r="F125" i="35" s="1"/>
  <c r="F126" i="35" s="1"/>
  <c r="F127" i="35" s="1"/>
  <c r="F128" i="35" s="1"/>
  <c r="F129" i="35" s="1"/>
  <c r="F130" i="35" s="1"/>
  <c r="F131" i="35" s="1"/>
  <c r="F132" i="35" s="1"/>
  <c r="F133" i="35" s="1"/>
  <c r="F134" i="35" s="1"/>
  <c r="F135" i="35" s="1"/>
  <c r="F136" i="35" s="1"/>
  <c r="F137" i="35" s="1"/>
  <c r="F138" i="35" s="1"/>
  <c r="F139" i="35" s="1"/>
  <c r="F140" i="35" s="1"/>
  <c r="F141" i="35" s="1"/>
  <c r="F142" i="35" s="1"/>
  <c r="F143" i="35" s="1"/>
  <c r="F144" i="35" s="1"/>
  <c r="F145" i="35" s="1"/>
  <c r="F146" i="35" s="1"/>
  <c r="F147" i="35" s="1"/>
  <c r="F148" i="35" s="1"/>
  <c r="F149" i="35" s="1"/>
  <c r="F150" i="35" s="1"/>
  <c r="F151" i="35" s="1"/>
  <c r="F152" i="35" s="1"/>
  <c r="F153" i="35" s="1"/>
  <c r="F154" i="35" s="1"/>
  <c r="F155" i="35" s="1"/>
  <c r="F156" i="35" s="1"/>
  <c r="F157" i="35" s="1"/>
  <c r="F158" i="35" s="1"/>
  <c r="F159" i="35" s="1"/>
  <c r="F160" i="35" s="1"/>
  <c r="F161" i="35" s="1"/>
  <c r="F162" i="35" s="1"/>
  <c r="F163" i="35" s="1"/>
  <c r="F164" i="35" s="1"/>
  <c r="F165" i="35" s="1"/>
  <c r="F166" i="35" s="1"/>
  <c r="F167" i="35" s="1"/>
  <c r="F168" i="35" s="1"/>
  <c r="F169" i="35" s="1"/>
  <c r="F170" i="35" s="1"/>
  <c r="F171" i="35" s="1"/>
  <c r="F172" i="35" s="1"/>
  <c r="F173" i="35" s="1"/>
  <c r="F174" i="35" s="1"/>
  <c r="F175" i="35" s="1"/>
  <c r="F176" i="35" s="1"/>
  <c r="F177" i="35" s="1"/>
  <c r="F178" i="35" s="1"/>
  <c r="F179" i="35" s="1"/>
  <c r="F180" i="35" s="1"/>
  <c r="F181" i="35" s="1"/>
  <c r="F182" i="35" s="1"/>
  <c r="F183" i="35" s="1"/>
  <c r="F184" i="35" s="1"/>
  <c r="F185" i="35" s="1"/>
  <c r="F186" i="35" s="1"/>
  <c r="F187" i="35" s="1"/>
  <c r="F188" i="35" s="1"/>
  <c r="F189" i="35" s="1"/>
  <c r="F190" i="35" s="1"/>
  <c r="F191" i="35" s="1"/>
  <c r="F192" i="35" s="1"/>
  <c r="F193" i="35" s="1"/>
  <c r="F194" i="35" s="1"/>
  <c r="F195" i="35" s="1"/>
  <c r="F196" i="35" s="1"/>
  <c r="F197" i="35" s="1"/>
  <c r="F198" i="35" s="1"/>
  <c r="F199" i="35" s="1"/>
  <c r="F200" i="35" s="1"/>
  <c r="F201" i="35" s="1"/>
  <c r="F202" i="35" s="1"/>
  <c r="F203" i="35" s="1"/>
  <c r="F204" i="35" s="1"/>
  <c r="F205" i="35" s="1"/>
  <c r="F206" i="35" s="1"/>
  <c r="F207" i="35" s="1"/>
  <c r="F208" i="35" s="1"/>
  <c r="F209" i="35" s="1"/>
  <c r="F210" i="35" s="1"/>
  <c r="F211" i="35" s="1"/>
  <c r="F212" i="35" s="1"/>
  <c r="F213" i="35" s="1"/>
  <c r="F214" i="35" s="1"/>
  <c r="F215" i="35" s="1"/>
  <c r="F216" i="35" s="1"/>
  <c r="F217" i="35" s="1"/>
  <c r="F218" i="35" s="1"/>
  <c r="F219" i="35" s="1"/>
  <c r="F220" i="35" s="1"/>
  <c r="F221" i="35" s="1"/>
  <c r="F222" i="35" s="1"/>
  <c r="F223" i="35" s="1"/>
  <c r="F224" i="35" s="1"/>
  <c r="F225" i="35" s="1"/>
  <c r="F226" i="35" s="1"/>
  <c r="F227" i="35" s="1"/>
  <c r="F228" i="35" s="1"/>
  <c r="F229" i="35" s="1"/>
  <c r="F230" i="35" s="1"/>
  <c r="F231" i="35" s="1"/>
  <c r="F232" i="35" s="1"/>
  <c r="F233" i="35" s="1"/>
  <c r="F234" i="35" s="1"/>
  <c r="F235" i="35" s="1"/>
  <c r="F236" i="35" s="1"/>
  <c r="F237" i="35" s="1"/>
  <c r="F238" i="35" s="1"/>
  <c r="F239" i="35" s="1"/>
  <c r="F240" i="35" s="1"/>
  <c r="F241" i="35" s="1"/>
  <c r="F242" i="35" s="1"/>
  <c r="F243" i="35" s="1"/>
  <c r="F244" i="35" s="1"/>
  <c r="F245" i="35" s="1"/>
  <c r="F246" i="35" s="1"/>
  <c r="F247" i="35" s="1"/>
  <c r="F248" i="35" s="1"/>
  <c r="F249" i="35" s="1"/>
  <c r="F250" i="35" s="1"/>
  <c r="F251" i="35" s="1"/>
  <c r="F252" i="35" s="1"/>
  <c r="F253" i="35" s="1"/>
  <c r="F254" i="35" s="1"/>
  <c r="F255" i="35" s="1"/>
  <c r="F256" i="35" s="1"/>
  <c r="F257" i="35" s="1"/>
  <c r="F258" i="35" s="1"/>
  <c r="F259" i="35" s="1"/>
  <c r="F260" i="35" s="1"/>
  <c r="F261" i="35" s="1"/>
  <c r="F262" i="35" s="1"/>
  <c r="F263" i="35" s="1"/>
  <c r="F264" i="35" s="1"/>
  <c r="F265" i="35" s="1"/>
  <c r="F266" i="35" s="1"/>
  <c r="F267" i="35" s="1"/>
  <c r="F268" i="35" s="1"/>
  <c r="F269" i="35" s="1"/>
  <c r="F270" i="35" s="1"/>
  <c r="F271" i="35" s="1"/>
  <c r="F272" i="35" s="1"/>
  <c r="F273" i="35" s="1"/>
  <c r="F274" i="35" s="1"/>
  <c r="F275" i="35" s="1"/>
  <c r="F276" i="35" s="1"/>
  <c r="F277" i="35" s="1"/>
  <c r="F278" i="35" s="1"/>
  <c r="F279" i="35" s="1"/>
  <c r="F280" i="35" s="1"/>
  <c r="F281" i="35" s="1"/>
  <c r="F282" i="35" s="1"/>
  <c r="F283" i="35" s="1"/>
  <c r="F284" i="35" s="1"/>
  <c r="F285" i="35" s="1"/>
  <c r="F286" i="35" s="1"/>
  <c r="F287" i="35" s="1"/>
  <c r="F288" i="35" s="1"/>
  <c r="F289" i="35" s="1"/>
  <c r="F290" i="35" s="1"/>
  <c r="F291" i="35" s="1"/>
  <c r="F292" i="35" s="1"/>
  <c r="F293" i="35" s="1"/>
  <c r="F294" i="35" s="1"/>
  <c r="F295" i="35" s="1"/>
  <c r="F296" i="35" s="1"/>
  <c r="F297" i="35" s="1"/>
  <c r="F298" i="35" s="1"/>
  <c r="F299" i="35" s="1"/>
  <c r="F300" i="35" s="1"/>
  <c r="F301" i="35" s="1"/>
  <c r="F302" i="35" s="1"/>
  <c r="F303" i="35" s="1"/>
  <c r="F304" i="35" s="1"/>
  <c r="F305" i="35" s="1"/>
  <c r="F306" i="35" s="1"/>
  <c r="F307" i="35" s="1"/>
  <c r="F308" i="35" s="1"/>
  <c r="F309" i="35" s="1"/>
  <c r="F310" i="35" s="1"/>
  <c r="F311" i="35" s="1"/>
  <c r="F312" i="35" s="1"/>
  <c r="F313" i="35" s="1"/>
  <c r="F314" i="35" s="1"/>
  <c r="F315" i="35" s="1"/>
  <c r="F316" i="35" s="1"/>
  <c r="F317" i="35" s="1"/>
  <c r="F318" i="35" s="1"/>
  <c r="F319" i="35" s="1"/>
  <c r="F320" i="35" s="1"/>
  <c r="F321" i="35" s="1"/>
  <c r="F322" i="35" s="1"/>
  <c r="F323" i="35" s="1"/>
  <c r="F324" i="35" s="1"/>
  <c r="F325" i="35" s="1"/>
  <c r="F326" i="35" s="1"/>
  <c r="F327" i="35" s="1"/>
  <c r="F328" i="35" s="1"/>
  <c r="F329" i="35" s="1"/>
  <c r="F330" i="35" s="1"/>
  <c r="F331" i="35" s="1"/>
  <c r="F332" i="35" s="1"/>
  <c r="F333" i="35" s="1"/>
  <c r="F334" i="35" s="1"/>
  <c r="F335" i="35" s="1"/>
  <c r="F336" i="35" s="1"/>
  <c r="F337" i="35" s="1"/>
  <c r="F338" i="35" s="1"/>
  <c r="F339" i="35" s="1"/>
  <c r="F340" i="35" s="1"/>
  <c r="F341" i="35" s="1"/>
  <c r="F342" i="35" s="1"/>
  <c r="F343" i="35" s="1"/>
  <c r="F344" i="35" s="1"/>
  <c r="F345" i="35" s="1"/>
  <c r="F346" i="35" s="1"/>
  <c r="F347" i="35" s="1"/>
  <c r="F348" i="35" s="1"/>
  <c r="F349" i="35" s="1"/>
  <c r="F350" i="35" s="1"/>
  <c r="F351" i="35" s="1"/>
  <c r="F352" i="35" s="1"/>
  <c r="F353" i="35" s="1"/>
  <c r="F354" i="35" s="1"/>
  <c r="F355" i="35" s="1"/>
  <c r="F356" i="35" s="1"/>
  <c r="F357" i="35" s="1"/>
  <c r="F358" i="35" s="1"/>
  <c r="F359" i="35" s="1"/>
  <c r="F360" i="35" s="1"/>
  <c r="F361" i="35" s="1"/>
  <c r="F362" i="35" s="1"/>
  <c r="F363" i="35" s="1"/>
  <c r="F364" i="35" s="1"/>
  <c r="F365" i="35" s="1"/>
  <c r="F366" i="35" s="1"/>
  <c r="F367" i="35" s="1"/>
  <c r="F368" i="35" s="1"/>
  <c r="F369" i="35" s="1"/>
  <c r="F370" i="35" s="1"/>
  <c r="F371" i="35" s="1"/>
  <c r="F372" i="35" s="1"/>
  <c r="F373" i="35" s="1"/>
  <c r="F374" i="35" s="1"/>
  <c r="F375" i="35" s="1"/>
  <c r="F376" i="35" s="1"/>
  <c r="F377" i="35" s="1"/>
  <c r="F378" i="35" s="1"/>
  <c r="F379" i="35" s="1"/>
  <c r="F380" i="35" s="1"/>
  <c r="F381" i="35" s="1"/>
  <c r="F382" i="35" s="1"/>
  <c r="F383" i="35" s="1"/>
  <c r="F384" i="35" s="1"/>
  <c r="F385" i="35" s="1"/>
  <c r="F386" i="35" s="1"/>
  <c r="F387" i="35" s="1"/>
  <c r="F388" i="35" s="1"/>
  <c r="F389" i="35" s="1"/>
  <c r="F390" i="35" s="1"/>
  <c r="F391" i="35" s="1"/>
  <c r="F392" i="35" s="1"/>
  <c r="F393" i="35" s="1"/>
  <c r="F394" i="35" s="1"/>
  <c r="F395" i="35" s="1"/>
  <c r="F396" i="35" s="1"/>
  <c r="F397" i="35" s="1"/>
  <c r="F398" i="35" s="1"/>
  <c r="F399" i="35" s="1"/>
  <c r="F400" i="35" s="1"/>
  <c r="F401" i="35" s="1"/>
  <c r="F402" i="35" s="1"/>
  <c r="F403" i="35" s="1"/>
  <c r="F404" i="35" s="1"/>
  <c r="F405" i="35" s="1"/>
  <c r="F406" i="35" s="1"/>
  <c r="F407" i="35" s="1"/>
  <c r="F408" i="35" s="1"/>
  <c r="F409" i="35" s="1"/>
  <c r="F410" i="35" s="1"/>
  <c r="F411" i="35" s="1"/>
  <c r="F412" i="35" s="1"/>
  <c r="F413" i="35" s="1"/>
  <c r="F414" i="35" s="1"/>
  <c r="F415" i="35" s="1"/>
  <c r="F416" i="35" s="1"/>
  <c r="F417" i="35" s="1"/>
  <c r="F418" i="35" s="1"/>
  <c r="F419" i="35" s="1"/>
  <c r="F420" i="35" s="1"/>
  <c r="F421" i="35" s="1"/>
  <c r="F422" i="35" s="1"/>
  <c r="F423" i="35" s="1"/>
  <c r="F424" i="35" s="1"/>
  <c r="F425" i="35" s="1"/>
  <c r="F426" i="35" s="1"/>
  <c r="F427" i="35" s="1"/>
  <c r="F428" i="35" s="1"/>
  <c r="F429" i="35" s="1"/>
  <c r="F430" i="35" s="1"/>
  <c r="F431" i="35" s="1"/>
  <c r="F432" i="35" s="1"/>
  <c r="F433" i="35" s="1"/>
  <c r="F434" i="35" s="1"/>
  <c r="F435" i="35" s="1"/>
  <c r="F436" i="35" s="1"/>
  <c r="F437" i="35" s="1"/>
  <c r="F438" i="35" s="1"/>
  <c r="F439" i="35" s="1"/>
  <c r="F440" i="35" s="1"/>
  <c r="F441" i="35" s="1"/>
  <c r="F442" i="35" s="1"/>
  <c r="F443" i="35" s="1"/>
  <c r="F444" i="35" s="1"/>
  <c r="F445" i="35" s="1"/>
  <c r="F446" i="35" s="1"/>
  <c r="F447" i="35" s="1"/>
  <c r="F448" i="35" s="1"/>
  <c r="F449" i="35" s="1"/>
  <c r="F450" i="35" s="1"/>
  <c r="F451" i="35" s="1"/>
  <c r="F452" i="35" s="1"/>
  <c r="F453" i="35" s="1"/>
  <c r="F454" i="35" s="1"/>
  <c r="F455" i="35" s="1"/>
  <c r="F456" i="35" s="1"/>
  <c r="F457" i="35" s="1"/>
  <c r="F458" i="35" s="1"/>
  <c r="F459" i="35" s="1"/>
  <c r="F460" i="35" s="1"/>
  <c r="F461" i="35" s="1"/>
  <c r="F462" i="35" s="1"/>
  <c r="F463" i="35" s="1"/>
  <c r="F464" i="35" s="1"/>
  <c r="F465" i="35" s="1"/>
  <c r="F466" i="35" s="1"/>
  <c r="F467" i="35" s="1"/>
  <c r="F468" i="35" s="1"/>
  <c r="F469" i="35" s="1"/>
  <c r="F470" i="35" s="1"/>
  <c r="F471" i="35" s="1"/>
  <c r="F472" i="35" s="1"/>
  <c r="F473" i="35" s="1"/>
  <c r="F474" i="35" s="1"/>
  <c r="F475" i="35" s="1"/>
  <c r="F476" i="35" s="1"/>
  <c r="F477" i="35" s="1"/>
  <c r="F478" i="35" s="1"/>
  <c r="F479" i="35" s="1"/>
  <c r="F480" i="35" s="1"/>
  <c r="F481" i="35" s="1"/>
  <c r="F482" i="35" s="1"/>
  <c r="F483" i="35" s="1"/>
  <c r="F484" i="35" s="1"/>
  <c r="F485" i="35" s="1"/>
  <c r="F486" i="35" s="1"/>
  <c r="F487" i="35" s="1"/>
  <c r="F488" i="35" s="1"/>
  <c r="F489" i="35" s="1"/>
  <c r="F490" i="35" s="1"/>
  <c r="F491" i="35" s="1"/>
  <c r="F492" i="35" s="1"/>
  <c r="F493" i="35" s="1"/>
  <c r="F494" i="35" s="1"/>
  <c r="F495" i="35" s="1"/>
  <c r="F496" i="35" s="1"/>
  <c r="F497" i="35" s="1"/>
  <c r="F498" i="35" s="1"/>
  <c r="F499" i="35" s="1"/>
  <c r="F500" i="35" s="1"/>
  <c r="F501" i="35" s="1"/>
  <c r="F502" i="35" s="1"/>
  <c r="F503" i="35" s="1"/>
  <c r="F504" i="35" s="1"/>
  <c r="F505" i="35" s="1"/>
  <c r="F506" i="35" s="1"/>
  <c r="F507" i="35" s="1"/>
  <c r="F508" i="35" s="1"/>
  <c r="F509" i="35" s="1"/>
  <c r="F510" i="35" s="1"/>
  <c r="F511" i="35" s="1"/>
  <c r="F512" i="35" s="1"/>
  <c r="F513" i="35" s="1"/>
  <c r="F514" i="35" s="1"/>
  <c r="F515" i="35" s="1"/>
  <c r="F516" i="35" s="1"/>
  <c r="F517" i="35" s="1"/>
  <c r="F518" i="35" s="1"/>
  <c r="F519" i="35" s="1"/>
  <c r="F520" i="35" s="1"/>
  <c r="F521" i="35" s="1"/>
  <c r="F522" i="35" s="1"/>
  <c r="F523" i="35" s="1"/>
  <c r="F524" i="35" s="1"/>
  <c r="F525" i="35" s="1"/>
  <c r="F526" i="35" s="1"/>
  <c r="F527" i="35" s="1"/>
  <c r="F528" i="35" s="1"/>
  <c r="F529" i="35" s="1"/>
  <c r="F530" i="35" s="1"/>
  <c r="D531" i="35" s="1"/>
  <c r="G55" i="35"/>
  <c r="F50" i="35"/>
  <c r="D7" i="35"/>
  <c r="D9" i="35" s="1"/>
  <c r="D10" i="35" s="1"/>
  <c r="D11" i="35" s="1"/>
  <c r="F4" i="35"/>
  <c r="D715" i="35" l="1"/>
  <c r="F716" i="35"/>
  <c r="D538" i="35"/>
  <c r="D539" i="35"/>
  <c r="D21" i="35"/>
  <c r="D22" i="35" s="1"/>
  <c r="D23" i="35" s="1"/>
  <c r="D25" i="35" s="1"/>
  <c r="D27" i="35" s="1"/>
  <c r="D28" i="35" s="1"/>
  <c r="D29" i="35" s="1"/>
  <c r="D30" i="35" s="1"/>
  <c r="D31" i="35" s="1"/>
  <c r="D33" i="35" s="1"/>
  <c r="D37" i="35" s="1"/>
  <c r="D39" i="35" s="1"/>
  <c r="D40" i="35" s="1"/>
  <c r="D42" i="35" s="1"/>
  <c r="D12" i="35"/>
  <c r="D13" i="35" s="1"/>
  <c r="D14" i="35" s="1"/>
  <c r="D15" i="35" s="1"/>
  <c r="D16" i="35" s="1"/>
  <c r="D17" i="35" s="1"/>
  <c r="D18" i="35" s="1"/>
  <c r="D19" i="35" s="1"/>
  <c r="D20" i="35" s="1"/>
  <c r="F7" i="35"/>
  <c r="D716" i="35" l="1"/>
  <c r="F717" i="35"/>
  <c r="F21" i="35"/>
  <c r="F11" i="35"/>
  <c r="F10" i="35"/>
  <c r="F9" i="35"/>
  <c r="F12" i="35"/>
  <c r="Q8" i="19"/>
  <c r="Q257" i="19"/>
  <c r="P258" i="19"/>
  <c r="R257" i="19"/>
  <c r="C20" i="20" s="1"/>
  <c r="Q225" i="19"/>
  <c r="Q223" i="19"/>
  <c r="Q222" i="19"/>
  <c r="Q209" i="19"/>
  <c r="Q196" i="19"/>
  <c r="Q190" i="19"/>
  <c r="Q183" i="19"/>
  <c r="Q182" i="19"/>
  <c r="Q180" i="19"/>
  <c r="Q174" i="19"/>
  <c r="Q160" i="19"/>
  <c r="Q140" i="19"/>
  <c r="Q136" i="19"/>
  <c r="Q122" i="19"/>
  <c r="Q111" i="19"/>
  <c r="Q100" i="19"/>
  <c r="Q99" i="19"/>
  <c r="Q89" i="19"/>
  <c r="Q73" i="19"/>
  <c r="Q66" i="19"/>
  <c r="Q65" i="19"/>
  <c r="Q62" i="19"/>
  <c r="Q59" i="19"/>
  <c r="Q51" i="19"/>
  <c r="Q31" i="19"/>
  <c r="Q14" i="19"/>
  <c r="Q13" i="19"/>
  <c r="Q256" i="19"/>
  <c r="Q255" i="19"/>
  <c r="Q254" i="19"/>
  <c r="Q253" i="19"/>
  <c r="Q252" i="19"/>
  <c r="Q251" i="19"/>
  <c r="Q250" i="19"/>
  <c r="Q249" i="19"/>
  <c r="Q248" i="19"/>
  <c r="Q247" i="19"/>
  <c r="Q246" i="19"/>
  <c r="Q245" i="19"/>
  <c r="Q244" i="19"/>
  <c r="Q243" i="19"/>
  <c r="Q242" i="19"/>
  <c r="Q241" i="19"/>
  <c r="Q240" i="19"/>
  <c r="Q239" i="19"/>
  <c r="Q238" i="19"/>
  <c r="Q237" i="19"/>
  <c r="Q236" i="19"/>
  <c r="Q235" i="19"/>
  <c r="Q234" i="19"/>
  <c r="Q233" i="19"/>
  <c r="Q232" i="19"/>
  <c r="Q231" i="19"/>
  <c r="Q230" i="19"/>
  <c r="Q229" i="19"/>
  <c r="Q228" i="19"/>
  <c r="Q227" i="19"/>
  <c r="Q226" i="19"/>
  <c r="Q224" i="19"/>
  <c r="Q221" i="19"/>
  <c r="Q220" i="19"/>
  <c r="Q219" i="19"/>
  <c r="Q218" i="19"/>
  <c r="Q217" i="19"/>
  <c r="Q216" i="19"/>
  <c r="Q215" i="19"/>
  <c r="Q214" i="19"/>
  <c r="Q213" i="19"/>
  <c r="Q212" i="19"/>
  <c r="Q211" i="19"/>
  <c r="Q210" i="19"/>
  <c r="Q208" i="19"/>
  <c r="Q207" i="19"/>
  <c r="Q206" i="19"/>
  <c r="Q205" i="19"/>
  <c r="Q204" i="19"/>
  <c r="Q203" i="19"/>
  <c r="Q202" i="19"/>
  <c r="Q201" i="19"/>
  <c r="Q200" i="19"/>
  <c r="Q199" i="19"/>
  <c r="Q198" i="19"/>
  <c r="Q197" i="19"/>
  <c r="Q195" i="19"/>
  <c r="Q194" i="19"/>
  <c r="Q193" i="19"/>
  <c r="Q192" i="19"/>
  <c r="Q191" i="19"/>
  <c r="Q189" i="19"/>
  <c r="Q188" i="19"/>
  <c r="Q187" i="19"/>
  <c r="Q186" i="19"/>
  <c r="Q185" i="19"/>
  <c r="Q184" i="19"/>
  <c r="Q181" i="19"/>
  <c r="Q179" i="19"/>
  <c r="Q178" i="19"/>
  <c r="Q177" i="19"/>
  <c r="Q176" i="19"/>
  <c r="Q175" i="19"/>
  <c r="Q173" i="19"/>
  <c r="Q172" i="19"/>
  <c r="Q171" i="19"/>
  <c r="Q170" i="19"/>
  <c r="Q169" i="19"/>
  <c r="Q168" i="19"/>
  <c r="Q167" i="19"/>
  <c r="Q166" i="19"/>
  <c r="Q165" i="19"/>
  <c r="Q164" i="19"/>
  <c r="Q163" i="19"/>
  <c r="Q162" i="19"/>
  <c r="Q161" i="19"/>
  <c r="Q159" i="19"/>
  <c r="Q158" i="19"/>
  <c r="Q157" i="19"/>
  <c r="Q156" i="19"/>
  <c r="Q155" i="19"/>
  <c r="Q154" i="19"/>
  <c r="Q153" i="19"/>
  <c r="Q152" i="19"/>
  <c r="Q151" i="19"/>
  <c r="Q150" i="19"/>
  <c r="Q149" i="19"/>
  <c r="Q148" i="19"/>
  <c r="Q147" i="19"/>
  <c r="Q146" i="19"/>
  <c r="Q145" i="19"/>
  <c r="Q144" i="19"/>
  <c r="Q143" i="19"/>
  <c r="Q142" i="19"/>
  <c r="Q141" i="19"/>
  <c r="Q139" i="19"/>
  <c r="Q138" i="19"/>
  <c r="Q137" i="19"/>
  <c r="Q135" i="19"/>
  <c r="Q134" i="19"/>
  <c r="Q133" i="19"/>
  <c r="Q132" i="19"/>
  <c r="Q131" i="19"/>
  <c r="Q130" i="19"/>
  <c r="Q129" i="19"/>
  <c r="Q128" i="19"/>
  <c r="Q127" i="19"/>
  <c r="Q126" i="19"/>
  <c r="Q125" i="19"/>
  <c r="Q124" i="19"/>
  <c r="Q123" i="19"/>
  <c r="Q121" i="19"/>
  <c r="Q120" i="19"/>
  <c r="Q119" i="19"/>
  <c r="Q118" i="19"/>
  <c r="Q117" i="19"/>
  <c r="Q115" i="19"/>
  <c r="Q114" i="19"/>
  <c r="Q113" i="19"/>
  <c r="Q112" i="19"/>
  <c r="Q110" i="19"/>
  <c r="Q109" i="19"/>
  <c r="Q108" i="19"/>
  <c r="Q107" i="19"/>
  <c r="Q106" i="19"/>
  <c r="Q105" i="19"/>
  <c r="Q104" i="19"/>
  <c r="Q103" i="19"/>
  <c r="Q102" i="19"/>
  <c r="Q101" i="19"/>
  <c r="Q98" i="19"/>
  <c r="Q97" i="19"/>
  <c r="Q96" i="19"/>
  <c r="Q95" i="19"/>
  <c r="Q94" i="19"/>
  <c r="Q93" i="19"/>
  <c r="Q92" i="19"/>
  <c r="Q91" i="19"/>
  <c r="Q90" i="19"/>
  <c r="Q88" i="19"/>
  <c r="Q87" i="19"/>
  <c r="Q86" i="19"/>
  <c r="Q85" i="19"/>
  <c r="Q83" i="19"/>
  <c r="Q82" i="19"/>
  <c r="Q81" i="19"/>
  <c r="Q80" i="19"/>
  <c r="Q79" i="19"/>
  <c r="Q78" i="19"/>
  <c r="Q77" i="19"/>
  <c r="Q76" i="19"/>
  <c r="Q75" i="19"/>
  <c r="Q74" i="19"/>
  <c r="Q72" i="19"/>
  <c r="Q71" i="19"/>
  <c r="Q70" i="19"/>
  <c r="Q69" i="19"/>
  <c r="Q68" i="19"/>
  <c r="Q67" i="19"/>
  <c r="Q64" i="19"/>
  <c r="Q63" i="19"/>
  <c r="Q61" i="19"/>
  <c r="Q60" i="19"/>
  <c r="Q58" i="19"/>
  <c r="Q57" i="19"/>
  <c r="Q56" i="19"/>
  <c r="Q55" i="19"/>
  <c r="Q54" i="19"/>
  <c r="Q53" i="19"/>
  <c r="Q52" i="19"/>
  <c r="Q50" i="19"/>
  <c r="Q49" i="19"/>
  <c r="Q48" i="19"/>
  <c r="Q47" i="19"/>
  <c r="Q46" i="19"/>
  <c r="Q45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0" i="19"/>
  <c r="Q29" i="19"/>
  <c r="Q28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2" i="19"/>
  <c r="Q11" i="19"/>
  <c r="Q10" i="19"/>
  <c r="N27" i="19"/>
  <c r="L237" i="19"/>
  <c r="I27" i="19"/>
  <c r="H237" i="19"/>
  <c r="G237" i="19"/>
  <c r="F27" i="19"/>
  <c r="N257" i="19"/>
  <c r="M257" i="19"/>
  <c r="L257" i="19"/>
  <c r="K257" i="19"/>
  <c r="J257" i="19"/>
  <c r="I257" i="19"/>
  <c r="H257" i="19"/>
  <c r="G257" i="19"/>
  <c r="F257" i="19"/>
  <c r="N155" i="19"/>
  <c r="L155" i="19"/>
  <c r="I155" i="19"/>
  <c r="H155" i="19"/>
  <c r="G155" i="19"/>
  <c r="F155" i="19"/>
  <c r="N134" i="19"/>
  <c r="L134" i="19"/>
  <c r="I134" i="19"/>
  <c r="H134" i="19"/>
  <c r="G134" i="19"/>
  <c r="F134" i="19"/>
  <c r="N100" i="19"/>
  <c r="L100" i="19"/>
  <c r="I100" i="19"/>
  <c r="H100" i="19"/>
  <c r="G100" i="19"/>
  <c r="F100" i="19"/>
  <c r="N203" i="19"/>
  <c r="L203" i="19"/>
  <c r="I203" i="19"/>
  <c r="H203" i="19"/>
  <c r="G203" i="19"/>
  <c r="F203" i="19"/>
  <c r="N8" i="19"/>
  <c r="N258" i="19" s="1"/>
  <c r="G8" i="19"/>
  <c r="G258" i="19" s="1"/>
  <c r="F8" i="19"/>
  <c r="F258" i="19" s="1"/>
  <c r="N65" i="19"/>
  <c r="L65" i="19"/>
  <c r="I65" i="19"/>
  <c r="H65" i="19"/>
  <c r="G65" i="19"/>
  <c r="F65" i="19"/>
  <c r="N187" i="19"/>
  <c r="L187" i="19"/>
  <c r="I187" i="19"/>
  <c r="H187" i="19"/>
  <c r="G187" i="19"/>
  <c r="F187" i="19"/>
  <c r="N83" i="19"/>
  <c r="L83" i="19"/>
  <c r="I83" i="19"/>
  <c r="H83" i="19"/>
  <c r="G83" i="19"/>
  <c r="F83" i="19"/>
  <c r="N175" i="19"/>
  <c r="L175" i="19"/>
  <c r="I175" i="19"/>
  <c r="H175" i="19"/>
  <c r="G175" i="19"/>
  <c r="F175" i="19"/>
  <c r="N44" i="19"/>
  <c r="L44" i="19"/>
  <c r="I44" i="19"/>
  <c r="H44" i="19"/>
  <c r="G44" i="19"/>
  <c r="F44" i="19"/>
  <c r="N115" i="19"/>
  <c r="L115" i="19"/>
  <c r="I115" i="19"/>
  <c r="H115" i="19"/>
  <c r="G115" i="19"/>
  <c r="F115" i="19"/>
  <c r="N217" i="19"/>
  <c r="L217" i="19"/>
  <c r="I217" i="19"/>
  <c r="H217" i="19"/>
  <c r="G217" i="19"/>
  <c r="F217" i="19"/>
  <c r="N237" i="19"/>
  <c r="G27" i="19"/>
  <c r="F237" i="19"/>
  <c r="I237" i="19"/>
  <c r="H27" i="19"/>
  <c r="L27" i="19"/>
  <c r="K44" i="19"/>
  <c r="J27" i="19"/>
  <c r="J44" i="19"/>
  <c r="J203" i="19"/>
  <c r="I8" i="19"/>
  <c r="I258" i="19" s="1"/>
  <c r="K100" i="19"/>
  <c r="K134" i="19"/>
  <c r="K83" i="19"/>
  <c r="K155" i="19"/>
  <c r="K187" i="19"/>
  <c r="K217" i="19"/>
  <c r="J100" i="19"/>
  <c r="J115" i="19"/>
  <c r="J175" i="19"/>
  <c r="K65" i="19"/>
  <c r="J187" i="19"/>
  <c r="K115" i="19"/>
  <c r="K175" i="19"/>
  <c r="J217" i="19"/>
  <c r="J83" i="19"/>
  <c r="K237" i="19"/>
  <c r="K203" i="19"/>
  <c r="L8" i="19"/>
  <c r="L258" i="19" s="1"/>
  <c r="J155" i="19"/>
  <c r="J134" i="19"/>
  <c r="J8" i="19"/>
  <c r="J258" i="19" s="1"/>
  <c r="H8" i="19"/>
  <c r="H258" i="19" s="1"/>
  <c r="J237" i="19"/>
  <c r="K27" i="19"/>
  <c r="J65" i="19"/>
  <c r="K8" i="19"/>
  <c r="K258" i="19" s="1"/>
  <c r="D717" i="35" l="1"/>
  <c r="F718" i="35"/>
  <c r="F13" i="35"/>
  <c r="F22" i="35"/>
  <c r="R187" i="19"/>
  <c r="C17" i="20" s="1"/>
  <c r="M187" i="19"/>
  <c r="R217" i="19"/>
  <c r="C12" i="20" s="1"/>
  <c r="M155" i="19"/>
  <c r="M217" i="19"/>
  <c r="M175" i="19"/>
  <c r="M203" i="19"/>
  <c r="M134" i="19"/>
  <c r="M100" i="19"/>
  <c r="M27" i="19"/>
  <c r="R237" i="19"/>
  <c r="C8" i="20" s="1"/>
  <c r="R65" i="19"/>
  <c r="C18" i="20" s="1"/>
  <c r="M8" i="19"/>
  <c r="R134" i="19"/>
  <c r="C14" i="20" s="1"/>
  <c r="M44" i="19"/>
  <c r="Q84" i="19"/>
  <c r="R83" i="19" s="1"/>
  <c r="C9" i="20" s="1"/>
  <c r="M83" i="19"/>
  <c r="R155" i="19"/>
  <c r="C6" i="20" s="1"/>
  <c r="Q116" i="19"/>
  <c r="R115" i="19" s="1"/>
  <c r="C11" i="20" s="1"/>
  <c r="M115" i="19"/>
  <c r="M65" i="19"/>
  <c r="Q9" i="19"/>
  <c r="R8" i="19" s="1"/>
  <c r="Q27" i="19"/>
  <c r="R27" i="19" s="1"/>
  <c r="C10" i="20" s="1"/>
  <c r="Q44" i="19"/>
  <c r="R44" i="19" s="1"/>
  <c r="C13" i="20" s="1"/>
  <c r="R203" i="19"/>
  <c r="C16" i="20" s="1"/>
  <c r="R175" i="19"/>
  <c r="C7" i="20" s="1"/>
  <c r="R100" i="19"/>
  <c r="C19" i="20" s="1"/>
  <c r="M237" i="19"/>
  <c r="D718" i="35" l="1"/>
  <c r="F719" i="35"/>
  <c r="F23" i="35"/>
  <c r="F14" i="35"/>
  <c r="M258" i="19"/>
  <c r="R258" i="19"/>
  <c r="C15" i="20"/>
  <c r="C21" i="20" s="1"/>
  <c r="Q258" i="19"/>
  <c r="D719" i="35" l="1"/>
  <c r="F720" i="35"/>
  <c r="F15" i="35"/>
  <c r="F25" i="35"/>
  <c r="D720" i="35" l="1"/>
  <c r="F721" i="35"/>
  <c r="F16" i="35"/>
  <c r="F27" i="35"/>
  <c r="D721" i="35" l="1"/>
  <c r="F722" i="35"/>
  <c r="F43" i="35"/>
  <c r="F28" i="35"/>
  <c r="F17" i="35"/>
  <c r="D722" i="35" l="1"/>
  <c r="F723" i="35"/>
  <c r="F44" i="35"/>
  <c r="F18" i="35"/>
  <c r="F29" i="35"/>
  <c r="D723" i="35" l="1"/>
  <c r="F724" i="35"/>
  <c r="D724" i="35" s="1"/>
  <c r="F45" i="35"/>
  <c r="F30" i="35"/>
  <c r="F20" i="35"/>
  <c r="F19" i="35"/>
  <c r="F46" i="35" l="1"/>
  <c r="F31" i="35"/>
  <c r="F33" i="35" l="1"/>
  <c r="F37" i="35" l="1"/>
  <c r="F39" i="35" l="1"/>
  <c r="F42" i="35" l="1"/>
  <c r="F40" i="35"/>
</calcChain>
</file>

<file path=xl/sharedStrings.xml><?xml version="1.0" encoding="utf-8"?>
<sst xmlns="http://schemas.openxmlformats.org/spreadsheetml/2006/main" count="18791" uniqueCount="2132">
  <si>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</si>
  <si>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</si>
  <si>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</si>
  <si>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</si>
  <si>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</si>
  <si>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</si>
  <si>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</si>
  <si>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</si>
  <si>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</si>
  <si>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</si>
  <si>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</si>
  <si>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</si>
  <si>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</si>
  <si>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</si>
  <si>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</si>
  <si>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</si>
  <si>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</si>
  <si>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</si>
  <si>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</si>
  <si>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</si>
  <si>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</si>
  <si>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</si>
  <si>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</si>
  <si>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</si>
  <si>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</si>
  <si>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</si>
  <si>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</si>
  <si>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</si>
  <si>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</si>
  <si>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</si>
  <si>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</si>
  <si>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</si>
  <si>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</si>
  <si>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</si>
  <si>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</si>
  <si>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</si>
  <si>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</si>
  <si>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</si>
  <si>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</si>
  <si>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</si>
  <si>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</si>
  <si>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</si>
  <si>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</si>
  <si>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</si>
  <si>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</si>
  <si>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</si>
  <si>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</si>
  <si>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</si>
  <si>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</si>
  <si>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</si>
  <si>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</si>
  <si>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</si>
  <si>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</si>
  <si>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</si>
  <si>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</si>
  <si>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</si>
  <si>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</si>
  <si>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</si>
  <si>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</si>
  <si>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</si>
  <si>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</si>
  <si>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</si>
  <si>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</si>
  <si>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</si>
  <si>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</si>
  <si>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</si>
  <si>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</si>
  <si>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</si>
  <si>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</si>
  <si>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</si>
  <si>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</si>
  <si>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</si>
  <si>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</si>
  <si>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</si>
  <si>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</si>
  <si>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</si>
  <si>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</si>
  <si>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</si>
  <si>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</si>
  <si>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</si>
  <si>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</si>
  <si>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</si>
  <si>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</si>
  <si>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</si>
  <si>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</si>
  <si>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</si>
  <si>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</si>
  <si>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</si>
  <si>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</si>
  <si>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</si>
  <si>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</si>
  <si>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</si>
  <si>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</si>
  <si>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</si>
  <si>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</si>
  <si>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</si>
  <si>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</si>
  <si>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</si>
  <si>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</si>
  <si>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</si>
  <si>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</si>
  <si>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</si>
  <si>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</si>
  <si>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</si>
  <si>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</si>
  <si>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</si>
  <si>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</si>
  <si>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</si>
  <si>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</si>
  <si>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</si>
  <si>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</si>
  <si>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</si>
  <si>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</si>
  <si>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</si>
  <si>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</si>
  <si>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</si>
  <si>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</si>
  <si>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</si>
  <si>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</si>
  <si>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</si>
  <si>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</si>
  <si>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</si>
  <si>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</si>
  <si>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</si>
  <si>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</si>
  <si>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</si>
  <si>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</si>
  <si>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</si>
  <si>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</si>
  <si>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</si>
  <si>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</si>
  <si>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</si>
  <si>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</si>
  <si>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</si>
  <si>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</si>
  <si>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</si>
  <si>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</si>
  <si>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</si>
  <si>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</si>
  <si>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</si>
  <si>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</si>
  <si>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</si>
  <si>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</si>
  <si>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</si>
  <si>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</si>
  <si>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</si>
  <si>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</si>
  <si>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</si>
  <si>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</si>
  <si>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</si>
  <si>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</si>
  <si>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</si>
  <si>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</si>
  <si>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</si>
  <si>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</si>
  <si>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</si>
  <si>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</si>
  <si>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</si>
  <si>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</si>
  <si>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</si>
  <si>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</si>
  <si>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</si>
  <si>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</si>
  <si>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</si>
  <si>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</si>
  <si>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</si>
  <si>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</si>
  <si>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</si>
  <si>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</si>
  <si>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</si>
  <si>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</si>
  <si>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</si>
  <si>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</si>
  <si>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</si>
  <si>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</si>
  <si>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</si>
  <si>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</si>
  <si>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</si>
  <si>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</si>
  <si>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</si>
  <si>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</si>
  <si>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</si>
  <si>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</si>
  <si>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</si>
  <si>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</si>
  <si>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</si>
  <si>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</si>
  <si>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</si>
  <si>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</si>
  <si>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</si>
  <si>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</si>
  <si>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</si>
  <si>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</si>
  <si>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</si>
  <si>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</si>
  <si>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</si>
  <si>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</si>
  <si>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</si>
  <si>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</si>
  <si>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</si>
  <si>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</si>
  <si>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</si>
  <si>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</si>
  <si>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</si>
  <si>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</si>
  <si>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</si>
  <si>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</si>
  <si>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</si>
  <si>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</si>
  <si>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</si>
  <si>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</si>
  <si>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</si>
  <si>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</si>
  <si>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</si>
  <si>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</si>
  <si>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</si>
  <si>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</si>
  <si>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</si>
  <si>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</si>
  <si>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</si>
  <si>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</si>
  <si>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</si>
  <si>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</si>
  <si>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</si>
  <si>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</si>
  <si>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</si>
  <si>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</si>
  <si>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</si>
  <si>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</si>
  <si>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</si>
  <si>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</si>
  <si>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</si>
  <si>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</si>
  <si>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</si>
  <si>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</si>
  <si>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</si>
  <si>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</si>
  <si>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</si>
  <si>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</si>
  <si>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</si>
  <si>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</si>
  <si>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</si>
  <si>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</si>
  <si>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</si>
  <si>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</si>
  <si>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</si>
  <si>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</si>
  <si>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</si>
  <si>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</si>
  <si>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</si>
  <si>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</si>
  <si>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</si>
  <si>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</si>
  <si>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</si>
  <si>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</si>
  <si>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</si>
  <si>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</si>
  <si>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</si>
  <si>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</si>
  <si>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</si>
  <si>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</si>
  <si>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</si>
  <si>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</si>
  <si>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</si>
  <si>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</si>
  <si>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</si>
  <si>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</si>
  <si>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</si>
  <si>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</si>
  <si>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</si>
  <si>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</si>
  <si>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</si>
  <si>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</si>
  <si>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</si>
  <si>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</si>
  <si>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</si>
  <si>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</si>
  <si>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</si>
  <si>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</si>
  <si>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</si>
  <si>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</si>
  <si>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</si>
  <si>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</si>
  <si>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</si>
  <si>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</si>
  <si>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</si>
  <si>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</si>
  <si>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</si>
  <si>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</si>
  <si>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</si>
  <si>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</si>
  <si>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</si>
  <si>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</si>
  <si>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</si>
  <si>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</si>
  <si>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</si>
  <si>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</si>
  <si>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</si>
  <si>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</si>
  <si>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</si>
  <si>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</si>
  <si>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</si>
  <si>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</si>
  <si>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</si>
  <si>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</si>
  <si>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</si>
  <si>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</si>
  <si>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</si>
  <si>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</si>
  <si>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</si>
  <si>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</si>
  <si>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</si>
  <si>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</si>
  <si>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</si>
  <si>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</si>
  <si>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</si>
  <si>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</si>
  <si>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</si>
  <si>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</si>
  <si>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</si>
  <si>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</si>
  <si>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</si>
  <si>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</si>
  <si>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</si>
  <si>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</si>
  <si>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</si>
  <si>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</si>
  <si>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</si>
  <si>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</si>
  <si>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</si>
  <si>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</si>
  <si>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</si>
  <si>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</si>
  <si>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</si>
  <si>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</si>
  <si>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</si>
  <si>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</si>
  <si>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</si>
  <si>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</si>
  <si>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</si>
  <si>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</si>
  <si>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</si>
  <si>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</si>
  <si>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</si>
  <si>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</si>
  <si>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</si>
  <si>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</si>
  <si>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</si>
  <si>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</si>
  <si>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</si>
  <si>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</si>
  <si>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</si>
  <si>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</si>
  <si>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</si>
  <si>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</si>
  <si>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</si>
  <si>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</si>
  <si>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</si>
  <si>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</si>
  <si>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</si>
  <si>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</si>
  <si>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</si>
  <si>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</si>
  <si>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</si>
  <si>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</si>
  <si>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</si>
  <si>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</si>
  <si>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</si>
  <si>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</si>
  <si>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</si>
  <si>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</si>
  <si>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</si>
  <si>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</si>
  <si>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</si>
  <si>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</si>
  <si>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</si>
  <si>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</si>
  <si>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</si>
  <si>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</si>
  <si>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</si>
  <si>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</si>
  <si>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</si>
  <si>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</si>
  <si>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</si>
  <si>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</si>
  <si>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</si>
  <si>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</si>
  <si>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</si>
  <si>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</si>
  <si>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</si>
  <si>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</si>
  <si>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</si>
  <si>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</si>
  <si>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</si>
  <si>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</si>
  <si>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</si>
  <si>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</si>
  <si>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</si>
  <si>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</si>
  <si>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</si>
  <si>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</si>
  <si>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</si>
  <si>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</si>
  <si>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</si>
  <si>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</si>
  <si>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</si>
  <si>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</si>
  <si>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</si>
  <si>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</si>
  <si>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</si>
  <si>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</si>
  <si>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</si>
  <si>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</si>
  <si>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</si>
  <si>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</si>
  <si>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</si>
  <si>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</si>
  <si>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</si>
  <si>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</si>
  <si>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</si>
  <si>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</si>
  <si>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</si>
  <si>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</si>
  <si>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</si>
  <si>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</si>
  <si>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</si>
  <si>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</si>
  <si>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</si>
  <si>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</si>
  <si>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</si>
  <si>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REKAPITULASI DATA SUSPECT DAN KONTAK ERAT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</si>
  <si>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</si>
  <si>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</si>
  <si>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</si>
  <si>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</si>
  <si>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</si>
  <si>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</si>
  <si>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</si>
  <si>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</si>
  <si>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</si>
  <si>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REKAPITULASI DATA KONTAK ERAT</t>
  </si>
  <si>
    <t xml:space="preserve">TANGGAL 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</si>
  <si>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</si>
  <si>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</si>
  <si>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</si>
  <si>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</si>
  <si>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</si>
  <si>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</si>
  <si>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</si>
  <si>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</si>
  <si>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</si>
  <si>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RUMAH SAKIT</t>
  </si>
  <si>
    <t>TGL MASUK RS</t>
  </si>
  <si>
    <t>TGL KELUAR RS</t>
  </si>
  <si>
    <t>JUMLAH KONTAK</t>
  </si>
  <si>
    <t>TGL UPDATE</t>
  </si>
  <si>
    <t>TGL LAPOR SISTEM</t>
  </si>
  <si>
    <t>Kontak Erat Isolasi</t>
  </si>
  <si>
    <t>TIDAK TAHU</t>
  </si>
  <si>
    <t>CAMPURAN ODP,OTG DAN KONTAK ERAT</t>
  </si>
  <si>
    <t>KONTAK ERAT</t>
  </si>
  <si>
    <t>JAWA TENGAH</t>
  </si>
  <si>
    <t>PROVINSI</t>
  </si>
  <si>
    <t xml:space="preserve"> </t>
  </si>
  <si>
    <t>RT</t>
  </si>
  <si>
    <t>RW</t>
  </si>
  <si>
    <t>no</t>
  </si>
  <si>
    <t>PERSON ID</t>
  </si>
  <si>
    <t>KODE SAMPEL</t>
  </si>
  <si>
    <t>HASIL PEMERIKSAAN</t>
  </si>
  <si>
    <t>TANGGAL PEMERIKSAAN</t>
  </si>
  <si>
    <t>TGL INJECT NAR</t>
  </si>
  <si>
    <t>Bantengmati</t>
  </si>
  <si>
    <t>Kontak Erat Discard</t>
  </si>
  <si>
    <t>MASUK</t>
  </si>
  <si>
    <t>KELUAR</t>
  </si>
  <si>
    <t>TOTAL KONTAK ERAT</t>
  </si>
  <si>
    <t>Pelajar / Mahasiswa</t>
  </si>
  <si>
    <t>Tidak Tahu</t>
  </si>
  <si>
    <t>SEHAT</t>
  </si>
  <si>
    <t>NEGATIF</t>
  </si>
  <si>
    <t>BAIK</t>
  </si>
  <si>
    <t>Baik</t>
  </si>
  <si>
    <t>Mengurus Rumah Tangga</t>
  </si>
  <si>
    <t>Wiraswasta</t>
  </si>
  <si>
    <t>Petani/ Pekebun</t>
  </si>
  <si>
    <t>SUTRISNO</t>
  </si>
  <si>
    <t>KEBONBATUR</t>
  </si>
  <si>
    <t>Puskesmas Mranggen 3</t>
  </si>
  <si>
    <t>Karyawan Swasta</t>
  </si>
  <si>
    <t>KEDONDONG</t>
  </si>
  <si>
    <t>Puskesmas Gajah 1</t>
  </si>
  <si>
    <t>GEDANGALAS</t>
  </si>
  <si>
    <t>081-</t>
  </si>
  <si>
    <t>MULYOREJO</t>
  </si>
  <si>
    <t>SEDO</t>
  </si>
  <si>
    <t>0000-0000-000</t>
  </si>
  <si>
    <t>Belum / Tidak Bekerja</t>
  </si>
  <si>
    <t>Puskesmas Guntur 2</t>
  </si>
  <si>
    <t>BOGOSARI</t>
  </si>
  <si>
    <t>PAMONGAN</t>
  </si>
  <si>
    <t>TUGU</t>
  </si>
  <si>
    <t>BETOKAN</t>
  </si>
  <si>
    <t>baik</t>
  </si>
  <si>
    <t>BABALAN</t>
  </si>
  <si>
    <t>0800</t>
  </si>
  <si>
    <t>TANGKIS</t>
  </si>
  <si>
    <t>KARANGSARI</t>
  </si>
  <si>
    <t>0850</t>
  </si>
  <si>
    <t>Puskesmas Karang Anyar 1</t>
  </si>
  <si>
    <t>BOLO</t>
  </si>
  <si>
    <t>BANGO</t>
  </si>
  <si>
    <t>BRUMBUNG</t>
  </si>
  <si>
    <t>Puskesmas Sayung 1</t>
  </si>
  <si>
    <t>BANDUNGREJO</t>
  </si>
  <si>
    <t>KUNIR</t>
  </si>
  <si>
    <t>0800-0000-000</t>
  </si>
  <si>
    <t>NGELO KULON</t>
  </si>
  <si>
    <t>SURYADI</t>
  </si>
  <si>
    <t>MANGUNJIWAN</t>
  </si>
  <si>
    <t>BLERONG</t>
  </si>
  <si>
    <t>GEBANGARUM</t>
  </si>
  <si>
    <t>JOGOLOYO</t>
  </si>
  <si>
    <t>SUMARNI</t>
  </si>
  <si>
    <t>JUNGPASIR</t>
  </si>
  <si>
    <t>MUTIH WETAN</t>
  </si>
  <si>
    <t>Puskesmas Sayung 2</t>
  </si>
  <si>
    <t>TLOGOWERU</t>
  </si>
  <si>
    <t>KEDUNGORI</t>
  </si>
  <si>
    <t>BANJARSARI</t>
  </si>
  <si>
    <t>RAJI</t>
  </si>
  <si>
    <t>BINTORO</t>
  </si>
  <si>
    <t>HARJOWINANGUN</t>
  </si>
  <si>
    <t>KUNCIR</t>
  </si>
  <si>
    <t>BOYOLALI</t>
  </si>
  <si>
    <t>BULUSARI</t>
  </si>
  <si>
    <t>SUMARDI</t>
  </si>
  <si>
    <t>SUKODONO</t>
  </si>
  <si>
    <t>PONCOHARJO</t>
  </si>
  <si>
    <t>0850-0</t>
  </si>
  <si>
    <t>BERAHAN KULON</t>
  </si>
  <si>
    <t>MOJOSIMO</t>
  </si>
  <si>
    <t>SERANGAN</t>
  </si>
  <si>
    <t>NGEMPLIK WETAN</t>
  </si>
  <si>
    <t>NGELO WETAN</t>
  </si>
  <si>
    <t>KATONSARI</t>
  </si>
  <si>
    <t>JERUKGULUNG</t>
  </si>
  <si>
    <t>- DI RUMAH</t>
  </si>
  <si>
    <t>KETANJUNG</t>
  </si>
  <si>
    <t>BUMIREJO</t>
  </si>
  <si>
    <t>BONANGREJO</t>
  </si>
  <si>
    <t>JETAK</t>
  </si>
  <si>
    <t>KENDUREN</t>
  </si>
  <si>
    <t>SARIMULYO</t>
  </si>
  <si>
    <t>WONOSEKAR</t>
  </si>
  <si>
    <t>BALEREJO</t>
  </si>
  <si>
    <t>PECUK</t>
  </si>
  <si>
    <t>Puskesmas Mijen 2</t>
  </si>
  <si>
    <t>TEMUROSO</t>
  </si>
  <si>
    <t>PULOSARI</t>
  </si>
  <si>
    <t>BAKUNG</t>
  </si>
  <si>
    <t>JUNGSEMI</t>
  </si>
  <si>
    <t>CANDISARI</t>
  </si>
  <si>
    <t>JLEPER</t>
  </si>
  <si>
    <t>BANYUMENENG</t>
  </si>
  <si>
    <t>BUMIHARJO</t>
  </si>
  <si>
    <t>SLAMET</t>
  </si>
  <si>
    <t>JATIROGO</t>
  </si>
  <si>
    <t>TEDUNAN</t>
  </si>
  <si>
    <t>WILALUNG</t>
  </si>
  <si>
    <t>JATISONO</t>
  </si>
  <si>
    <t>BABAT</t>
  </si>
  <si>
    <t>SOKOKIDUL</t>
  </si>
  <si>
    <t>PURWOREJO</t>
  </si>
  <si>
    <t>SARI</t>
  </si>
  <si>
    <t>KLAMPOK LOR</t>
  </si>
  <si>
    <t>CANGKRING B</t>
  </si>
  <si>
    <t>MORODEMAK</t>
  </si>
  <si>
    <t>SITI FATIMAH</t>
  </si>
  <si>
    <t>KALICILIK</t>
  </si>
  <si>
    <t>SURODADI</t>
  </si>
  <si>
    <t>USWATUN KHASANAH</t>
  </si>
  <si>
    <t>PILANGSARI</t>
  </si>
  <si>
    <t>0850-0-</t>
  </si>
  <si>
    <t>TLOGOREJO</t>
  </si>
  <si>
    <t>BRAKAS</t>
  </si>
  <si>
    <t>BETAHWALANG</t>
  </si>
  <si>
    <t>TLOGOBOYO</t>
  </si>
  <si>
    <t>KALIKONDANG</t>
  </si>
  <si>
    <t>BOTOREJO</t>
  </si>
  <si>
    <t>LEMAS</t>
  </si>
  <si>
    <t>KALIANYAR</t>
  </si>
  <si>
    <t>MAHMUDI</t>
  </si>
  <si>
    <t>TEGALARUM</t>
  </si>
  <si>
    <t>BEDONO</t>
  </si>
  <si>
    <t>MOROSARI</t>
  </si>
  <si>
    <t>JATIMULYO</t>
  </si>
  <si>
    <t>KRAJANBOGO</t>
  </si>
  <si>
    <t>WEDING</t>
  </si>
  <si>
    <t>SUMINAH</t>
  </si>
  <si>
    <t>BERAHAN WETAN</t>
  </si>
  <si>
    <t>KEDUNGWARU LOR</t>
  </si>
  <si>
    <t>KENDALDOYONG</t>
  </si>
  <si>
    <t>Row Labels</t>
  </si>
  <si>
    <t>(blank)</t>
  </si>
  <si>
    <t>Grand Total</t>
  </si>
  <si>
    <t>PILANG WETAN</t>
  </si>
  <si>
    <t>Count of KELURAHAN</t>
  </si>
  <si>
    <t>MOJODEMAK</t>
  </si>
  <si>
    <t>Puskesmas Wonosalam 1</t>
  </si>
  <si>
    <t>DEMPEL</t>
  </si>
  <si>
    <t>SRI RAHAYU</t>
  </si>
  <si>
    <t>BUNDERAN</t>
  </si>
  <si>
    <t>PILANGREJO</t>
  </si>
  <si>
    <t>SITI ROMLAH</t>
  </si>
  <si>
    <t>PASIR</t>
  </si>
  <si>
    <t>TUWANG</t>
  </si>
  <si>
    <t>SIDOMULYO</t>
  </si>
  <si>
    <t>KARTINAH</t>
  </si>
  <si>
    <t>UNDAAN LOR</t>
  </si>
  <si>
    <t>KARSINI</t>
  </si>
  <si>
    <t>RUKAYAH</t>
  </si>
  <si>
    <t>AHMADUN</t>
  </si>
  <si>
    <t>SUNARTI</t>
  </si>
  <si>
    <t>KUSWANTO</t>
  </si>
  <si>
    <t>AGUS RIYANTO</t>
  </si>
  <si>
    <t>SURIPAH</t>
  </si>
  <si>
    <t>SUTARMAN</t>
  </si>
  <si>
    <t>PASIR 5/3 MIJEN DEMAK</t>
  </si>
  <si>
    <t>NUR ROKHIM</t>
  </si>
  <si>
    <t>FARIDA</t>
  </si>
  <si>
    <t>SUWARNI</t>
  </si>
  <si>
    <t>ROHADI</t>
  </si>
  <si>
    <t>IMRONAH</t>
  </si>
  <si>
    <t>NUR SALIM</t>
  </si>
  <si>
    <t>SUWARDI</t>
  </si>
  <si>
    <t>AHMAD YUSUF</t>
  </si>
  <si>
    <t>Tukang Batu</t>
  </si>
  <si>
    <t>SUMITRO</t>
  </si>
  <si>
    <t>SUWARTO</t>
  </si>
  <si>
    <t>SUDARMI</t>
  </si>
  <si>
    <t>SURADI</t>
  </si>
  <si>
    <t>Pedagang</t>
  </si>
  <si>
    <t>FLU</t>
  </si>
  <si>
    <t>'3321042101730001</t>
  </si>
  <si>
    <t>SUWARJI</t>
  </si>
  <si>
    <t>Morosari</t>
  </si>
  <si>
    <t>'3321046904750002</t>
  </si>
  <si>
    <t>SITI UMIYAH</t>
  </si>
  <si>
    <t>'3321040103980001</t>
  </si>
  <si>
    <t>FAHMI NUR</t>
  </si>
  <si>
    <t>'3321042012060003</t>
  </si>
  <si>
    <t>ARIF FAHRUDIN</t>
  </si>
  <si>
    <t>'3321040607820008</t>
  </si>
  <si>
    <t>MUHAMMAD ALIMIN</t>
  </si>
  <si>
    <t>'3321044109850008</t>
  </si>
  <si>
    <t>MUZATUN</t>
  </si>
  <si>
    <t>'3321042608060003</t>
  </si>
  <si>
    <t>MUHAMMAD EKO AMAR NUR DIAN S</t>
  </si>
  <si>
    <t>'3321040707550011</t>
  </si>
  <si>
    <t>SUBROTO</t>
  </si>
  <si>
    <t>'3321045008600008</t>
  </si>
  <si>
    <t>JUMINAH</t>
  </si>
  <si>
    <t>'3321040808970002</t>
  </si>
  <si>
    <t>MUHAMMAD MAULNA RIZQI</t>
  </si>
  <si>
    <t>'3321041004550001</t>
  </si>
  <si>
    <t>MUHAIMIN</t>
  </si>
  <si>
    <t>'3321045505640003</t>
  </si>
  <si>
    <t>KHOTIAH</t>
  </si>
  <si>
    <t>'3321041607720004</t>
  </si>
  <si>
    <t>M.  WAKID</t>
  </si>
  <si>
    <t>'3321044305990009</t>
  </si>
  <si>
    <t>NAILI NOOR AFFA</t>
  </si>
  <si>
    <t>'3321042110040003</t>
  </si>
  <si>
    <t>MUHAMMAD BIMA ARYAQUL MUBARAK</t>
  </si>
  <si>
    <t>'3321046105710003</t>
  </si>
  <si>
    <t>SITI ROHMAH</t>
  </si>
  <si>
    <t>'3321040702890006</t>
  </si>
  <si>
    <t>AHMAD ULUL ALBAB</t>
  </si>
  <si>
    <t>'3321046306910003</t>
  </si>
  <si>
    <t>MARIA UZLIVAH</t>
  </si>
  <si>
    <t>MASKURI</t>
  </si>
  <si>
    <t>ISKANDAR</t>
  </si>
  <si>
    <t>'3321063110630001</t>
  </si>
  <si>
    <t>AG.1031951.1002120</t>
  </si>
  <si>
    <t>'3321065204700004</t>
  </si>
  <si>
    <t>AG.1031951.1002121</t>
  </si>
  <si>
    <t>'3321063011380001</t>
  </si>
  <si>
    <t>RASID</t>
  </si>
  <si>
    <t>AG.1031951.1002122</t>
  </si>
  <si>
    <t>'3321062105770002</t>
  </si>
  <si>
    <t>BAMBANG RIYANTO</t>
  </si>
  <si>
    <t>AG.1031951.1002123</t>
  </si>
  <si>
    <t>'3321066310920001</t>
  </si>
  <si>
    <t>KARTIKANINGSIH</t>
  </si>
  <si>
    <t>MRANAK</t>
  </si>
  <si>
    <t>0852-3033-1976</t>
  </si>
  <si>
    <t>AG.1031951.1002125</t>
  </si>
  <si>
    <t>'3321061611130001</t>
  </si>
  <si>
    <t>DANISH RADITYA AZKA</t>
  </si>
  <si>
    <t>AG.1031951.1002126</t>
  </si>
  <si>
    <t>'3321065011730001</t>
  </si>
  <si>
    <t>ISROAH</t>
  </si>
  <si>
    <t>AG.1031951.1002127</t>
  </si>
  <si>
    <t>'3321060408010002</t>
  </si>
  <si>
    <t>ANDRIAN ANGGA SAPUTRA</t>
  </si>
  <si>
    <t>AG.1031951.1002128</t>
  </si>
  <si>
    <t>'3321095310940001</t>
  </si>
  <si>
    <t>SRI ENDANG PURWANINGSIH</t>
  </si>
  <si>
    <t>UNDAAN LOR 4/3</t>
  </si>
  <si>
    <t>088</t>
  </si>
  <si>
    <t>'3321041304640001</t>
  </si>
  <si>
    <t>MUHAJIR</t>
  </si>
  <si>
    <t>KRANDON</t>
  </si>
  <si>
    <t>'3321046406090001</t>
  </si>
  <si>
    <t>JIHAN AZALIA AZAHIR</t>
  </si>
  <si>
    <t>'3321045003160002</t>
  </si>
  <si>
    <t>KILTA SIMAHA</t>
  </si>
  <si>
    <t>'3321044310040002</t>
  </si>
  <si>
    <t>IKA AMELIA SALSABILA</t>
  </si>
  <si>
    <t>SUGIONO</t>
  </si>
  <si>
    <t>'3321044406770002</t>
  </si>
  <si>
    <t>INAYAH</t>
  </si>
  <si>
    <t>'3321045507140002</t>
  </si>
  <si>
    <t>NAZILA ASHFA LANA</t>
  </si>
  <si>
    <t>'3321044607090001</t>
  </si>
  <si>
    <t>VITA HILDA NURSEHA</t>
  </si>
  <si>
    <t>'3321044212050001</t>
  </si>
  <si>
    <t>NAILI ROHMAH</t>
  </si>
  <si>
    <t>KRANDON RT 9 RW 3 KRANDON GUNTUR DEMAK JAWA TENGAH</t>
  </si>
  <si>
    <t>'3321041504840005</t>
  </si>
  <si>
    <t>KHOERON</t>
  </si>
  <si>
    <t>'3321046706950005</t>
  </si>
  <si>
    <t>SITI ASTURIYAH</t>
  </si>
  <si>
    <t>MUSYAFAK</t>
  </si>
  <si>
    <t>'3321042307170001</t>
  </si>
  <si>
    <t>MUHAMMAD BAGAS</t>
  </si>
  <si>
    <t>'3321042906740001</t>
  </si>
  <si>
    <t>ASHAR</t>
  </si>
  <si>
    <t>'3321046104780004</t>
  </si>
  <si>
    <t>SITI ZUHLIYAH</t>
  </si>
  <si>
    <t>'3321045406020001</t>
  </si>
  <si>
    <t>KHALIMATUS SAKDIYAH</t>
  </si>
  <si>
    <t>MUSTAKIM</t>
  </si>
  <si>
    <t>'3321040104160001</t>
  </si>
  <si>
    <t>MUKHAMMAD NUR SYAMSUDDIN</t>
  </si>
  <si>
    <t>'3321044212690002</t>
  </si>
  <si>
    <t>NUR CHOLIYAH</t>
  </si>
  <si>
    <t>'3321042409920001</t>
  </si>
  <si>
    <t>RICKY USMAN</t>
  </si>
  <si>
    <t>SUMONO</t>
  </si>
  <si>
    <t>'3321042504630002</t>
  </si>
  <si>
    <t>ASLORI</t>
  </si>
  <si>
    <t>JATI SELATAN</t>
  </si>
  <si>
    <t>'3321044705990001</t>
  </si>
  <si>
    <t>TIYA NUR KHAMIDAH</t>
  </si>
  <si>
    <t>'3321012602860001</t>
  </si>
  <si>
    <t>SUPRIYATNO</t>
  </si>
  <si>
    <t>'3321045810910002</t>
  </si>
  <si>
    <t>NILA FATKHUR ROHMAH</t>
  </si>
  <si>
    <t>'3321040111150004</t>
  </si>
  <si>
    <t>ABDULLAH RASYIQUL ABID</t>
  </si>
  <si>
    <t>'3321040507400005</t>
  </si>
  <si>
    <t>MUKHODIR HADISANTOSO</t>
  </si>
  <si>
    <t>'3321060808800004</t>
  </si>
  <si>
    <t>MARWAN</t>
  </si>
  <si>
    <t>AG.1031951.1002130</t>
  </si>
  <si>
    <t>'3321064601850004</t>
  </si>
  <si>
    <t>NUR BIYATI</t>
  </si>
  <si>
    <t>AG.1031951.1002131</t>
  </si>
  <si>
    <t>'3321044506170002</t>
  </si>
  <si>
    <t>QUDSIYYATUN NURUL FATIKHAH</t>
  </si>
  <si>
    <t>'3321041505810005</t>
  </si>
  <si>
    <t>MASRUCH</t>
  </si>
  <si>
    <t>'3321044805890001</t>
  </si>
  <si>
    <t>'3321062102180001</t>
  </si>
  <si>
    <t>DANU FEBRYAN NURIRAWAN</t>
  </si>
  <si>
    <t>AG.1031951.1002133</t>
  </si>
  <si>
    <t>'3321046007130002</t>
  </si>
  <si>
    <t>CITRA AYUK FARIDAH</t>
  </si>
  <si>
    <t>'3321065009520004</t>
  </si>
  <si>
    <t>AG.1031951.1002134</t>
  </si>
  <si>
    <t>'3321065306560002</t>
  </si>
  <si>
    <t>MUSTIAH</t>
  </si>
  <si>
    <t>AG.1031951.1002136</t>
  </si>
  <si>
    <t>'3321064306450002</t>
  </si>
  <si>
    <t>AG.1031951.1002137</t>
  </si>
  <si>
    <t>'3321040802940002</t>
  </si>
  <si>
    <t>ARIS MUJIYANTO</t>
  </si>
  <si>
    <t>'3321061103420002</t>
  </si>
  <si>
    <t>AG.1031951.1002138</t>
  </si>
  <si>
    <t>'3321064902540001</t>
  </si>
  <si>
    <t>SUPARTI</t>
  </si>
  <si>
    <t>AG.1031951.1002139</t>
  </si>
  <si>
    <t>'3321041212930001</t>
  </si>
  <si>
    <t>NUR KISWANTO</t>
  </si>
  <si>
    <t>'3321066109780001</t>
  </si>
  <si>
    <t>MUSDALIPAH</t>
  </si>
  <si>
    <t>AG.1031951.1002140</t>
  </si>
  <si>
    <t>'3321064403000003</t>
  </si>
  <si>
    <t>AG.1031951.1002141</t>
  </si>
  <si>
    <t>'3321066212980002</t>
  </si>
  <si>
    <t>SRI WAHYUNINGSIH</t>
  </si>
  <si>
    <t>AG.1031951.1002142</t>
  </si>
  <si>
    <t>'3321065803580001</t>
  </si>
  <si>
    <t>SUMARTIAH</t>
  </si>
  <si>
    <t>AG.1031951.1002143</t>
  </si>
  <si>
    <t>'3321064306760003</t>
  </si>
  <si>
    <t>SUPARMI</t>
  </si>
  <si>
    <t>AG.1031951.1002144</t>
  </si>
  <si>
    <t>'3321060811710003</t>
  </si>
  <si>
    <t>SUKARMAN</t>
  </si>
  <si>
    <t>AG.1031951.1002145</t>
  </si>
  <si>
    <t>'3321065803750002</t>
  </si>
  <si>
    <t>MURTIMAN</t>
  </si>
  <si>
    <t>AG.1031951.1002146</t>
  </si>
  <si>
    <t>'3321061007400002</t>
  </si>
  <si>
    <t>JASIDIN</t>
  </si>
  <si>
    <t>AG.1031951.1002147</t>
  </si>
  <si>
    <t>'3374054801960002</t>
  </si>
  <si>
    <t>ERNA ROSDIANA</t>
  </si>
  <si>
    <t>'3321064511440001</t>
  </si>
  <si>
    <t>RUKATI</t>
  </si>
  <si>
    <t>AG.1031951.1002148</t>
  </si>
  <si>
    <t>'3321042004170007</t>
  </si>
  <si>
    <t>MUHAMMAD ARYA DANU</t>
  </si>
  <si>
    <t>'3321060407690002</t>
  </si>
  <si>
    <t>AG.1031951.1002149</t>
  </si>
  <si>
    <t>'3321045904940007</t>
  </si>
  <si>
    <t>FONNY AYU SUSIYANTI</t>
  </si>
  <si>
    <t>'3321064304700006</t>
  </si>
  <si>
    <t>AG.1031951.1002150</t>
  </si>
  <si>
    <t>'3321066809040005</t>
  </si>
  <si>
    <t>SITI SHOLIKATUL INAYAH</t>
  </si>
  <si>
    <t>AG.1031951.1002151</t>
  </si>
  <si>
    <t>'3321062805960001</t>
  </si>
  <si>
    <t>MUHAMMAD SHOLIKHIN</t>
  </si>
  <si>
    <t>AG.1031951.1002152</t>
  </si>
  <si>
    <t>'3321060607760002</t>
  </si>
  <si>
    <t>SANIDI</t>
  </si>
  <si>
    <t>AG.1031951.1002153</t>
  </si>
  <si>
    <t>'3321064801770003</t>
  </si>
  <si>
    <t>SUMANAH</t>
  </si>
  <si>
    <t>AG.1031951.1002154</t>
  </si>
  <si>
    <t>'3321061505020006</t>
  </si>
  <si>
    <t>RIO ANDIKA</t>
  </si>
  <si>
    <t>AG.1031951.1002155</t>
  </si>
  <si>
    <t>'3321060710700005</t>
  </si>
  <si>
    <t>AG.1031951.1002156</t>
  </si>
  <si>
    <t>'3321064102750006</t>
  </si>
  <si>
    <t>SENENG</t>
  </si>
  <si>
    <t>AG.1031951.1002157</t>
  </si>
  <si>
    <t>'3321061206930004</t>
  </si>
  <si>
    <t>AGUNG ARFIANTO</t>
  </si>
  <si>
    <t>AG.1031951.1002158</t>
  </si>
  <si>
    <t>'3321064703000002</t>
  </si>
  <si>
    <t>DITA WULANDARI</t>
  </si>
  <si>
    <t>AG.1031951.1002159</t>
  </si>
  <si>
    <t>'3321040505850004</t>
  </si>
  <si>
    <t>ZAENAL ARIFIN</t>
  </si>
  <si>
    <t>KP. SUKOLILO</t>
  </si>
  <si>
    <t>'3321044406150006</t>
  </si>
  <si>
    <t>CHAROLINE MOZA SALSA BILLA</t>
  </si>
  <si>
    <t>'3321042404110005</t>
  </si>
  <si>
    <t>BAYU ARDIANSYAH</t>
  </si>
  <si>
    <t>'3321041011840001</t>
  </si>
  <si>
    <t>SUBHAN</t>
  </si>
  <si>
    <t>SUKOLILO</t>
  </si>
  <si>
    <t>'3321045212890007</t>
  </si>
  <si>
    <t>DWI YULIATI</t>
  </si>
  <si>
    <t>'3321046705130001</t>
  </si>
  <si>
    <t>MAISYA RAFIF NAILAH</t>
  </si>
  <si>
    <t>'3321094307530002</t>
  </si>
  <si>
    <t>KASMINAH</t>
  </si>
  <si>
    <t>'3321091407660002</t>
  </si>
  <si>
    <t>SURATEMIN</t>
  </si>
  <si>
    <t>'3321095504700002</t>
  </si>
  <si>
    <t>MUKSIDAH</t>
  </si>
  <si>
    <t>'3321090410020002</t>
  </si>
  <si>
    <t>TAUFIQ INDRA JAYA</t>
  </si>
  <si>
    <t>'3321091502490003</t>
  </si>
  <si>
    <t>KARIMIN</t>
  </si>
  <si>
    <t>'3321094201590002</t>
  </si>
  <si>
    <t>ASROPAH</t>
  </si>
  <si>
    <t>'3321092006840001</t>
  </si>
  <si>
    <t>ABDUL MUHIS</t>
  </si>
  <si>
    <t>'3319026604920001</t>
  </si>
  <si>
    <t>SRI PUJI LESTARI</t>
  </si>
  <si>
    <t>'3321090512570001</t>
  </si>
  <si>
    <t>'3321094311640002</t>
  </si>
  <si>
    <t>ZUBAEDAH</t>
  </si>
  <si>
    <t>'3321096708020003</t>
  </si>
  <si>
    <t>IFROATUL FARIDA</t>
  </si>
  <si>
    <t>'3321091505700004</t>
  </si>
  <si>
    <t>ABDUL ROCHIM</t>
  </si>
  <si>
    <t>'3321094807700005</t>
  </si>
  <si>
    <t>'3321090207940004</t>
  </si>
  <si>
    <t>MUHAMMAD YUSRUL HANA</t>
  </si>
  <si>
    <t>'3321063112520008</t>
  </si>
  <si>
    <t>MUKMIN</t>
  </si>
  <si>
    <t>AG.1031951.1002160</t>
  </si>
  <si>
    <t>'3321065709610003</t>
  </si>
  <si>
    <t>SUPARIAN</t>
  </si>
  <si>
    <t>AG.1031951.1002161</t>
  </si>
  <si>
    <t>'3321065607660002</t>
  </si>
  <si>
    <t>SIYANTI</t>
  </si>
  <si>
    <t>0823-3555-8477</t>
  </si>
  <si>
    <t>AG.1031951.1002162</t>
  </si>
  <si>
    <t>'3321061009030002</t>
  </si>
  <si>
    <t>TEGUH PURWANTO</t>
  </si>
  <si>
    <t>AG.1031951.1002163</t>
  </si>
  <si>
    <t>'3321066108650002</t>
  </si>
  <si>
    <t>AG.1031951.1002164</t>
  </si>
  <si>
    <t>'3321065212750005</t>
  </si>
  <si>
    <t>AG.1031951.1002165</t>
  </si>
  <si>
    <t>'3321062611620001</t>
  </si>
  <si>
    <t>KASMIAN</t>
  </si>
  <si>
    <t>AG.1031951.1002166</t>
  </si>
  <si>
    <t>'3321064303770002</t>
  </si>
  <si>
    <t>AG.1031951.1002168</t>
  </si>
  <si>
    <t>'3321061111140006</t>
  </si>
  <si>
    <t>MUHAMMAD ZHAFRAN SATRIA KUSUMA</t>
  </si>
  <si>
    <t>AG.1031951.1002169</t>
  </si>
  <si>
    <t>'3321067112630014</t>
  </si>
  <si>
    <t>AG.1031951.1002170</t>
  </si>
  <si>
    <t>'3321064908000001</t>
  </si>
  <si>
    <t>ARSI LESTARI</t>
  </si>
  <si>
    <t>AG.1031951.1002171</t>
  </si>
  <si>
    <t>'3321121302820002</t>
  </si>
  <si>
    <t>AG.1031951.1002172</t>
  </si>
  <si>
    <t>'3321061002710002</t>
  </si>
  <si>
    <t>AG.1031951.1002173</t>
  </si>
  <si>
    <t>'3321066105890002</t>
  </si>
  <si>
    <t>SITI MURSIDAH</t>
  </si>
  <si>
    <t>AG.1031951.1002174</t>
  </si>
  <si>
    <t>'3321065408110002</t>
  </si>
  <si>
    <t>AMELIA KHOIRUL AL FISAHER</t>
  </si>
  <si>
    <t>AG.1031951.1002175</t>
  </si>
  <si>
    <t>'3321066706910002</t>
  </si>
  <si>
    <t>ANIK MULYANI</t>
  </si>
  <si>
    <t>'3321060705140002</t>
  </si>
  <si>
    <t>YASIN AL AMIN</t>
  </si>
  <si>
    <t>AG.1031951.1002177</t>
  </si>
  <si>
    <t>'3374041708150001</t>
  </si>
  <si>
    <t>ABRISAM CAHYA</t>
  </si>
  <si>
    <t>AG.1031951.1002178</t>
  </si>
  <si>
    <t>'3321062409700001</t>
  </si>
  <si>
    <t>AG.1031951.1002179</t>
  </si>
  <si>
    <t>'3321065107760002</t>
  </si>
  <si>
    <t>TIANAH</t>
  </si>
  <si>
    <t>AG.1031951.1002181</t>
  </si>
  <si>
    <t>'3321064907760004</t>
  </si>
  <si>
    <t>SITI ASIYAH</t>
  </si>
  <si>
    <t>AG.1031951.1002182</t>
  </si>
  <si>
    <t>'3321061005730007</t>
  </si>
  <si>
    <t>AG.1031951.1002183</t>
  </si>
  <si>
    <t>'3321066006890003</t>
  </si>
  <si>
    <t>FATMAWATI UKI MUDLIFAH</t>
  </si>
  <si>
    <t>MRISEN</t>
  </si>
  <si>
    <t>AG.1031951.1002184</t>
  </si>
  <si>
    <t>'3321066312720002</t>
  </si>
  <si>
    <t>AG.1031951.1002185</t>
  </si>
  <si>
    <t>'3321062008650003</t>
  </si>
  <si>
    <t>SUGENG P MULYONO</t>
  </si>
  <si>
    <t>AG.1031951.1002186</t>
  </si>
  <si>
    <t>'3321061403810004</t>
  </si>
  <si>
    <t>INDARTO</t>
  </si>
  <si>
    <t>AG.1031951.1002188</t>
  </si>
  <si>
    <t>'3321061510170001</t>
  </si>
  <si>
    <t>MUHAMMAD BUDI ARJUNA PUTRA</t>
  </si>
  <si>
    <t>AG.1031951.1002189</t>
  </si>
  <si>
    <t>'3321060109700002</t>
  </si>
  <si>
    <t>PAHING</t>
  </si>
  <si>
    <t>AG.1031951.1002191</t>
  </si>
  <si>
    <t>'3321066610730001</t>
  </si>
  <si>
    <t>SUWAENAH</t>
  </si>
  <si>
    <t>AG.1031951.1002192</t>
  </si>
  <si>
    <t>'3321062502990002</t>
  </si>
  <si>
    <t>MUHAMMAD ZAENAL ABIDIN</t>
  </si>
  <si>
    <t>AG.1031951.1002193</t>
  </si>
  <si>
    <t>'3321066402970002</t>
  </si>
  <si>
    <t>PUTRI SETIYOWATI</t>
  </si>
  <si>
    <t>AG.1031951.1002194</t>
  </si>
  <si>
    <t>'3321061101610001</t>
  </si>
  <si>
    <t>BEJO AL BASIR</t>
  </si>
  <si>
    <t>AG.1031951.1002195</t>
  </si>
  <si>
    <t>'3321065508600001</t>
  </si>
  <si>
    <t>MUSTAQIM</t>
  </si>
  <si>
    <t>AG.1031951.1002196</t>
  </si>
  <si>
    <t>'2171065008960003</t>
  </si>
  <si>
    <t>AYU SISWATI</t>
  </si>
  <si>
    <t>AG.1031955.1003019</t>
  </si>
  <si>
    <t>'3321060307910001</t>
  </si>
  <si>
    <t>CHOZINATUL ASROR</t>
  </si>
  <si>
    <t>AG.1031951.1002197</t>
  </si>
  <si>
    <t>'3321064107420040</t>
  </si>
  <si>
    <t>AG.1031951.1002198</t>
  </si>
  <si>
    <t>'3321084403730003</t>
  </si>
  <si>
    <t>RUMISIH</t>
  </si>
  <si>
    <t>AG.1031955.1003020</t>
  </si>
  <si>
    <t>'3321060605720001</t>
  </si>
  <si>
    <t>SUPARYADI</t>
  </si>
  <si>
    <t>0821-3431-0509</t>
  </si>
  <si>
    <t>AG.1031951.1002199</t>
  </si>
  <si>
    <t>'3321064505810001</t>
  </si>
  <si>
    <t>AG.1031951.1002200</t>
  </si>
  <si>
    <t>'3321041109430001</t>
  </si>
  <si>
    <t>SUKARNO</t>
  </si>
  <si>
    <t>AG.1031951.1002202</t>
  </si>
  <si>
    <t>'3321045507450001</t>
  </si>
  <si>
    <t>RUKILAH</t>
  </si>
  <si>
    <t>AG.1031951.1002203</t>
  </si>
  <si>
    <t>'3321062804860001</t>
  </si>
  <si>
    <t>AG.1031951.1002204</t>
  </si>
  <si>
    <t>'3321086501790001</t>
  </si>
  <si>
    <t>RUSMINI</t>
  </si>
  <si>
    <t>AG.1031955.1003022</t>
  </si>
  <si>
    <t>'3321080808720004</t>
  </si>
  <si>
    <t>DARMANTO</t>
  </si>
  <si>
    <t>AG.1031955.1003023</t>
  </si>
  <si>
    <t>'3321062112630002</t>
  </si>
  <si>
    <t>SUKRI</t>
  </si>
  <si>
    <t>AG.1031951.1002206</t>
  </si>
  <si>
    <t>'3321065808700001</t>
  </si>
  <si>
    <t>NADIROH</t>
  </si>
  <si>
    <t>AG.1031951.1002207</t>
  </si>
  <si>
    <t>'3321115704900006</t>
  </si>
  <si>
    <t>NUR MUALIPAH</t>
  </si>
  <si>
    <t>AG.1031955.1003024</t>
  </si>
  <si>
    <t>'3321080512830001</t>
  </si>
  <si>
    <t>AG.1031955.1003025</t>
  </si>
  <si>
    <t>'3321062810960003</t>
  </si>
  <si>
    <t>SAEFUDIN ZUHRI</t>
  </si>
  <si>
    <t>AG.1031951.1002208</t>
  </si>
  <si>
    <t>'3321062002920001</t>
  </si>
  <si>
    <t>MOHAMAD KOMARUDIN</t>
  </si>
  <si>
    <t>AG.1031951.1002209</t>
  </si>
  <si>
    <t>'3321062105740002</t>
  </si>
  <si>
    <t>MUKRI</t>
  </si>
  <si>
    <t>AG.1031951.1002210</t>
  </si>
  <si>
    <t>'3321066407870001</t>
  </si>
  <si>
    <t>SUJINAH</t>
  </si>
  <si>
    <t>AG.1031951.1002211</t>
  </si>
  <si>
    <t>'3318205907870001</t>
  </si>
  <si>
    <t>NUR AFIFAH</t>
  </si>
  <si>
    <t>AG.1031955.1003026</t>
  </si>
  <si>
    <t>'3321062007040003</t>
  </si>
  <si>
    <t>M. EKO YULIANTO</t>
  </si>
  <si>
    <t>AG.1031951.1002212</t>
  </si>
  <si>
    <t>'3321061701160002</t>
  </si>
  <si>
    <t>MUHAMMAD ADITYA MAHYA</t>
  </si>
  <si>
    <t>AG.1031951.1002213</t>
  </si>
  <si>
    <t>'3321086405630001</t>
  </si>
  <si>
    <t>AG.1031955.1003027</t>
  </si>
  <si>
    <t>'3321061508770001</t>
  </si>
  <si>
    <t>SUWITO</t>
  </si>
  <si>
    <t>AG.1031951.1002215</t>
  </si>
  <si>
    <t>'3321081607570003</t>
  </si>
  <si>
    <t>NGADIMIN</t>
  </si>
  <si>
    <t>AG.1031955.1003028</t>
  </si>
  <si>
    <t>'3321065305820003</t>
  </si>
  <si>
    <t>MASIDAH</t>
  </si>
  <si>
    <t>AG.1031951.1002216</t>
  </si>
  <si>
    <t>'3321064608770001</t>
  </si>
  <si>
    <t>JUMIATUN</t>
  </si>
  <si>
    <t>AG.1031951.1002218</t>
  </si>
  <si>
    <t>'3321065505810002</t>
  </si>
  <si>
    <t>SITI MAESAROH</t>
  </si>
  <si>
    <t>AG.1031951.1002219</t>
  </si>
  <si>
    <t>'3321082705720001</t>
  </si>
  <si>
    <t>AKHMAD BAKHRUDINA</t>
  </si>
  <si>
    <t>AG.1031955.1003030</t>
  </si>
  <si>
    <t>'3321064706040001</t>
  </si>
  <si>
    <t>EKA AULIA PUTRI</t>
  </si>
  <si>
    <t>AG.1031951.1002221</t>
  </si>
  <si>
    <t>'3321084503760001</t>
  </si>
  <si>
    <t>SUYATMI</t>
  </si>
  <si>
    <t>AG.1031955.1003031</t>
  </si>
  <si>
    <t>'3604114511030002</t>
  </si>
  <si>
    <t>AVIS NOVIA SARI</t>
  </si>
  <si>
    <t>AG.1031951.1002223</t>
  </si>
  <si>
    <t>'3374154411860002</t>
  </si>
  <si>
    <t>NOVIATUN</t>
  </si>
  <si>
    <t>AG.1031951.1002224</t>
  </si>
  <si>
    <t>'3321064312170004</t>
  </si>
  <si>
    <t>KHOIRUNISA SALSABILA</t>
  </si>
  <si>
    <t>AG.1031951.1002225</t>
  </si>
  <si>
    <t>'3323065102940003</t>
  </si>
  <si>
    <t>SARTINAH</t>
  </si>
  <si>
    <t>AG.1031951.1002226</t>
  </si>
  <si>
    <t>'3321084406980001</t>
  </si>
  <si>
    <t>DINA MAULUL HUSNA</t>
  </si>
  <si>
    <t>AG.1031955.1003032</t>
  </si>
  <si>
    <t>'3321061001700003</t>
  </si>
  <si>
    <t>KARMADI</t>
  </si>
  <si>
    <t>0821-3358-6318</t>
  </si>
  <si>
    <t>AG.1031951.1002229</t>
  </si>
  <si>
    <t>'3321081511000003</t>
  </si>
  <si>
    <t>ADITYA RAFI FARIZAL</t>
  </si>
  <si>
    <t>AG.1031955.1003033</t>
  </si>
  <si>
    <t>'3321064706780003</t>
  </si>
  <si>
    <t>JUMAINAH</t>
  </si>
  <si>
    <t>AG.1031951.1002230</t>
  </si>
  <si>
    <t>'3321060505970003</t>
  </si>
  <si>
    <t>HENDI RAHAYU</t>
  </si>
  <si>
    <t>AG.1031951.1002231</t>
  </si>
  <si>
    <t>'3321062101820002</t>
  </si>
  <si>
    <t>AG.1031951.1002232</t>
  </si>
  <si>
    <t>'3321082712720001</t>
  </si>
  <si>
    <t>SUPRIYANTO</t>
  </si>
  <si>
    <t>AG.1031955.1003034</t>
  </si>
  <si>
    <t>'3321064402850002</t>
  </si>
  <si>
    <t>SITI NURWATI</t>
  </si>
  <si>
    <t>AG.1031951.1002233</t>
  </si>
  <si>
    <t>'3321060811030001</t>
  </si>
  <si>
    <t>RUDI KURNIAWAN</t>
  </si>
  <si>
    <t>AG.1031951.1002234</t>
  </si>
  <si>
    <t>'3321061204680004</t>
  </si>
  <si>
    <t>SUPRIYADI</t>
  </si>
  <si>
    <t>AG.1031951.1002235</t>
  </si>
  <si>
    <t>'3321066101730001</t>
  </si>
  <si>
    <t>KUSNIAH</t>
  </si>
  <si>
    <t>AG.1031951.1002236</t>
  </si>
  <si>
    <t>'3321060503930001</t>
  </si>
  <si>
    <t>RICHARD BASTIAN</t>
  </si>
  <si>
    <t>AG.1031951.1002237</t>
  </si>
  <si>
    <t>'3321064512960002</t>
  </si>
  <si>
    <t>ANGGITA KUSUMA NINGRUM</t>
  </si>
  <si>
    <t>AG.1031951.1002238</t>
  </si>
  <si>
    <t>'3321086109910001</t>
  </si>
  <si>
    <t>SITI PATONAH</t>
  </si>
  <si>
    <t>AG.1031955.1003035</t>
  </si>
  <si>
    <t>'3321062004730006</t>
  </si>
  <si>
    <t>SUSILO</t>
  </si>
  <si>
    <t>AG.1031951.1002239</t>
  </si>
  <si>
    <t>'3321081506710001</t>
  </si>
  <si>
    <t>MAS'AD</t>
  </si>
  <si>
    <t>AG.1031955.1003037</t>
  </si>
  <si>
    <t>'3321086602890002</t>
  </si>
  <si>
    <t>ZAHROTUL KHOTIAH</t>
  </si>
  <si>
    <t>AG.1031955.1003038</t>
  </si>
  <si>
    <t>'3321084511680001</t>
  </si>
  <si>
    <t>MASOLAH</t>
  </si>
  <si>
    <t>AG.1031955.1003039</t>
  </si>
  <si>
    <t>'3321095402920003</t>
  </si>
  <si>
    <t>AG.1031955.1003040</t>
  </si>
  <si>
    <t>'3321081205890002</t>
  </si>
  <si>
    <t>SULISTIYANTO</t>
  </si>
  <si>
    <t>AG.1031955.1003041</t>
  </si>
  <si>
    <t>'3321066805750003</t>
  </si>
  <si>
    <t>JUMASIH</t>
  </si>
  <si>
    <t>AG.1031951.1002240</t>
  </si>
  <si>
    <t>'3321066010970001</t>
  </si>
  <si>
    <t>SITI KHOIRIYAH</t>
  </si>
  <si>
    <t>AG.1031951.1002241</t>
  </si>
  <si>
    <t>'3321082603580002</t>
  </si>
  <si>
    <t>SOBIRIN</t>
  </si>
  <si>
    <t>AG.1031955.1003043</t>
  </si>
  <si>
    <t>'3321061404590001</t>
  </si>
  <si>
    <t>HARSONO</t>
  </si>
  <si>
    <t>AG.1031951.1002242</t>
  </si>
  <si>
    <t>'3321085101720002</t>
  </si>
  <si>
    <t>JUMIATI</t>
  </si>
  <si>
    <t>AG.1031955.1003044</t>
  </si>
  <si>
    <t>'3321064801600002</t>
  </si>
  <si>
    <t>AG.1031951.1002243</t>
  </si>
  <si>
    <t>'3321084707980003</t>
  </si>
  <si>
    <t>PUJI SITI ROHIAH</t>
  </si>
  <si>
    <t>AG.1031955.1003045</t>
  </si>
  <si>
    <t>'3321062701930002</t>
  </si>
  <si>
    <t>SUGIARTO</t>
  </si>
  <si>
    <t>AG.1031955.1003046</t>
  </si>
  <si>
    <t>'3321084402840001</t>
  </si>
  <si>
    <t>SUMBER GENDUK</t>
  </si>
  <si>
    <t>AG.1031955.1003047</t>
  </si>
  <si>
    <t>'3321061002600002</t>
  </si>
  <si>
    <t>MARYONO</t>
  </si>
  <si>
    <t>'3321062501680002</t>
  </si>
  <si>
    <t>MUHANTO</t>
  </si>
  <si>
    <t>'3321064707670004</t>
  </si>
  <si>
    <t>PATEMI</t>
  </si>
  <si>
    <t>AG.1031951.1002244</t>
  </si>
  <si>
    <t>'3321060305720002</t>
  </si>
  <si>
    <t>AG.1031951.1002245</t>
  </si>
  <si>
    <t>'3321065708850006</t>
  </si>
  <si>
    <t>TUTIK SETYONINGSIH</t>
  </si>
  <si>
    <t>AG.1031951.1002246</t>
  </si>
  <si>
    <t>'3321061907810002</t>
  </si>
  <si>
    <t>ALI MAHMUDI</t>
  </si>
  <si>
    <t>AG.1031951.1002247</t>
  </si>
  <si>
    <t>'3321064809810003</t>
  </si>
  <si>
    <t>TATIK INDARTI</t>
  </si>
  <si>
    <t>AG.1031951.1002248</t>
  </si>
  <si>
    <t>'3321060707710004</t>
  </si>
  <si>
    <t>BAQOH</t>
  </si>
  <si>
    <t>AG.1031951.1002249</t>
  </si>
  <si>
    <t>'3321064309750002</t>
  </si>
  <si>
    <t>PERETIANI</t>
  </si>
  <si>
    <t>AG.1031951.1002250</t>
  </si>
  <si>
    <t>'3321067107050002</t>
  </si>
  <si>
    <t>ELLA KUSNIA PUTRI</t>
  </si>
  <si>
    <t>AG.1031951.1002252</t>
  </si>
  <si>
    <t>'3321060501770001</t>
  </si>
  <si>
    <t>MUKTI ALI</t>
  </si>
  <si>
    <t>AG.1031951.1002253</t>
  </si>
  <si>
    <t>'3321065111800002</t>
  </si>
  <si>
    <t>IFFATUL MINNAH</t>
  </si>
  <si>
    <t>AG.1031951.1002254</t>
  </si>
  <si>
    <t>'3321060603080001</t>
  </si>
  <si>
    <t>ANDIKA MAULAL AZMI</t>
  </si>
  <si>
    <t>AG.1031951.1002255</t>
  </si>
  <si>
    <t>'3321061209760003</t>
  </si>
  <si>
    <t>AG.1031951.1002256</t>
  </si>
  <si>
    <t>'3321065104830004</t>
  </si>
  <si>
    <t>NUR'AINI</t>
  </si>
  <si>
    <t>AG.1031951.1002257</t>
  </si>
  <si>
    <t>'3321062706050001</t>
  </si>
  <si>
    <t>MUKHAMAD SURYA SAPUTRA</t>
  </si>
  <si>
    <t>AG.1031951.1002258</t>
  </si>
  <si>
    <t>'3321064101370001</t>
  </si>
  <si>
    <t>KASTI</t>
  </si>
  <si>
    <t>AG.1031951.1002259</t>
  </si>
  <si>
    <t>'3321064509420003</t>
  </si>
  <si>
    <t>RADIPAH</t>
  </si>
  <si>
    <t>AG.1031951.1002260</t>
  </si>
  <si>
    <t>'3321062602860001</t>
  </si>
  <si>
    <t>ABDUL WAHID</t>
  </si>
  <si>
    <t>AG.1031951.1002261</t>
  </si>
  <si>
    <t>'3321064212900002</t>
  </si>
  <si>
    <t>DWI PURWANTI</t>
  </si>
  <si>
    <t>AG.1031951.1002262</t>
  </si>
  <si>
    <t>'3321062810090002</t>
  </si>
  <si>
    <t>ROBERT SAIFUN NAWAS</t>
  </si>
  <si>
    <t>AG.1031951.1002263</t>
  </si>
  <si>
    <t>'3321066806160001</t>
  </si>
  <si>
    <t>SALSABILA KAMILA PUTRI</t>
  </si>
  <si>
    <t>AG.1031951.1002264</t>
  </si>
  <si>
    <t>'3321062108810001</t>
  </si>
  <si>
    <t>HISYAM ALI</t>
  </si>
  <si>
    <t>AG.1031951.1002265</t>
  </si>
  <si>
    <t>'3321060705590001</t>
  </si>
  <si>
    <t>MADJUDI</t>
  </si>
  <si>
    <t>AG.1031951.1002266</t>
  </si>
  <si>
    <t>'3321065711620002</t>
  </si>
  <si>
    <t>JAETUN</t>
  </si>
  <si>
    <t>AG.1031951.1002267</t>
  </si>
  <si>
    <t>'3321041310800005</t>
  </si>
  <si>
    <t>DARSONO</t>
  </si>
  <si>
    <t>'3321033008910002</t>
  </si>
  <si>
    <t>AHMAD SUBHI</t>
  </si>
  <si>
    <t>'3321044408930005</t>
  </si>
  <si>
    <t>MIFTAKHUL JANNAH</t>
  </si>
  <si>
    <t>'3321046607140002</t>
  </si>
  <si>
    <t>FHATIN PUTRI RAMADHANI</t>
  </si>
  <si>
    <t>'3341046607140002</t>
  </si>
  <si>
    <t>FATHIN PUTRI RAMADHANI</t>
  </si>
  <si>
    <t>'3321041403800003</t>
  </si>
  <si>
    <t>MUSAFAK</t>
  </si>
  <si>
    <t>'3321045310890006</t>
  </si>
  <si>
    <t>SITI MULYATI</t>
  </si>
  <si>
    <t>'3321061710740001</t>
  </si>
  <si>
    <t>SUGIYONO</t>
  </si>
  <si>
    <t>AG.1031951.1002269</t>
  </si>
  <si>
    <t>'3321065708800002</t>
  </si>
  <si>
    <t>SUTARMI</t>
  </si>
  <si>
    <t>AG.1031951.1002270</t>
  </si>
  <si>
    <t>'3321065704030001</t>
  </si>
  <si>
    <t>PUTRI DWI NOVITASARI</t>
  </si>
  <si>
    <t>AG.1031951.1002272</t>
  </si>
  <si>
    <t>'3321061901650002</t>
  </si>
  <si>
    <t>AG.1031951.1002273</t>
  </si>
  <si>
    <t>'3321066103700001</t>
  </si>
  <si>
    <t>MURNI</t>
  </si>
  <si>
    <t>AG.1031951.1002274</t>
  </si>
  <si>
    <t>'3321064706970003</t>
  </si>
  <si>
    <t>MURTIWATI</t>
  </si>
  <si>
    <t>AG.1031951.1002275</t>
  </si>
  <si>
    <t>'3321062703910001</t>
  </si>
  <si>
    <t>NURROKIM</t>
  </si>
  <si>
    <t>AG.1031951.1002276</t>
  </si>
  <si>
    <t>'3321060207610002</t>
  </si>
  <si>
    <t>NURHADI</t>
  </si>
  <si>
    <t>AG.1031951.1002277</t>
  </si>
  <si>
    <t>'3321064903660002</t>
  </si>
  <si>
    <t>ATMINAH</t>
  </si>
  <si>
    <t>AG.1031951.1002278</t>
  </si>
  <si>
    <t>'3321061303880002</t>
  </si>
  <si>
    <t>JUMADI</t>
  </si>
  <si>
    <t>AG.1031951.1002279</t>
  </si>
  <si>
    <t>'3321084504910004</t>
  </si>
  <si>
    <t>LAILATUL FADILAH</t>
  </si>
  <si>
    <t>AG.1031955.1003052</t>
  </si>
  <si>
    <t>'3321060803870002</t>
  </si>
  <si>
    <t>AG.1031951.1002280</t>
  </si>
  <si>
    <t>'3321060803930001</t>
  </si>
  <si>
    <t>SUKAR</t>
  </si>
  <si>
    <t>AG.1031951.1002281</t>
  </si>
  <si>
    <t>'3321081912540002</t>
  </si>
  <si>
    <t>HARSUM</t>
  </si>
  <si>
    <t>AG.1031955.1003053</t>
  </si>
  <si>
    <t>'3321124810960002</t>
  </si>
  <si>
    <t>NURYANI</t>
  </si>
  <si>
    <t>AG.1031951.1002282</t>
  </si>
  <si>
    <t>'3321086511580003</t>
  </si>
  <si>
    <t>KAYATI</t>
  </si>
  <si>
    <t>AG.1031955.1003054</t>
  </si>
  <si>
    <t>'3321080201870001</t>
  </si>
  <si>
    <t>GRDANGALAS</t>
  </si>
  <si>
    <t>AG.1031955.1003055</t>
  </si>
  <si>
    <t>'3321080212820001</t>
  </si>
  <si>
    <t>NUR ROHMAN</t>
  </si>
  <si>
    <t>AG.1031955.1003056</t>
  </si>
  <si>
    <t>'3321080405830003</t>
  </si>
  <si>
    <t>MURSID</t>
  </si>
  <si>
    <t>AG.1031955.1003057</t>
  </si>
  <si>
    <t>'3321081104930001</t>
  </si>
  <si>
    <t>ULUL ALBAB</t>
  </si>
  <si>
    <t>AG.1031955.1003058</t>
  </si>
  <si>
    <t>'3321082002700002</t>
  </si>
  <si>
    <t>IMRON</t>
  </si>
  <si>
    <t>AG.1031955.1003059</t>
  </si>
  <si>
    <t>'3321041208170003</t>
  </si>
  <si>
    <t>MUHAMAD SUKRON SETIAWAN</t>
  </si>
  <si>
    <t>'3321086612800002</t>
  </si>
  <si>
    <t>UMIYATI</t>
  </si>
  <si>
    <t>AG.1031955.1003060</t>
  </si>
  <si>
    <t>'3321061205800004</t>
  </si>
  <si>
    <t>KISWANTO</t>
  </si>
  <si>
    <t>AG.1031951.1002283</t>
  </si>
  <si>
    <t>'3321040911110005</t>
  </si>
  <si>
    <t>AHMAD RIZKI SETIAWAN</t>
  </si>
  <si>
    <t>'3321044309680002</t>
  </si>
  <si>
    <t>SITI MUNTAYAMAH</t>
  </si>
  <si>
    <t>'3321085605960003</t>
  </si>
  <si>
    <t>AG.1031955.1003062</t>
  </si>
  <si>
    <t>'3321065007820002</t>
  </si>
  <si>
    <t>SITI KODRIYAH</t>
  </si>
  <si>
    <t>AG.1031951.1002284</t>
  </si>
  <si>
    <t>'3321135212930002</t>
  </si>
  <si>
    <t>NUR KHOLISHOH</t>
  </si>
  <si>
    <t>AG.1031955.1003063</t>
  </si>
  <si>
    <t>'3321065512990001</t>
  </si>
  <si>
    <t>SITI ROKHMAH</t>
  </si>
  <si>
    <t>AG.1031951.1002285</t>
  </si>
  <si>
    <t>'3321080707930001</t>
  </si>
  <si>
    <t>AG.1031955.1003064</t>
  </si>
  <si>
    <t>'3321060706070003</t>
  </si>
  <si>
    <t>MUHAMMAD UYER</t>
  </si>
  <si>
    <t>AG.1031951.1002286</t>
  </si>
  <si>
    <t>'6210030302860001</t>
  </si>
  <si>
    <t>MUJIB RIDWAN</t>
  </si>
  <si>
    <t>AG.1031951.1002287</t>
  </si>
  <si>
    <t>'3321065905980004</t>
  </si>
  <si>
    <t>ISTIZAKIYATUL AZIZAH</t>
  </si>
  <si>
    <t>AG.1031951.1002288</t>
  </si>
  <si>
    <t>'3321060210170004</t>
  </si>
  <si>
    <t>MUHAMMAD ZAKY RIDWAN SYAH</t>
  </si>
  <si>
    <t>AG.1031951.1002289</t>
  </si>
  <si>
    <t>'3321050112800001</t>
  </si>
  <si>
    <t>ABDUR ROHMAN</t>
  </si>
  <si>
    <t>AG.1031951.1002290</t>
  </si>
  <si>
    <t>'3321054901900007</t>
  </si>
  <si>
    <t>SITI MUAZANAH</t>
  </si>
  <si>
    <t>AG.1031951.1002291</t>
  </si>
  <si>
    <t>'3321080603840006</t>
  </si>
  <si>
    <t>SHOKIB</t>
  </si>
  <si>
    <t>AG.1031955.1003065</t>
  </si>
  <si>
    <t>'3321095909790003</t>
  </si>
  <si>
    <t>RUFIATUN</t>
  </si>
  <si>
    <t>KARANGANYAR 4/2</t>
  </si>
  <si>
    <t>Mekanik</t>
  </si>
  <si>
    <t>'3321061503160003</t>
  </si>
  <si>
    <t>ABQORIFAWWAZ</t>
  </si>
  <si>
    <t>AG.1031951.1002292</t>
  </si>
  <si>
    <t>'3321061108110001</t>
  </si>
  <si>
    <t>FAIQUL ILMI</t>
  </si>
  <si>
    <t>AG.1031951.1002293</t>
  </si>
  <si>
    <t>'3321096606840002</t>
  </si>
  <si>
    <t>ROHMATUN</t>
  </si>
  <si>
    <t>'3321061709910002</t>
  </si>
  <si>
    <t>MUH AZIZUL KAKIM</t>
  </si>
  <si>
    <t>AG.1031951.1002294</t>
  </si>
  <si>
    <t>'3321082602090002</t>
  </si>
  <si>
    <t>MUHAMMAD SOVIAN ADITYA RIZKI</t>
  </si>
  <si>
    <t>AG.1031955.1003066</t>
  </si>
  <si>
    <t>'3321062703900005</t>
  </si>
  <si>
    <t>MUHAMMAD MUDHOFAR</t>
  </si>
  <si>
    <t>AG.1031951.1002295</t>
  </si>
  <si>
    <t>'3321092311860001</t>
  </si>
  <si>
    <t>DARMADI</t>
  </si>
  <si>
    <t>'3321125304930006</t>
  </si>
  <si>
    <t>AG.1031951.1002296</t>
  </si>
  <si>
    <t>'3321086403140001</t>
  </si>
  <si>
    <t>ADZKIA ZAHRA ABIDAH</t>
  </si>
  <si>
    <t>AG.1031955.1003067</t>
  </si>
  <si>
    <t>'3321060204150001</t>
  </si>
  <si>
    <t>MUHAMMAD RAMA AL GHOZALI</t>
  </si>
  <si>
    <t>AG.1031951.1002297</t>
  </si>
  <si>
    <t>'3321091303670005</t>
  </si>
  <si>
    <t>SHOLEKAN ARIF</t>
  </si>
  <si>
    <t>'3321081007590003</t>
  </si>
  <si>
    <t>SUMARJO</t>
  </si>
  <si>
    <t>AG.1031955.1003068</t>
  </si>
  <si>
    <t>'3321096907790002</t>
  </si>
  <si>
    <t>KASWATI</t>
  </si>
  <si>
    <t>'3321085206650002</t>
  </si>
  <si>
    <t>KHOTIJAH</t>
  </si>
  <si>
    <t>AG.1031955.1003069</t>
  </si>
  <si>
    <t>'3321092501990003</t>
  </si>
  <si>
    <t>MUKHAMMAD FAIZ</t>
  </si>
  <si>
    <t>'3321095909000005</t>
  </si>
  <si>
    <t>ADE AYU NOVIATI</t>
  </si>
  <si>
    <t>'3321086001940001</t>
  </si>
  <si>
    <t>ANNA RISTIANI</t>
  </si>
  <si>
    <t>AG.1031955.1003071</t>
  </si>
  <si>
    <t>'3321094408680002</t>
  </si>
  <si>
    <t>'3321080401010001</t>
  </si>
  <si>
    <t>ANGGA SAEFUL UMAM</t>
  </si>
  <si>
    <t>AG.1031955.1003072</t>
  </si>
  <si>
    <t>'3321086010570001</t>
  </si>
  <si>
    <t>SUMARMI</t>
  </si>
  <si>
    <t>AG.1031955.1003073</t>
  </si>
  <si>
    <t>'3321091204790003</t>
  </si>
  <si>
    <t>'3321080302880001</t>
  </si>
  <si>
    <t>MULYONO</t>
  </si>
  <si>
    <t>AG.1031955.1003074</t>
  </si>
  <si>
    <t>'3321081106570002</t>
  </si>
  <si>
    <t>KEMADI</t>
  </si>
  <si>
    <t>AG.1031955.1003075</t>
  </si>
  <si>
    <t>'3321085202630001</t>
  </si>
  <si>
    <t>SARKAMAH</t>
  </si>
  <si>
    <t>AG.1031955.1003076</t>
  </si>
  <si>
    <t>'3321084703800001</t>
  </si>
  <si>
    <t>SITI ISTIANAH</t>
  </si>
  <si>
    <t>AG.1031955.1003077</t>
  </si>
  <si>
    <t>'3321083110810001</t>
  </si>
  <si>
    <t>SOFIANTO</t>
  </si>
  <si>
    <t>AG.1031955.1003078</t>
  </si>
  <si>
    <t>'3321081404520001</t>
  </si>
  <si>
    <t>SUPADI</t>
  </si>
  <si>
    <t>AG.1031955.1003079</t>
  </si>
  <si>
    <t>'3321084901580001</t>
  </si>
  <si>
    <t>SUMBER</t>
  </si>
  <si>
    <t>AG.1031955.1003080</t>
  </si>
  <si>
    <t>'3321982605690001</t>
  </si>
  <si>
    <t>HARYONO</t>
  </si>
  <si>
    <t>AG.1031955.1003085</t>
  </si>
  <si>
    <t>'3321083101720001</t>
  </si>
  <si>
    <t>KAMDUN</t>
  </si>
  <si>
    <t>AG.1031955.1003090</t>
  </si>
  <si>
    <t>'3321084405750001</t>
  </si>
  <si>
    <t>MURTINI</t>
  </si>
  <si>
    <t>AG.1031955.1003091</t>
  </si>
  <si>
    <t>'3321082706950001</t>
  </si>
  <si>
    <t>MUHAMMAD SYARIFUDIN</t>
  </si>
  <si>
    <t>AG.1031955.1003092</t>
  </si>
  <si>
    <t>'3321095707720003</t>
  </si>
  <si>
    <t>ANISAH</t>
  </si>
  <si>
    <t>karanganyar 4/2</t>
  </si>
  <si>
    <t>'3321080612030004</t>
  </si>
  <si>
    <t>AG.1031955.1003093</t>
  </si>
  <si>
    <t>'3321094810870003</t>
  </si>
  <si>
    <t>SITI KUSRIAH</t>
  </si>
  <si>
    <t>tuwang 2/1</t>
  </si>
  <si>
    <t>'3321014506760007</t>
  </si>
  <si>
    <t>JULIAWATI ARIFIN</t>
  </si>
  <si>
    <t>DK. ONGGORAWE</t>
  </si>
  <si>
    <t>'3303145704690001</t>
  </si>
  <si>
    <t>ESTI LESTARI</t>
  </si>
  <si>
    <t>'3321082504710001</t>
  </si>
  <si>
    <t>SUKIRAN</t>
  </si>
  <si>
    <t>AG.1031955.1003099</t>
  </si>
  <si>
    <t>'3321086109030002</t>
  </si>
  <si>
    <t>ANIK LAILI MUDDALIFAH</t>
  </si>
  <si>
    <t>AG.1031955.1003102</t>
  </si>
  <si>
    <t>'3321081306450001</t>
  </si>
  <si>
    <t>TUKUL</t>
  </si>
  <si>
    <t>AG.1031955.1003103</t>
  </si>
  <si>
    <t>'3321084704510002</t>
  </si>
  <si>
    <t>ZULAIDAH</t>
  </si>
  <si>
    <t>'3321080707950002</t>
  </si>
  <si>
    <t>EKA IRAWAN</t>
  </si>
  <si>
    <t>AG.1031955.1003105</t>
  </si>
  <si>
    <t>'3321082812840001</t>
  </si>
  <si>
    <t>AHMAD ROBA'I</t>
  </si>
  <si>
    <t>AG.1031955.1003106</t>
  </si>
  <si>
    <t>'3321041312700002</t>
  </si>
  <si>
    <t>MARJONO</t>
  </si>
  <si>
    <t>'3321044507750005</t>
  </si>
  <si>
    <t>MAEMUNAH</t>
  </si>
  <si>
    <t>ONGGORAWE</t>
  </si>
  <si>
    <t>'3321046106000001</t>
  </si>
  <si>
    <t>IIN NAILIL HIDAYAH</t>
  </si>
  <si>
    <t>'3321086209860001</t>
  </si>
  <si>
    <t>SHOLEKAH</t>
  </si>
  <si>
    <t>AG.1031955.1003107</t>
  </si>
  <si>
    <t>'3321041104650005</t>
  </si>
  <si>
    <t>KARMANI</t>
  </si>
  <si>
    <t>'3321040905030004</t>
  </si>
  <si>
    <t>AHMAD RIZKI MAULIDIN</t>
  </si>
  <si>
    <t>'3321045712050002</t>
  </si>
  <si>
    <t>SHOLEKHATUN HAWA</t>
  </si>
  <si>
    <t>'3321086907090001</t>
  </si>
  <si>
    <t>ANGGUN EKARAHMAWATI</t>
  </si>
  <si>
    <t>AG.1031955.1003108</t>
  </si>
  <si>
    <t>'3321041311690001</t>
  </si>
  <si>
    <t>BUDHI UTOMO</t>
  </si>
  <si>
    <t>'3321084304740001</t>
  </si>
  <si>
    <t>NANIK ELFIATUN</t>
  </si>
  <si>
    <t>AG.1031955.1003112</t>
  </si>
  <si>
    <t>'3321084604880001</t>
  </si>
  <si>
    <t>AG.1031955.1003113</t>
  </si>
  <si>
    <t>'3321081903040002</t>
  </si>
  <si>
    <t>DWI ALFIANTO</t>
  </si>
  <si>
    <t>AG.1031955.1003114</t>
  </si>
  <si>
    <t>'3321084303010002</t>
  </si>
  <si>
    <t>WINDY AMALIA PUTRI</t>
  </si>
  <si>
    <t>AG.1031955.1003116</t>
  </si>
  <si>
    <t>'3321081410400001</t>
  </si>
  <si>
    <t>RUSLAN</t>
  </si>
  <si>
    <t>AG.1031955.1003117</t>
  </si>
  <si>
    <t>'3321084804450002</t>
  </si>
  <si>
    <t>MUSLIMAH</t>
  </si>
  <si>
    <t>AG.1031955.1003118</t>
  </si>
  <si>
    <t>'3321080803720007</t>
  </si>
  <si>
    <t>ALI MASHADI</t>
  </si>
  <si>
    <t>AG.1031955.1003119</t>
  </si>
  <si>
    <t>'3321081106650001</t>
  </si>
  <si>
    <t>AG.1031955.1003120</t>
  </si>
  <si>
    <t>'3321102808950002</t>
  </si>
  <si>
    <t>MUHAMMAD SHOLEH</t>
  </si>
  <si>
    <t>BREMI</t>
  </si>
  <si>
    <t>BREMI 3/1 MIJEN DEMAK</t>
  </si>
  <si>
    <t>AG.1031960.1001493</t>
  </si>
  <si>
    <t>'3321101503630004</t>
  </si>
  <si>
    <t>SUYATMIN</t>
  </si>
  <si>
    <t>AG.1031960.1001495</t>
  </si>
  <si>
    <t>'3321101607900001</t>
  </si>
  <si>
    <t>SHOLIKHIN</t>
  </si>
  <si>
    <t>PASIR 1/3 MIJEN DEMAK</t>
  </si>
  <si>
    <t>AG.1031960.1001497</t>
  </si>
  <si>
    <t>'3321032406730001</t>
  </si>
  <si>
    <t>MUHTADI</t>
  </si>
  <si>
    <t>'3321034803780004</t>
  </si>
  <si>
    <t>SARIREJO</t>
  </si>
  <si>
    <t>SARIREJO RT 4 RW 2 SARIREJO GUNTUR DEMAK JAWA TENGAH</t>
  </si>
  <si>
    <t>'3321030311950006</t>
  </si>
  <si>
    <t>MUHAMMAD NURUL YAQIN</t>
  </si>
  <si>
    <t>'3321030206730002</t>
  </si>
  <si>
    <t>'3321032303690002</t>
  </si>
  <si>
    <t>WAHID ANWAR</t>
  </si>
  <si>
    <t>'3321036010970006</t>
  </si>
  <si>
    <t>LATIFATUL AZIZAH</t>
  </si>
  <si>
    <t>TANGKIS RT 1 RW 1 TANGKIS GUNTUR DEMAK JAWA TENGAH</t>
  </si>
  <si>
    <t>'3321030709680004</t>
  </si>
  <si>
    <t>OBAY MUHTAR</t>
  </si>
  <si>
    <t>BERMI</t>
  </si>
  <si>
    <t>'3321046004020002</t>
  </si>
  <si>
    <t>HANNI ZAHRAH HAMIDAH</t>
  </si>
  <si>
    <t>'3321045908060003</t>
  </si>
  <si>
    <t>HASNA AULIA THUFA</t>
  </si>
  <si>
    <t>'3321041004050002</t>
  </si>
  <si>
    <t>MUHAMMAD HAKAN RIDZKY</t>
  </si>
  <si>
    <t>'3321040102550006</t>
  </si>
  <si>
    <t>DARYONO, HJ</t>
  </si>
  <si>
    <t>Pegawai Negeri Sipil</t>
  </si>
  <si>
    <t>'3321047112540010</t>
  </si>
  <si>
    <t>SITI AMINAH, HJ</t>
  </si>
  <si>
    <t>Perdagangan</t>
  </si>
  <si>
    <t>'3321045701960006</t>
  </si>
  <si>
    <t>DEVI FITRI RATNASARI</t>
  </si>
  <si>
    <t>'3321042808680001</t>
  </si>
  <si>
    <t>AHMADI</t>
  </si>
  <si>
    <t>Perangkat Desa</t>
  </si>
  <si>
    <t>'3321045506710001</t>
  </si>
  <si>
    <t>AFIFAH</t>
  </si>
  <si>
    <t>'3321046205990001</t>
  </si>
  <si>
    <t>ANISA ANGGRAINI</t>
  </si>
  <si>
    <t>'3321082507120001</t>
  </si>
  <si>
    <t>CAKARA AL KHAWARIZMI ZIUL SAPUTRA</t>
  </si>
  <si>
    <t>AG.1031955.1003132</t>
  </si>
  <si>
    <t>'3321044301010010</t>
  </si>
  <si>
    <t>ANANDA OKTA AMALIA</t>
  </si>
  <si>
    <t>'3321044310020005</t>
  </si>
  <si>
    <t>NANDA OKTAVIANA</t>
  </si>
  <si>
    <t>'3321046810910006</t>
  </si>
  <si>
    <t>AYU FIRCHA IRDINA</t>
  </si>
  <si>
    <t>'3321041007620001</t>
  </si>
  <si>
    <t>SAKDULLAH</t>
  </si>
  <si>
    <t>'3321041009820002</t>
  </si>
  <si>
    <t>FADHOLIN</t>
  </si>
  <si>
    <t>'3321046804840002</t>
  </si>
  <si>
    <t>SITI MASKANAH</t>
  </si>
  <si>
    <t>'3321040809140002</t>
  </si>
  <si>
    <t>AHMAD SULTAN ASROFI</t>
  </si>
  <si>
    <t>'3321045711170003</t>
  </si>
  <si>
    <t>ANISA AQILLA FARIZA</t>
  </si>
  <si>
    <t>'3321043003580001</t>
  </si>
  <si>
    <t>SUPIYAN</t>
  </si>
  <si>
    <t>'3321045109630002</t>
  </si>
  <si>
    <t>MIRYATI</t>
  </si>
  <si>
    <t>'3321040910990001</t>
  </si>
  <si>
    <t>MUHAMMAD DZAKIR MUQOFFI</t>
  </si>
  <si>
    <t>'3321042909940003</t>
  </si>
  <si>
    <t>INDRA GUNAWAN</t>
  </si>
  <si>
    <t>'3321040409780006</t>
  </si>
  <si>
    <t>MUJIONO</t>
  </si>
  <si>
    <t>KRAJAN</t>
  </si>
  <si>
    <t>'3321042807170001</t>
  </si>
  <si>
    <t>ARFAN REZA NUGROHO</t>
  </si>
  <si>
    <t>'3321040104070002</t>
  </si>
  <si>
    <t>BAGUS APRILIANTO</t>
  </si>
  <si>
    <t>'3321040809000002</t>
  </si>
  <si>
    <t>SETIYO BUDI UTOMO</t>
  </si>
  <si>
    <t>'3321041805790002</t>
  </si>
  <si>
    <t>MAR KUAT</t>
  </si>
  <si>
    <t>'3321045407800005</t>
  </si>
  <si>
    <t>'3321042407010005</t>
  </si>
  <si>
    <t>BAGAS SAJIWO</t>
  </si>
  <si>
    <t>'3321045210090004</t>
  </si>
  <si>
    <t>DIAN FITRIANA</t>
  </si>
  <si>
    <t>'3321040307660004</t>
  </si>
  <si>
    <t>ABU SAID</t>
  </si>
  <si>
    <t>'3321045103680003</t>
  </si>
  <si>
    <t>'3321040304960002</t>
  </si>
  <si>
    <t>TAIN SAHIDA</t>
  </si>
  <si>
    <t>'3374110903830001</t>
  </si>
  <si>
    <t>'3374114308880007</t>
  </si>
  <si>
    <t>RUKEMI</t>
  </si>
  <si>
    <t>'3321041702160002</t>
  </si>
  <si>
    <t>FAKHRI ADIS ALATAS</t>
  </si>
  <si>
    <t>'3374117110090002</t>
  </si>
  <si>
    <t>FARAH KHAIRUNNISA</t>
  </si>
  <si>
    <t>'3321041008780006</t>
  </si>
  <si>
    <t>SUBKAN</t>
  </si>
  <si>
    <t>MANGGIAN</t>
  </si>
  <si>
    <t>'3321044105980005</t>
  </si>
  <si>
    <t>LILIS MAESAROH</t>
  </si>
  <si>
    <t>'3321046709950002</t>
  </si>
  <si>
    <t>NAILUL HIDAYAH</t>
  </si>
  <si>
    <t>'3321041505910001</t>
  </si>
  <si>
    <t>'3321041712850002</t>
  </si>
  <si>
    <t>MUHAMMAD IMAM</t>
  </si>
  <si>
    <t>'3321060310750001</t>
  </si>
  <si>
    <t>JUNAEDI</t>
  </si>
  <si>
    <t>DK. MOROSARI</t>
  </si>
  <si>
    <t>'3321046507750006</t>
  </si>
  <si>
    <t>MUSTAANAH</t>
  </si>
  <si>
    <t>'3321045608660001</t>
  </si>
  <si>
    <t>GUYATI</t>
  </si>
  <si>
    <t>MOROREJO</t>
  </si>
  <si>
    <t>'3321041510810002</t>
  </si>
  <si>
    <t>MUHAMMAD MALIK</t>
  </si>
  <si>
    <t>'3321046805790001</t>
  </si>
  <si>
    <t>'3321042703030001</t>
  </si>
  <si>
    <t>MUHAMMAD KHAFIDZ MIFTAKHULANAM</t>
  </si>
  <si>
    <t>'3321040312080001</t>
  </si>
  <si>
    <t>MUHAMMAD DANI FADHLURROHMAN</t>
  </si>
  <si>
    <t>'3321044109640001</t>
  </si>
  <si>
    <t>KOTIJAH</t>
  </si>
  <si>
    <t>JOGO II</t>
  </si>
  <si>
    <t>'3321042406670002</t>
  </si>
  <si>
    <t>SAEKUN ABU SALIM</t>
  </si>
  <si>
    <t>'3321046705660001</t>
  </si>
  <si>
    <t>'3325072208560001</t>
  </si>
  <si>
    <t>ABDUL KHOLIQ</t>
  </si>
  <si>
    <t>'3321044704150004</t>
  </si>
  <si>
    <t>SALSABILA MUIZZATUN NAILA</t>
  </si>
  <si>
    <t>'3321041903770001</t>
  </si>
  <si>
    <t>MARWOTO</t>
  </si>
  <si>
    <t>'3321040405830004</t>
  </si>
  <si>
    <t>CATUR PURNOTO</t>
  </si>
  <si>
    <t>'3321041112530002</t>
  </si>
  <si>
    <t>ZAMROZI KS</t>
  </si>
  <si>
    <t>'3321040809800002</t>
  </si>
  <si>
    <t>ABDUL MUNIF</t>
  </si>
  <si>
    <t>'3321047112100003</t>
  </si>
  <si>
    <t>RIZKY SYAHRA NIHAYA</t>
  </si>
  <si>
    <t>'3321040909130002</t>
  </si>
  <si>
    <t>FUADIL BASWEIDAN</t>
  </si>
  <si>
    <t>'3321040701150001</t>
  </si>
  <si>
    <t>DENIZ ARKHAN</t>
  </si>
  <si>
    <t>'3321041306520002</t>
  </si>
  <si>
    <t>ASMAWI</t>
  </si>
  <si>
    <t>'3321045609490002</t>
  </si>
  <si>
    <t>MUSRIFAH</t>
  </si>
  <si>
    <t>'3321041108760001</t>
  </si>
  <si>
    <t>MUKHLISIN</t>
  </si>
  <si>
    <t>'3321045312770004</t>
  </si>
  <si>
    <t>SUHARTINI</t>
  </si>
  <si>
    <t>'3321041303120005</t>
  </si>
  <si>
    <t>MUKHAMMAD TAUSI'UL ARZAQ MAULANA</t>
  </si>
  <si>
    <t>'3321040101710001</t>
  </si>
  <si>
    <t>JUNAIDI</t>
  </si>
  <si>
    <t>'3321044611720001</t>
  </si>
  <si>
    <t>KUSRINI</t>
  </si>
  <si>
    <t>'3321042202990001</t>
  </si>
  <si>
    <t>ASBAHUL ULINUHA</t>
  </si>
  <si>
    <t>'3321042007050002</t>
  </si>
  <si>
    <t>YULKARNAIN</t>
  </si>
  <si>
    <t>'3321041408180002</t>
  </si>
  <si>
    <t>NAJIB AL FIRDAUS</t>
  </si>
  <si>
    <t>'3321041103630004</t>
  </si>
  <si>
    <t>AKHMAD SANADI</t>
  </si>
  <si>
    <t>'3321046807730002</t>
  </si>
  <si>
    <t>JUNARIYAH</t>
  </si>
  <si>
    <t>'3321042006800005</t>
  </si>
  <si>
    <t>ZAENAL ASICHIN</t>
  </si>
  <si>
    <t>'3321041905140003</t>
  </si>
  <si>
    <t>REZA PAHLEVY YU'LA ALAIH</t>
  </si>
  <si>
    <t>'3321104905910004</t>
  </si>
  <si>
    <t>ERNA FITRIANI</t>
  </si>
  <si>
    <t>'3321042804630003</t>
  </si>
  <si>
    <t>ABDULLAH ZAINI</t>
  </si>
  <si>
    <t>JOGO</t>
  </si>
  <si>
    <t>'3321042205900002</t>
  </si>
  <si>
    <t>ACHMAD SYAICHUDIN</t>
  </si>
  <si>
    <t>'3321044308010007</t>
  </si>
  <si>
    <t>MAULIDA ULFA</t>
  </si>
  <si>
    <t>'3321041504550001</t>
  </si>
  <si>
    <t>HARFATHONI</t>
  </si>
  <si>
    <t>PRP BLOK D/1</t>
  </si>
  <si>
    <t>'3321045904610001</t>
  </si>
  <si>
    <t>PRP BLOK D1</t>
  </si>
  <si>
    <t>'3321040404790004</t>
  </si>
  <si>
    <t>JOKO MARWANTO</t>
  </si>
  <si>
    <t>'3321045101800002</t>
  </si>
  <si>
    <t>SRI RUMIASIH</t>
  </si>
  <si>
    <t>'3321041911630001</t>
  </si>
  <si>
    <t>MUHAMMAD RIDWAN</t>
  </si>
  <si>
    <t>'3321044606710003</t>
  </si>
  <si>
    <t>SITI CHOTIAH</t>
  </si>
  <si>
    <t>'3321042711000005</t>
  </si>
  <si>
    <t>DEDY NURSYARIF</t>
  </si>
  <si>
    <t>'3321044801070001</t>
  </si>
  <si>
    <t>ERRINA DEWI NURLATIFAH</t>
  </si>
  <si>
    <t>'3321042412090003</t>
  </si>
  <si>
    <t>ADY DAMANHURI</t>
  </si>
  <si>
    <t>'3321041303700001</t>
  </si>
  <si>
    <t>PRASTIYO</t>
  </si>
  <si>
    <t>'3321045007740002</t>
  </si>
  <si>
    <t>'3321042701950002</t>
  </si>
  <si>
    <t>AHMAD WAHID</t>
  </si>
  <si>
    <t>'3321042802050003</t>
  </si>
  <si>
    <t>FEBRI DWI SANTOSO</t>
  </si>
  <si>
    <t>'3321041402790007</t>
  </si>
  <si>
    <t>JONI AFRIANTO</t>
  </si>
  <si>
    <t>'3321043112600007</t>
  </si>
  <si>
    <t>SUYONO</t>
  </si>
  <si>
    <t>'3321045510590001</t>
  </si>
  <si>
    <t>ROKEMAH</t>
  </si>
  <si>
    <t>'3321041004860009</t>
  </si>
  <si>
    <t>ROCHMAD SETYAWAN</t>
  </si>
  <si>
    <t>'3321041404800006</t>
  </si>
  <si>
    <t>JUMARNO</t>
  </si>
  <si>
    <t>'3321046302010008</t>
  </si>
  <si>
    <t>FITRI ASEH NOVIANTI</t>
  </si>
  <si>
    <t>'3321040410650001</t>
  </si>
  <si>
    <t>'3321046107700001</t>
  </si>
  <si>
    <t>ZULIKAH</t>
  </si>
  <si>
    <t>'3321040507730002</t>
  </si>
  <si>
    <t>MAKHTUM</t>
  </si>
  <si>
    <t>'3321044403760001</t>
  </si>
  <si>
    <t>'3321040201970001</t>
  </si>
  <si>
    <t>ARIS SETIAWAN</t>
  </si>
  <si>
    <t>'3321041008990003</t>
  </si>
  <si>
    <t>MUHAMMAD SOFI</t>
  </si>
  <si>
    <t>'3321041101640002</t>
  </si>
  <si>
    <t>SARLI</t>
  </si>
  <si>
    <t>'3321044710690003</t>
  </si>
  <si>
    <t>SULASMI</t>
  </si>
  <si>
    <t>'3321045211910003</t>
  </si>
  <si>
    <t>RATNAWATI</t>
  </si>
  <si>
    <t>'3321045305940004</t>
  </si>
  <si>
    <t>LINDA PUSPITASARI</t>
  </si>
  <si>
    <t>'3321040510990002</t>
  </si>
  <si>
    <t>ILHAM ANGGA PRADANA</t>
  </si>
  <si>
    <t>'3321081806870001</t>
  </si>
  <si>
    <t>0852-2590-3097</t>
  </si>
  <si>
    <t>BALAI DESA JATISONO</t>
  </si>
  <si>
    <t>AG.1031955.1003142</t>
  </si>
  <si>
    <t>'3321042910680001</t>
  </si>
  <si>
    <t>SAMIUN</t>
  </si>
  <si>
    <t>BABADAN</t>
  </si>
  <si>
    <t>Buruh Harian Lepas</t>
  </si>
  <si>
    <t>'3321045303760002</t>
  </si>
  <si>
    <t>TRI WAHYUNI</t>
  </si>
  <si>
    <t>'3321046004120001</t>
  </si>
  <si>
    <t>KAYLA PUTRI ARIYANI</t>
  </si>
  <si>
    <t>'3321041112600001</t>
  </si>
  <si>
    <t>SUGENG</t>
  </si>
  <si>
    <t>'3321045306630004</t>
  </si>
  <si>
    <t>'3321045302000003</t>
  </si>
  <si>
    <t>ANISA</t>
  </si>
  <si>
    <t>'3321044609820003</t>
  </si>
  <si>
    <t>SITI ASLAMIYAH</t>
  </si>
  <si>
    <t>'3321041003950001</t>
  </si>
  <si>
    <t>DEDI KURNIAWAN</t>
  </si>
  <si>
    <t>'3321042005540001</t>
  </si>
  <si>
    <t>SUMARSONO</t>
  </si>
  <si>
    <t>'3321044207870006</t>
  </si>
  <si>
    <t>MUTRIKAH</t>
  </si>
  <si>
    <t>'3321040604660004</t>
  </si>
  <si>
    <t>SULKHAN</t>
  </si>
  <si>
    <t>'3321047112730004</t>
  </si>
  <si>
    <t>ISTIQOMAH</t>
  </si>
  <si>
    <t>'3321042010070001</t>
  </si>
  <si>
    <t>MUHAMMAD ZACKY MAULANA</t>
  </si>
  <si>
    <t>'3321041509960002</t>
  </si>
  <si>
    <t>RIFKI KAMALUDIN</t>
  </si>
  <si>
    <t>'3321041206910003</t>
  </si>
  <si>
    <t>MUHAMMAD SAEFUDIN</t>
  </si>
  <si>
    <t>'3321040303890006</t>
  </si>
  <si>
    <t>ANIS KIFDHI</t>
  </si>
  <si>
    <t>'3321046909580001</t>
  </si>
  <si>
    <t>SAFA'AH</t>
  </si>
  <si>
    <t>'3321040711150002</t>
  </si>
  <si>
    <t>NOVIE NUR SHOFIYAN</t>
  </si>
  <si>
    <t>'3321040304910007</t>
  </si>
  <si>
    <t>QITFIRUL AZIZ</t>
  </si>
  <si>
    <t>'3321046910910004</t>
  </si>
  <si>
    <t>SRININGSIH</t>
  </si>
  <si>
    <t>'3321040808120001</t>
  </si>
  <si>
    <t>DHAFA DIKMA RHAMADHAN</t>
  </si>
  <si>
    <t>'3321040512180002</t>
  </si>
  <si>
    <t>MUHAMMAD ELZIO K</t>
  </si>
  <si>
    <t>'3321044210630001</t>
  </si>
  <si>
    <t>SAMIRAH</t>
  </si>
  <si>
    <t>'3321040503150002</t>
  </si>
  <si>
    <t>MUHAMAD FAISAL AMIN</t>
  </si>
  <si>
    <t>DK MOROREJO</t>
  </si>
  <si>
    <t>'3321041002690005</t>
  </si>
  <si>
    <t>MURSIDI</t>
  </si>
  <si>
    <t>LENGKONG</t>
  </si>
  <si>
    <t>'3321044101720012</t>
  </si>
  <si>
    <t>ASMUDAH</t>
  </si>
  <si>
    <t>'3321040502950005</t>
  </si>
  <si>
    <t>MUCHAMAD ARIFUL HUDA</t>
  </si>
  <si>
    <t>'3321042005930010</t>
  </si>
  <si>
    <t>LUKMAN HAKIM</t>
  </si>
  <si>
    <t>'3321121302830002</t>
  </si>
  <si>
    <t>'3321040709810009</t>
  </si>
  <si>
    <t>M. MUKHID</t>
  </si>
  <si>
    <t>DOPANG</t>
  </si>
  <si>
    <t>'3321045802830005</t>
  </si>
  <si>
    <t>WIWIK SUGIANTI</t>
  </si>
  <si>
    <t>'3321044206880006</t>
  </si>
  <si>
    <t>NUR KHALIMAH</t>
  </si>
  <si>
    <t>'3321041704020003</t>
  </si>
  <si>
    <t>WIWID PAMUNGKAS</t>
  </si>
  <si>
    <t>'3321046509120001</t>
  </si>
  <si>
    <t>RIZQIA INDRI SEPTIANI</t>
  </si>
  <si>
    <t>'3321042802110003</t>
  </si>
  <si>
    <t>MUHAMMAD LIZAMUDDIN</t>
  </si>
  <si>
    <t>'3321041003760003</t>
  </si>
  <si>
    <t>SUKAMDI</t>
  </si>
  <si>
    <t>'3321044709750005</t>
  </si>
  <si>
    <t>SOMAH</t>
  </si>
  <si>
    <t>'3321046403110005</t>
  </si>
  <si>
    <t>MAULIDA SOFIANA</t>
  </si>
  <si>
    <t>'3321045906640002</t>
  </si>
  <si>
    <t>ROKANAH</t>
  </si>
  <si>
    <t>'3321042003750002</t>
  </si>
  <si>
    <t>KASMADI</t>
  </si>
  <si>
    <t>'3321044510820001</t>
  </si>
  <si>
    <t>SHOKHIFAH</t>
  </si>
  <si>
    <t>'3321041901760005</t>
  </si>
  <si>
    <t>MUHLAS</t>
  </si>
  <si>
    <t>'3321040509040002</t>
  </si>
  <si>
    <t>LATHIF SETIADI</t>
  </si>
  <si>
    <t>'3321041005140005</t>
  </si>
  <si>
    <t>LATHIF NOHAN ADIYAKSA</t>
  </si>
  <si>
    <t>'3321047101830004</t>
  </si>
  <si>
    <t>SUKANAH</t>
  </si>
  <si>
    <t>'3321044411140001</t>
  </si>
  <si>
    <t>ISMA KHANANI</t>
  </si>
  <si>
    <t>'3321040301070004</t>
  </si>
  <si>
    <t>MUHAMMAD IBNUSSANI AL KHOLIS</t>
  </si>
  <si>
    <t>'3321046307150003</t>
  </si>
  <si>
    <t>JULIA RAHMA SYAFITRI</t>
  </si>
  <si>
    <t>'3321040312010006</t>
  </si>
  <si>
    <t>MUHAMMAD SAEFUDIN HAMZAH</t>
  </si>
  <si>
    <t>'3321046703150002</t>
  </si>
  <si>
    <t>LINAILI KHAZAINILLAH</t>
  </si>
  <si>
    <t>NYANGKRINGAN</t>
  </si>
  <si>
    <t>'3321041004150002</t>
  </si>
  <si>
    <t>MUHAMMAD ABDI KAMULA</t>
  </si>
  <si>
    <t>'3321042502150001</t>
  </si>
  <si>
    <t>MUHAMMAD RAGIL PRAKOSO</t>
  </si>
  <si>
    <t>'3321045805150007</t>
  </si>
  <si>
    <t>RISDA DEWI ALKAISYA</t>
  </si>
  <si>
    <t>'3321040704140003</t>
  </si>
  <si>
    <t>WAHYU KHOLILURROHMAN</t>
  </si>
  <si>
    <t>'3321041202760004</t>
  </si>
  <si>
    <t>DIDIK POERNOMO</t>
  </si>
  <si>
    <t>PRP BLOK F2/25</t>
  </si>
  <si>
    <t>'3321044404810003</t>
  </si>
  <si>
    <t>RISTA ARDYA MEGAWATI</t>
  </si>
  <si>
    <t>'3321042204020003</t>
  </si>
  <si>
    <t>BINTANG PURNAMA PUTRA</t>
  </si>
  <si>
    <t>'3321040312060001</t>
  </si>
  <si>
    <t>RADHITYA DAFFA PURNAMA</t>
  </si>
  <si>
    <t>'3321040206110002</t>
  </si>
  <si>
    <t>BHANU GUNADHYA CHANDRA PURNAMA</t>
  </si>
  <si>
    <t>'3321042101160002</t>
  </si>
  <si>
    <t>RAHARDIAN GHANI PURNAMA</t>
  </si>
  <si>
    <t>'3321046908940001</t>
  </si>
  <si>
    <t>NUR AZIYAH</t>
  </si>
  <si>
    <t>MONDOLIKO</t>
  </si>
  <si>
    <t>'3321015403130003</t>
  </si>
  <si>
    <t>NURUL HIDAYATUS SYAFA'ATI</t>
  </si>
  <si>
    <t>'3321042910190001</t>
  </si>
  <si>
    <t>MUHAMMAD RIZQI ADITTYA</t>
  </si>
  <si>
    <t>'3324171712840003</t>
  </si>
  <si>
    <t>'3321045302140002</t>
  </si>
  <si>
    <t>JIHAN NUR AMALINA</t>
  </si>
  <si>
    <t>'3321045001130002</t>
  </si>
  <si>
    <t>ALIIFATUD DHAKIROH</t>
  </si>
  <si>
    <t>'3321040901120001</t>
  </si>
  <si>
    <t>MUHAMMAD ROIF HAWARI</t>
  </si>
  <si>
    <t>'3321041810100001</t>
  </si>
  <si>
    <t>RAFI ACHMAD SYUKRON</t>
  </si>
  <si>
    <t>'3321046605100001</t>
  </si>
  <si>
    <t>NASA AYU ZHYFINA BOYRATAN</t>
  </si>
  <si>
    <t>'3321044806680001</t>
  </si>
  <si>
    <t>NUR SAIDAH</t>
  </si>
  <si>
    <t>'3321043012100001</t>
  </si>
  <si>
    <t>ZAQI IZAM IZAZIL</t>
  </si>
  <si>
    <t>'3321041204130001</t>
  </si>
  <si>
    <t>MUHAMMAD ACHILLES EKA SANTOSO</t>
  </si>
  <si>
    <t>'3321042011640001</t>
  </si>
  <si>
    <t>MASRURI</t>
  </si>
  <si>
    <t>'3321040501130002</t>
  </si>
  <si>
    <t>MUHAMMAD ZUDAN ASYARAWY</t>
  </si>
  <si>
    <t>'3321045103500002</t>
  </si>
  <si>
    <t>NUR HIDAYAH</t>
  </si>
  <si>
    <t>'3321040906120003</t>
  </si>
  <si>
    <t>MUHAMMAD FAREL YOSA SAPUTRA</t>
  </si>
  <si>
    <t>'3321041706110007</t>
  </si>
  <si>
    <t>NADI NUR AFWAN</t>
  </si>
  <si>
    <t>'3321040706810004</t>
  </si>
  <si>
    <t>AHMAD KHOSYIIN</t>
  </si>
  <si>
    <t>'3321044209870005</t>
  </si>
  <si>
    <t>'3321042405140004</t>
  </si>
  <si>
    <t>MAHESA ANAQI ARFA</t>
  </si>
  <si>
    <t>'3321047009920001</t>
  </si>
  <si>
    <t>SRI LESTARI</t>
  </si>
  <si>
    <t>'3321040403630003</t>
  </si>
  <si>
    <t>MUKIBI</t>
  </si>
  <si>
    <t>'3321044509670001</t>
  </si>
  <si>
    <t>MARMIAH</t>
  </si>
  <si>
    <t>'3321041602980002</t>
  </si>
  <si>
    <t>MUHAMAD KHOIRUL IMAM</t>
  </si>
  <si>
    <t>'3321045102030003</t>
  </si>
  <si>
    <t>IZZATUL MUSTAGHFIROH</t>
  </si>
  <si>
    <t>'3321041808530001</t>
  </si>
  <si>
    <t>YUSRI</t>
  </si>
  <si>
    <t>'3321102307750002</t>
  </si>
  <si>
    <t>MASHUDI</t>
  </si>
  <si>
    <t>JLEPER 1/5 MIJEN DEMAK</t>
  </si>
  <si>
    <t>AG.1031960.1001516</t>
  </si>
  <si>
    <t>'3321045704570001</t>
  </si>
  <si>
    <t>ROHMAH</t>
  </si>
  <si>
    <t>'3321041509940002</t>
  </si>
  <si>
    <t>FAISAL MUSLIKHIN</t>
  </si>
  <si>
    <t>'3321081707710001</t>
  </si>
  <si>
    <t>KHUMAIDI</t>
  </si>
  <si>
    <t>TANJUNGANYAR</t>
  </si>
  <si>
    <t>TANJUNGANYAR , RT 1 RW 2</t>
  </si>
  <si>
    <t>0812-2877-0989</t>
  </si>
  <si>
    <t>Puskesmas Gajah 2</t>
  </si>
  <si>
    <t>AG.1031956.1001783</t>
  </si>
  <si>
    <t>'3321041105970001</t>
  </si>
  <si>
    <t>MUHAMMAD SYAIFUDIN</t>
  </si>
  <si>
    <t>'3321085007820006</t>
  </si>
  <si>
    <t>NUR FARIDAH</t>
  </si>
  <si>
    <t>AG.1031956.1001784</t>
  </si>
  <si>
    <t>'3321082010990002</t>
  </si>
  <si>
    <t>SURIL IKHWAN</t>
  </si>
  <si>
    <t>AG.1031956.1001785</t>
  </si>
  <si>
    <t>'3321080107720011</t>
  </si>
  <si>
    <t>ALI RIFAN</t>
  </si>
  <si>
    <t>AG.1031956.1001786</t>
  </si>
  <si>
    <t>'3321084107830002</t>
  </si>
  <si>
    <t>LASIYEM</t>
  </si>
  <si>
    <t>AG.1031956.1001787</t>
  </si>
  <si>
    <t>'3321086611880006</t>
  </si>
  <si>
    <t>SUHARLIN</t>
  </si>
  <si>
    <t>AG.1031956.1001788</t>
  </si>
  <si>
    <t>'3321086307800003</t>
  </si>
  <si>
    <t>MUDALIFATUN</t>
  </si>
  <si>
    <t>AG.1031956.1001789</t>
  </si>
  <si>
    <t>'3321080509780001</t>
  </si>
  <si>
    <t>KASAN</t>
  </si>
  <si>
    <t>AG.1031956.1001790</t>
  </si>
  <si>
    <t>'3321084306860001</t>
  </si>
  <si>
    <t>NUR RUKHAYATI</t>
  </si>
  <si>
    <t>AG.1031956.1001791</t>
  </si>
  <si>
    <t>Tanjunganyar, RT 1 RW 2</t>
  </si>
  <si>
    <t>Sehat</t>
  </si>
  <si>
    <t>'3321085704740001</t>
  </si>
  <si>
    <t>SUTARNI</t>
  </si>
  <si>
    <t>'3321085707600003</t>
  </si>
  <si>
    <t>SITI KHOTIJAH</t>
  </si>
  <si>
    <t>'3321082205830001</t>
  </si>
  <si>
    <t>MOHAMMAD NASIR</t>
  </si>
  <si>
    <t>'3321086911900003</t>
  </si>
  <si>
    <t>VINA WIJAYANTI</t>
  </si>
  <si>
    <t>'3321080405950001</t>
  </si>
  <si>
    <t>ABDUL QOYUM</t>
  </si>
  <si>
    <t>'3321085403580002</t>
  </si>
  <si>
    <t>NGARSITI HJ</t>
  </si>
  <si>
    <t>'3321084510860001</t>
  </si>
  <si>
    <t>PUJI ASTUTI</t>
  </si>
  <si>
    <t>3321080711670001</t>
  </si>
  <si>
    <t>3321084109670002</t>
  </si>
  <si>
    <t>'3321012301980002</t>
  </si>
  <si>
    <t>DARIEL RAMADHANI SEMBODO PUTRO</t>
  </si>
  <si>
    <t>PLAMONGAN INDAH AA3</t>
  </si>
  <si>
    <t>'3321014505990003</t>
  </si>
  <si>
    <t>AZZRA REZA SAFIRA PUTRI</t>
  </si>
  <si>
    <t>'3321066402020003</t>
  </si>
  <si>
    <t>SITI NUR JANAH</t>
  </si>
  <si>
    <t>Mojosimo, RT 7 RW 1</t>
  </si>
  <si>
    <t>0899-0793-7863</t>
  </si>
  <si>
    <t>AG.1031956.1001843</t>
  </si>
  <si>
    <t>'3321081011590004</t>
  </si>
  <si>
    <t>PURWANTO</t>
  </si>
  <si>
    <t>'3321084402600001</t>
  </si>
  <si>
    <t>KARTINI</t>
  </si>
  <si>
    <t>AG.1031956.1001844</t>
  </si>
  <si>
    <t>'3321081704630001</t>
  </si>
  <si>
    <t>RUKANI</t>
  </si>
  <si>
    <t>AG.1031956.1001845</t>
  </si>
  <si>
    <t>'3321085211660001</t>
  </si>
  <si>
    <t>AG.1031956.1001846</t>
  </si>
  <si>
    <t>'3321120205680003</t>
  </si>
  <si>
    <t>SAPUAN SOFIYAN</t>
  </si>
  <si>
    <t>Mojosimo, rt 7 rw 1</t>
  </si>
  <si>
    <t>AG.1031956.1001847</t>
  </si>
  <si>
    <t>'3321126307780003</t>
  </si>
  <si>
    <t>SRI FATIMAH</t>
  </si>
  <si>
    <t>AG.1031956.1001848</t>
  </si>
  <si>
    <t>'3321124906070002</t>
  </si>
  <si>
    <t>ANUGRAH YUNI SETIYANI</t>
  </si>
  <si>
    <t>MOJOSIMO, RT 7 RW 1</t>
  </si>
  <si>
    <t>AG.1031956.1001849</t>
  </si>
  <si>
    <t>'3321124710010003</t>
  </si>
  <si>
    <t>ANDARA EARLY OKTAFIYANI</t>
  </si>
  <si>
    <t>AG.1031956.1001850</t>
  </si>
  <si>
    <t>AG.1031956.1001851</t>
  </si>
  <si>
    <t>'3321081208600003</t>
  </si>
  <si>
    <t>SUKAMAT</t>
  </si>
  <si>
    <t>AG.1031956.1001852</t>
  </si>
  <si>
    <t>'3321086702650001</t>
  </si>
  <si>
    <t>SULINIWATI</t>
  </si>
  <si>
    <t>AG.1031956.1001853</t>
  </si>
  <si>
    <t>'3321080109000004</t>
  </si>
  <si>
    <t>M.ARIF SETIAWAN</t>
  </si>
  <si>
    <t>AG.1031956.1001854</t>
  </si>
  <si>
    <t>'3321080601770002</t>
  </si>
  <si>
    <t>AHMAD KAMDI</t>
  </si>
  <si>
    <t>AG.1031956.1001855</t>
  </si>
  <si>
    <t>'3321086001780001</t>
  </si>
  <si>
    <t>SUKANTI</t>
  </si>
  <si>
    <t>AG.1031956.1001856</t>
  </si>
  <si>
    <t>'3321085309010003</t>
  </si>
  <si>
    <t>KAMIDATUL A'ISAH</t>
  </si>
  <si>
    <t>AG.1031956.1001857</t>
  </si>
  <si>
    <t>'3321084704110001</t>
  </si>
  <si>
    <t>KHUSNA MAULIDA KARIMATUNNISA'</t>
  </si>
  <si>
    <t>AG.1031956.1001858</t>
  </si>
  <si>
    <t>'3321087010150001</t>
  </si>
  <si>
    <t>SYARIFATUL AULIYAA'</t>
  </si>
  <si>
    <t>AG.1031956.1001859</t>
  </si>
  <si>
    <t>'3506172905120004</t>
  </si>
  <si>
    <t>MUHAMMAD NABIL HILMI DZAEWAN</t>
  </si>
  <si>
    <t>MEDINI</t>
  </si>
  <si>
    <t>MEDINI, RT 1 RW 2</t>
  </si>
  <si>
    <t>0871-2365-4789</t>
  </si>
  <si>
    <t>AG.1031956.1001860</t>
  </si>
  <si>
    <t>'3506175504910004</t>
  </si>
  <si>
    <t>LUCY DWI FITRI APRILIA</t>
  </si>
  <si>
    <t>AG.1031956.1001861</t>
  </si>
  <si>
    <t>0871-4789-2265</t>
  </si>
  <si>
    <t>AG.1031956.1001862</t>
  </si>
  <si>
    <t>'3321084104780002</t>
  </si>
  <si>
    <t>SITI MUCHOYAROH</t>
  </si>
  <si>
    <t>0871-2265-4789</t>
  </si>
  <si>
    <t>AG.1031956.1001863</t>
  </si>
  <si>
    <t>'3321080105050003</t>
  </si>
  <si>
    <t>MUHAMMAD BURHAN FADLUL BARI</t>
  </si>
  <si>
    <t>AG.1031956.1001864</t>
  </si>
  <si>
    <t>'3321080912070002</t>
  </si>
  <si>
    <t>MUHAMMAD DAVIN ANWAR KHOLIL</t>
  </si>
  <si>
    <t>AG.1031956.1001865</t>
  </si>
  <si>
    <t>'3321080612550001</t>
  </si>
  <si>
    <t>WASIRAN</t>
  </si>
  <si>
    <t>AG.1031956.1001866</t>
  </si>
  <si>
    <t>'3321084809580003</t>
  </si>
  <si>
    <t>RUFIAH</t>
  </si>
  <si>
    <t>AG.1031956.1001867</t>
  </si>
  <si>
    <t>'3321080211880002</t>
  </si>
  <si>
    <t>MUKORRIBIN</t>
  </si>
  <si>
    <t>AG.1031956.1001868</t>
  </si>
  <si>
    <t>'3321082704850001</t>
  </si>
  <si>
    <t>MASHURI</t>
  </si>
  <si>
    <t>AG.1031956.1001869</t>
  </si>
  <si>
    <t>'3321082408970002</t>
  </si>
  <si>
    <t>NUR EFENDI</t>
  </si>
  <si>
    <t>AG.1031956.1001870</t>
  </si>
  <si>
    <t>'3321080401790002</t>
  </si>
  <si>
    <t>AHMAD NUR DHUQHA</t>
  </si>
  <si>
    <t>AG.1031956.1001871</t>
  </si>
  <si>
    <t>'3321081604060002</t>
  </si>
  <si>
    <t>MUHAMMAD ZAKY MUBAROK</t>
  </si>
  <si>
    <t>AG.1031956.1001872</t>
  </si>
  <si>
    <t>'3321085104120001</t>
  </si>
  <si>
    <t>ROHMATUL FAJRIA 'AZMA</t>
  </si>
  <si>
    <t>AG.1031956.1001873</t>
  </si>
  <si>
    <t>'3321082406580001</t>
  </si>
  <si>
    <t>MUSLIKIN</t>
  </si>
  <si>
    <t>AG.1031956.1001874</t>
  </si>
  <si>
    <t>'3321085101610002</t>
  </si>
  <si>
    <t>ST KHOLIPAH</t>
  </si>
  <si>
    <t>AG.1031956.1001875</t>
  </si>
  <si>
    <t>'3321081011890002</t>
  </si>
  <si>
    <t>M MUKSININ</t>
  </si>
  <si>
    <t>AG.1031956.1001876</t>
  </si>
  <si>
    <t>3321084312720001</t>
  </si>
  <si>
    <t>3321082505680005</t>
  </si>
  <si>
    <t>21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</si>
</sst>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4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4" fontId="0" fillId="0" borderId="0" xfId="0" applyNumberFormat="1"/>
    <xf numFmtId="1" fontId="0" fillId="0" borderId="0" xfId="0" applyNumberForma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/>
    </xf>
    <xf numFmtId="14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5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4" fillId="0" borderId="0" xfId="7" applyAlignment="1">
      <alignment horizontal="center" vertical="center"/>
    </xf>
    <xf numFmtId="0" fontId="14" fillId="0" borderId="0" xfId="7" applyFill="1" applyAlignment="1">
      <alignment horizontal="center" vertical="center"/>
    </xf>
    <xf numFmtId="166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/>
      <protection locked="0"/>
    </xf>
    <xf numFmtId="14" fontId="16" fillId="6" borderId="5" xfId="0" applyNumberFormat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0" xfId="0" applyFont="1" applyFill="1"/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pivotButton="1"/>
    <xf numFmtId="0" fontId="0" fillId="0" borderId="0" xfId="0" pivotButton="1" applyBorder="1"/>
    <xf numFmtId="0" fontId="16" fillId="0" borderId="0" xfId="0" pivotButton="1" applyFont="1" applyBorder="1"/>
    <xf numFmtId="0" fontId="16" fillId="0" borderId="0" xfId="0" pivotButton="1" applyFont="1"/>
    <xf numFmtId="0" fontId="19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left"/>
    </xf>
    <xf numFmtId="0" fontId="0" fillId="0" borderId="19" xfId="0" applyNumberFormat="1" applyBorder="1"/>
    <xf numFmtId="0" fontId="0" fillId="0" borderId="20" xfId="0" applyBorder="1" applyAlignment="1">
      <alignment horizontal="left"/>
    </xf>
    <xf numFmtId="0" fontId="0" fillId="0" borderId="21" xfId="0" applyNumberFormat="1" applyBorder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  <xf numFmtId="0" fontId="0" fillId="0" borderId="22" xfId="0" applyBorder="1" applyAlignment="1">
      <alignment horizontal="left"/>
    </xf>
    <xf numFmtId="0" fontId="0" fillId="0" borderId="23" xfId="0" applyNumberFormat="1" applyBorder="1"/>
    <xf numFmtId="166" fontId="0" fillId="0" borderId="0" xfId="0" quotePrefix="1" applyNumberForma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0" fillId="0" borderId="8" xfId="0" applyNumberFormat="1" applyFill="1" applyBorder="1" applyAlignment="1">
      <alignment horizontal="lef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Percent 2" xfId="13"/>
  </cellStyles>
  <dxfs count="3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610.507403124997" createdVersion="6" refreshedVersion="6" minRefreshableVersion="3" recordCount="1465">
  <cacheSource type="worksheet">
    <worksheetSource ref="F1:F1048576" sheet="TOTAL KONTAK ERAT"/>
  </cacheSource>
  <cacheFields count="1">
    <cacheField name="KELURAHAN" numFmtId="0">
      <sharedItems containsBlank="1" count="114">
        <s v="BABALAN"/>
        <s v="BABAT"/>
        <s v="BAKUNG"/>
        <s v="BALEREJO"/>
        <s v="BANDUNGREJO"/>
        <s v="BANGO"/>
        <s v="BANJARSARI"/>
        <s v="BANYUMENENG"/>
        <s v="BATURSARI"/>
        <s v="BEDONO"/>
        <s v="BERAHAN KULON"/>
        <s v="BERAHAN WETAN"/>
        <s v="BETAHWALANG"/>
        <s v="BETOKAN"/>
        <s v="BINTORO"/>
        <s v="BLERONG"/>
        <s v="BOGOSARI"/>
        <s v="BOLO"/>
        <s v="BONANGREJO"/>
        <s v="BOTOREJO"/>
        <s v="BOYOLALI"/>
        <s v="BRAKAS"/>
        <s v="BRUMBUNG"/>
        <s v="BULUSARI"/>
        <s v="BUMIHARJO"/>
        <s v="BUMIREJO"/>
        <s v="CABEAN"/>
        <s v="CANDISARI"/>
        <s v="CANGKRING B"/>
        <s v="DEMPET"/>
        <s v="GAJAH"/>
        <s v="GEBANGARUM"/>
        <s v="GEDANGALAS"/>
        <s v="GEMULAK"/>
        <s v="GUNTUR"/>
        <s v="HARJOWINANGUN"/>
        <s v="JATIMULYO"/>
        <s v="JATIROGO"/>
        <s v="JATISONO"/>
        <s v="JERUKGULUNG"/>
        <s v="JETAK"/>
        <s v="JETAKSARI"/>
        <s v="JLEPER"/>
        <s v="JOGOLOYO"/>
        <s v="JUNGPASIR"/>
        <s v="JUNGSEMI"/>
        <s v="KALIANYAR"/>
        <s v="KALICILIK"/>
        <s v="KALIKONDANG"/>
        <s v="KALISARI"/>
        <s v="KANGKUNG"/>
        <s v="KARANGANYAR"/>
        <s v="KARANGSARI"/>
        <s v="KATONSARI"/>
        <s v="KEBONAGUNG"/>
        <s v="KEBONBATUR"/>
        <s v="KEDONDONG"/>
        <s v="KEDUNGMUTIH"/>
        <s v="KEDUNGORI"/>
        <s v="KEDUNGWARU LOR"/>
        <s v="KEMBANGARUM"/>
        <s v="KENDALDOYONG"/>
        <s v="KENDUREN"/>
        <s v="KETANJUNG"/>
        <s v="KLAMPOK LOR"/>
        <s v="KRAJANBOGO"/>
        <s v="KUNCIR"/>
        <s v="KUNIR"/>
        <s v="MANGUNJIWAN"/>
        <s v="MIJEN"/>
        <s v="MOJOSIMO"/>
        <s v="MORODEMAK"/>
        <s v="MRANGGEN"/>
        <s v="MULYOREJO"/>
        <s v="MUTIH WETAN"/>
        <s v="NGELO KULON"/>
        <s v="NGELO WETAN"/>
        <s v="NGEMPLIK WETAN"/>
        <s v="PAMONGAN"/>
        <s v="PECUK"/>
        <s v="PILANGSARI"/>
        <s v="PILANG WETAN"/>
        <s v="PONCOHARJO"/>
        <s v="PRAMPELAN"/>
        <s v="PULOSARI"/>
        <s v="PURWOREJO"/>
        <s v="PURWOSARI"/>
        <s v="RAJI"/>
        <s v="REJOSARI"/>
        <s v="SARI"/>
        <s v="SARIMULYO"/>
        <s v="SAYUNG"/>
        <s v="SEDO"/>
        <s v="SERANGAN"/>
        <s v="SIDOGEMAH"/>
        <s v="SOKOKIDUL"/>
        <s v="SRIWULAN"/>
        <s v="SUKODONO"/>
        <s v="SUMBEREJO"/>
        <s v="SURODADI"/>
        <s v="TANGKIS"/>
        <s v="TEDUNAN"/>
        <s v="TEGALARUM"/>
        <s v="TEMUROSO"/>
        <s v="TLOGOBOYO"/>
        <s v="TLOGOREJO"/>
        <s v="TLOGOWERU"/>
        <s v="TUGU"/>
        <s v="WEDING"/>
        <s v="WEDUNG"/>
        <s v="WILALUNG"/>
        <s v="WONOSEKAR"/>
        <s v="WRINGINJAJA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3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20"/>
  </r>
  <r>
    <x v="21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5"/>
  </r>
  <r>
    <x v="25"/>
  </r>
  <r>
    <x v="25"/>
  </r>
  <r>
    <x v="25"/>
  </r>
  <r>
    <x v="25"/>
  </r>
  <r>
    <x v="26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7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60"/>
  </r>
  <r>
    <x v="60"/>
  </r>
  <r>
    <x v="60"/>
  </r>
  <r>
    <x v="61"/>
  </r>
  <r>
    <x v="61"/>
  </r>
  <r>
    <x v="61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6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70"/>
  </r>
  <r>
    <x v="71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2"/>
  </r>
  <r>
    <x v="73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6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9"/>
  </r>
  <r>
    <x v="79"/>
  </r>
  <r>
    <x v="80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4"/>
  </r>
  <r>
    <x v="85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6"/>
  </r>
  <r>
    <x v="87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1"/>
  </r>
  <r>
    <x v="92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6"/>
  </r>
  <r>
    <x v="97"/>
  </r>
  <r>
    <x v="98"/>
  </r>
  <r>
    <x v="98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4"/>
  </r>
  <r>
    <x v="105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2"/>
  </r>
  <r>
    <x v="113"/>
  </r>
  <r>
    <x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8" firstHeaderRow="1" firstDataRow="1" firstDataCol="1"/>
  <pivotFields count="1">
    <pivotField axis="axisRow" dataField="1" showAll="0">
      <items count="1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t="default"/>
      </items>
    </pivotField>
  </pivotFields>
  <rowFields count="1">
    <field x="0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Count of KELURAHA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8"/>
  <sheetViews>
    <sheetView topLeftCell="A91" workbookViewId="0">
      <selection activeCell="E8" sqref="E8"/>
    </sheetView>
  </sheetViews>
  <sheetFormatPr defaultRowHeight="15" x14ac:dyDescent="0.25"/>
  <cols>
    <col min="1" max="1" width="18.140625" bestFit="1" customWidth="1"/>
    <col min="2" max="2" width="20.140625" bestFit="1" customWidth="1"/>
  </cols>
  <sheetData>
    <row r="3" spans="1:2" x14ac:dyDescent="0.25">
      <c r="A3" s="99" t="s">
        <v>603</v>
      </c>
      <c r="B3" t="s">
        <v>607</v>
      </c>
    </row>
    <row r="4" spans="1:2" x14ac:dyDescent="0.25">
      <c r="A4" s="114" t="s">
        <v>504</v>
      </c>
      <c r="B4" s="115">
        <v>18</v>
      </c>
    </row>
    <row r="5" spans="1:2" x14ac:dyDescent="0.25">
      <c r="A5" s="114" t="s">
        <v>571</v>
      </c>
      <c r="B5" s="115">
        <v>15</v>
      </c>
    </row>
    <row r="6" spans="1:2" x14ac:dyDescent="0.25">
      <c r="A6" s="114" t="s">
        <v>560</v>
      </c>
      <c r="B6" s="115">
        <v>1</v>
      </c>
    </row>
    <row r="7" spans="1:2" x14ac:dyDescent="0.25">
      <c r="A7" s="114" t="s">
        <v>555</v>
      </c>
      <c r="B7" s="115">
        <v>1</v>
      </c>
    </row>
    <row r="8" spans="1:2" x14ac:dyDescent="0.25">
      <c r="A8" s="114" t="s">
        <v>514</v>
      </c>
      <c r="B8" s="115">
        <v>7</v>
      </c>
    </row>
    <row r="9" spans="1:2" x14ac:dyDescent="0.25">
      <c r="A9" s="114" t="s">
        <v>511</v>
      </c>
      <c r="B9" s="115">
        <v>2</v>
      </c>
    </row>
    <row r="10" spans="1:2" x14ac:dyDescent="0.25">
      <c r="A10" s="114" t="s">
        <v>529</v>
      </c>
      <c r="B10" s="115">
        <v>21</v>
      </c>
    </row>
    <row r="11" spans="1:2" x14ac:dyDescent="0.25">
      <c r="A11" s="114" t="s">
        <v>564</v>
      </c>
      <c r="B11" s="115">
        <v>4</v>
      </c>
    </row>
    <row r="12" spans="1:2" x14ac:dyDescent="0.25">
      <c r="A12" s="114" t="s">
        <v>345</v>
      </c>
      <c r="B12" s="115">
        <v>56</v>
      </c>
    </row>
    <row r="13" spans="1:2" x14ac:dyDescent="0.25">
      <c r="A13" s="114" t="s">
        <v>594</v>
      </c>
      <c r="B13" s="115">
        <v>10</v>
      </c>
    </row>
    <row r="14" spans="1:2" x14ac:dyDescent="0.25">
      <c r="A14" s="114" t="s">
        <v>540</v>
      </c>
      <c r="B14" s="115">
        <v>1</v>
      </c>
    </row>
    <row r="15" spans="1:2" x14ac:dyDescent="0.25">
      <c r="A15" s="114" t="s">
        <v>600</v>
      </c>
      <c r="B15" s="115">
        <v>13</v>
      </c>
    </row>
    <row r="16" spans="1:2" x14ac:dyDescent="0.25">
      <c r="A16" s="114" t="s">
        <v>586</v>
      </c>
      <c r="B16" s="115">
        <v>10</v>
      </c>
    </row>
    <row r="17" spans="1:2" x14ac:dyDescent="0.25">
      <c r="A17" s="114" t="s">
        <v>502</v>
      </c>
      <c r="B17" s="115">
        <v>1</v>
      </c>
    </row>
    <row r="18" spans="1:2" x14ac:dyDescent="0.25">
      <c r="A18" s="114" t="s">
        <v>531</v>
      </c>
      <c r="B18" s="115">
        <v>6</v>
      </c>
    </row>
    <row r="19" spans="1:2" x14ac:dyDescent="0.25">
      <c r="A19" s="114" t="s">
        <v>520</v>
      </c>
      <c r="B19" s="115">
        <v>11</v>
      </c>
    </row>
    <row r="20" spans="1:2" x14ac:dyDescent="0.25">
      <c r="A20" s="114" t="s">
        <v>499</v>
      </c>
      <c r="B20" s="115">
        <v>23</v>
      </c>
    </row>
    <row r="21" spans="1:2" x14ac:dyDescent="0.25">
      <c r="A21" s="114" t="s">
        <v>510</v>
      </c>
      <c r="B21" s="115">
        <v>10</v>
      </c>
    </row>
    <row r="22" spans="1:2" x14ac:dyDescent="0.25">
      <c r="A22" s="114" t="s">
        <v>550</v>
      </c>
      <c r="B22" s="115">
        <v>1</v>
      </c>
    </row>
    <row r="23" spans="1:2" x14ac:dyDescent="0.25">
      <c r="A23" s="114" t="s">
        <v>589</v>
      </c>
      <c r="B23" s="115">
        <v>1</v>
      </c>
    </row>
    <row r="24" spans="1:2" x14ac:dyDescent="0.25">
      <c r="A24" s="114" t="s">
        <v>534</v>
      </c>
      <c r="B24" s="115">
        <v>1</v>
      </c>
    </row>
    <row r="25" spans="1:2" x14ac:dyDescent="0.25">
      <c r="A25" s="114" t="s">
        <v>585</v>
      </c>
      <c r="B25" s="115">
        <v>1</v>
      </c>
    </row>
    <row r="26" spans="1:2" x14ac:dyDescent="0.25">
      <c r="A26" s="114" t="s">
        <v>512</v>
      </c>
      <c r="B26" s="115">
        <v>2</v>
      </c>
    </row>
    <row r="27" spans="1:2" x14ac:dyDescent="0.25">
      <c r="A27" s="114" t="s">
        <v>535</v>
      </c>
      <c r="B27" s="115">
        <v>59</v>
      </c>
    </row>
    <row r="28" spans="1:2" x14ac:dyDescent="0.25">
      <c r="A28" s="114" t="s">
        <v>565</v>
      </c>
      <c r="B28" s="115">
        <v>1</v>
      </c>
    </row>
    <row r="29" spans="1:2" x14ac:dyDescent="0.25">
      <c r="A29" s="114" t="s">
        <v>549</v>
      </c>
      <c r="B29" s="115">
        <v>5</v>
      </c>
    </row>
    <row r="30" spans="1:2" x14ac:dyDescent="0.25">
      <c r="A30" s="114" t="s">
        <v>394</v>
      </c>
      <c r="B30" s="115">
        <v>1</v>
      </c>
    </row>
    <row r="31" spans="1:2" x14ac:dyDescent="0.25">
      <c r="A31" s="114" t="s">
        <v>562</v>
      </c>
      <c r="B31" s="115">
        <v>1</v>
      </c>
    </row>
    <row r="32" spans="1:2" x14ac:dyDescent="0.25">
      <c r="A32" s="114" t="s">
        <v>576</v>
      </c>
      <c r="B32" s="115">
        <v>17</v>
      </c>
    </row>
    <row r="33" spans="1:2" x14ac:dyDescent="0.25">
      <c r="A33" s="114" t="s">
        <v>287</v>
      </c>
      <c r="B33" s="115">
        <v>12</v>
      </c>
    </row>
    <row r="34" spans="1:2" x14ac:dyDescent="0.25">
      <c r="A34" s="114" t="s">
        <v>288</v>
      </c>
      <c r="B34" s="115">
        <v>28</v>
      </c>
    </row>
    <row r="35" spans="1:2" x14ac:dyDescent="0.25">
      <c r="A35" s="114" t="s">
        <v>521</v>
      </c>
      <c r="B35" s="115">
        <v>1</v>
      </c>
    </row>
    <row r="36" spans="1:2" x14ac:dyDescent="0.25">
      <c r="A36" s="114" t="s">
        <v>492</v>
      </c>
      <c r="B36" s="115">
        <v>55</v>
      </c>
    </row>
    <row r="37" spans="1:2" x14ac:dyDescent="0.25">
      <c r="A37" s="114" t="s">
        <v>341</v>
      </c>
      <c r="B37" s="115">
        <v>11</v>
      </c>
    </row>
    <row r="38" spans="1:2" x14ac:dyDescent="0.25">
      <c r="A38" s="114" t="s">
        <v>283</v>
      </c>
      <c r="B38" s="115">
        <v>2</v>
      </c>
    </row>
    <row r="39" spans="1:2" x14ac:dyDescent="0.25">
      <c r="A39" s="114" t="s">
        <v>532</v>
      </c>
      <c r="B39" s="115">
        <v>1</v>
      </c>
    </row>
    <row r="40" spans="1:2" x14ac:dyDescent="0.25">
      <c r="A40" s="114" t="s">
        <v>596</v>
      </c>
      <c r="B40" s="115">
        <v>8</v>
      </c>
    </row>
    <row r="41" spans="1:2" x14ac:dyDescent="0.25">
      <c r="A41" s="114" t="s">
        <v>567</v>
      </c>
      <c r="B41" s="115">
        <v>16</v>
      </c>
    </row>
    <row r="42" spans="1:2" x14ac:dyDescent="0.25">
      <c r="A42" s="114" t="s">
        <v>570</v>
      </c>
      <c r="B42" s="115">
        <v>13</v>
      </c>
    </row>
    <row r="43" spans="1:2" x14ac:dyDescent="0.25">
      <c r="A43" s="114" t="s">
        <v>546</v>
      </c>
      <c r="B43" s="115">
        <v>13</v>
      </c>
    </row>
    <row r="44" spans="1:2" x14ac:dyDescent="0.25">
      <c r="A44" s="114" t="s">
        <v>551</v>
      </c>
      <c r="B44" s="115">
        <v>21</v>
      </c>
    </row>
    <row r="45" spans="1:2" x14ac:dyDescent="0.25">
      <c r="A45" s="114" t="s">
        <v>370</v>
      </c>
      <c r="B45" s="115">
        <v>3</v>
      </c>
    </row>
    <row r="46" spans="1:2" x14ac:dyDescent="0.25">
      <c r="A46" s="114" t="s">
        <v>563</v>
      </c>
      <c r="B46" s="115">
        <v>16</v>
      </c>
    </row>
    <row r="47" spans="1:2" x14ac:dyDescent="0.25">
      <c r="A47" s="114" t="s">
        <v>522</v>
      </c>
      <c r="B47" s="115">
        <v>7</v>
      </c>
    </row>
    <row r="48" spans="1:2" x14ac:dyDescent="0.25">
      <c r="A48" s="114" t="s">
        <v>524</v>
      </c>
      <c r="B48" s="115">
        <v>24</v>
      </c>
    </row>
    <row r="49" spans="1:2" x14ac:dyDescent="0.25">
      <c r="A49" s="114" t="s">
        <v>561</v>
      </c>
      <c r="B49" s="115">
        <v>9</v>
      </c>
    </row>
    <row r="50" spans="1:2" x14ac:dyDescent="0.25">
      <c r="A50" s="114" t="s">
        <v>591</v>
      </c>
      <c r="B50" s="115">
        <v>5</v>
      </c>
    </row>
    <row r="51" spans="1:2" x14ac:dyDescent="0.25">
      <c r="A51" s="114" t="s">
        <v>579</v>
      </c>
      <c r="B51" s="115">
        <v>1</v>
      </c>
    </row>
    <row r="52" spans="1:2" x14ac:dyDescent="0.25">
      <c r="A52" s="114" t="s">
        <v>588</v>
      </c>
      <c r="B52" s="115">
        <v>2</v>
      </c>
    </row>
    <row r="53" spans="1:2" x14ac:dyDescent="0.25">
      <c r="A53" s="114" t="s">
        <v>337</v>
      </c>
      <c r="B53" s="115">
        <v>83</v>
      </c>
    </row>
    <row r="54" spans="1:2" x14ac:dyDescent="0.25">
      <c r="A54" s="114" t="s">
        <v>357</v>
      </c>
      <c r="B54" s="115">
        <v>1</v>
      </c>
    </row>
    <row r="55" spans="1:2" x14ac:dyDescent="0.25">
      <c r="A55" s="114" t="s">
        <v>290</v>
      </c>
      <c r="B55" s="115">
        <v>90</v>
      </c>
    </row>
    <row r="56" spans="1:2" x14ac:dyDescent="0.25">
      <c r="A56" s="114" t="s">
        <v>507</v>
      </c>
      <c r="B56" s="115">
        <v>14</v>
      </c>
    </row>
    <row r="57" spans="1:2" x14ac:dyDescent="0.25">
      <c r="A57" s="114" t="s">
        <v>545</v>
      </c>
      <c r="B57" s="115">
        <v>3</v>
      </c>
    </row>
    <row r="58" spans="1:2" x14ac:dyDescent="0.25">
      <c r="A58" s="114" t="s">
        <v>286</v>
      </c>
      <c r="B58" s="115">
        <v>2</v>
      </c>
    </row>
    <row r="59" spans="1:2" x14ac:dyDescent="0.25">
      <c r="A59" s="114" t="s">
        <v>487</v>
      </c>
      <c r="B59" s="115">
        <v>39</v>
      </c>
    </row>
    <row r="60" spans="1:2" x14ac:dyDescent="0.25">
      <c r="A60" s="114" t="s">
        <v>490</v>
      </c>
      <c r="B60" s="115">
        <v>96</v>
      </c>
    </row>
    <row r="61" spans="1:2" x14ac:dyDescent="0.25">
      <c r="A61" s="114" t="s">
        <v>353</v>
      </c>
      <c r="B61" s="115">
        <v>3</v>
      </c>
    </row>
    <row r="62" spans="1:2" x14ac:dyDescent="0.25">
      <c r="A62" s="114" t="s">
        <v>528</v>
      </c>
      <c r="B62" s="115">
        <v>8</v>
      </c>
    </row>
    <row r="63" spans="1:2" x14ac:dyDescent="0.25">
      <c r="A63" s="114" t="s">
        <v>601</v>
      </c>
      <c r="B63" s="115">
        <v>1</v>
      </c>
    </row>
    <row r="64" spans="1:2" x14ac:dyDescent="0.25">
      <c r="A64" s="114" t="s">
        <v>350</v>
      </c>
      <c r="B64" s="115">
        <v>3</v>
      </c>
    </row>
    <row r="65" spans="1:2" x14ac:dyDescent="0.25">
      <c r="A65" s="114" t="s">
        <v>602</v>
      </c>
      <c r="B65" s="115">
        <v>3</v>
      </c>
    </row>
    <row r="66" spans="1:2" x14ac:dyDescent="0.25">
      <c r="A66" s="114" t="s">
        <v>552</v>
      </c>
      <c r="B66" s="115">
        <v>1</v>
      </c>
    </row>
    <row r="67" spans="1:2" x14ac:dyDescent="0.25">
      <c r="A67" s="114" t="s">
        <v>548</v>
      </c>
      <c r="B67" s="115">
        <v>12</v>
      </c>
    </row>
    <row r="68" spans="1:2" x14ac:dyDescent="0.25">
      <c r="A68" s="114" t="s">
        <v>575</v>
      </c>
      <c r="B68" s="115">
        <v>6</v>
      </c>
    </row>
    <row r="69" spans="1:2" x14ac:dyDescent="0.25">
      <c r="A69" s="114" t="s">
        <v>597</v>
      </c>
      <c r="B69" s="115">
        <v>3</v>
      </c>
    </row>
    <row r="70" spans="1:2" x14ac:dyDescent="0.25">
      <c r="A70" s="114" t="s">
        <v>533</v>
      </c>
      <c r="B70" s="115">
        <v>1</v>
      </c>
    </row>
    <row r="71" spans="1:2" x14ac:dyDescent="0.25">
      <c r="A71" s="114" t="s">
        <v>515</v>
      </c>
      <c r="B71" s="115">
        <v>4</v>
      </c>
    </row>
    <row r="72" spans="1:2" x14ac:dyDescent="0.25">
      <c r="A72" s="114" t="s">
        <v>519</v>
      </c>
      <c r="B72" s="115">
        <v>61</v>
      </c>
    </row>
    <row r="73" spans="1:2" x14ac:dyDescent="0.25">
      <c r="A73" s="114" t="s">
        <v>289</v>
      </c>
      <c r="B73" s="115">
        <v>6</v>
      </c>
    </row>
    <row r="74" spans="1:2" x14ac:dyDescent="0.25">
      <c r="A74" s="114" t="s">
        <v>541</v>
      </c>
      <c r="B74" s="115">
        <v>1</v>
      </c>
    </row>
    <row r="75" spans="1:2" x14ac:dyDescent="0.25">
      <c r="A75" s="114" t="s">
        <v>577</v>
      </c>
      <c r="B75" s="115">
        <v>1</v>
      </c>
    </row>
    <row r="76" spans="1:2" x14ac:dyDescent="0.25">
      <c r="A76" s="114" t="s">
        <v>308</v>
      </c>
      <c r="B76" s="115">
        <v>16</v>
      </c>
    </row>
    <row r="77" spans="1:2" x14ac:dyDescent="0.25">
      <c r="A77" s="114" t="s">
        <v>494</v>
      </c>
      <c r="B77" s="115">
        <v>1</v>
      </c>
    </row>
    <row r="78" spans="1:2" x14ac:dyDescent="0.25">
      <c r="A78" s="114" t="s">
        <v>525</v>
      </c>
      <c r="B78" s="115">
        <v>14</v>
      </c>
    </row>
    <row r="79" spans="1:2" x14ac:dyDescent="0.25">
      <c r="A79" s="114" t="s">
        <v>517</v>
      </c>
      <c r="B79" s="115">
        <v>3</v>
      </c>
    </row>
    <row r="80" spans="1:2" x14ac:dyDescent="0.25">
      <c r="A80" s="114" t="s">
        <v>544</v>
      </c>
      <c r="B80" s="115">
        <v>1</v>
      </c>
    </row>
    <row r="81" spans="1:2" x14ac:dyDescent="0.25">
      <c r="A81" s="114" t="s">
        <v>543</v>
      </c>
      <c r="B81" s="115">
        <v>25</v>
      </c>
    </row>
    <row r="82" spans="1:2" x14ac:dyDescent="0.25">
      <c r="A82" s="114" t="s">
        <v>500</v>
      </c>
      <c r="B82" s="115">
        <v>2</v>
      </c>
    </row>
    <row r="83" spans="1:2" x14ac:dyDescent="0.25">
      <c r="A83" s="114" t="s">
        <v>556</v>
      </c>
      <c r="B83" s="115">
        <v>2</v>
      </c>
    </row>
    <row r="84" spans="1:2" x14ac:dyDescent="0.25">
      <c r="A84" s="114" t="s">
        <v>606</v>
      </c>
      <c r="B84" s="115">
        <v>15</v>
      </c>
    </row>
    <row r="85" spans="1:2" x14ac:dyDescent="0.25">
      <c r="A85" s="114" t="s">
        <v>582</v>
      </c>
      <c r="B85" s="115">
        <v>1</v>
      </c>
    </row>
    <row r="86" spans="1:2" x14ac:dyDescent="0.25">
      <c r="A86" s="114" t="s">
        <v>538</v>
      </c>
      <c r="B86" s="115">
        <v>13</v>
      </c>
    </row>
    <row r="87" spans="1:2" x14ac:dyDescent="0.25">
      <c r="A87" s="114" t="s">
        <v>395</v>
      </c>
      <c r="B87" s="115">
        <v>1</v>
      </c>
    </row>
    <row r="88" spans="1:2" x14ac:dyDescent="0.25">
      <c r="A88" s="114" t="s">
        <v>559</v>
      </c>
      <c r="B88" s="115">
        <v>27</v>
      </c>
    </row>
    <row r="89" spans="1:2" x14ac:dyDescent="0.25">
      <c r="A89" s="114" t="s">
        <v>573</v>
      </c>
      <c r="B89" s="115">
        <v>1</v>
      </c>
    </row>
    <row r="90" spans="1:2" x14ac:dyDescent="0.25">
      <c r="A90" s="114" t="s">
        <v>339</v>
      </c>
      <c r="B90" s="115">
        <v>77</v>
      </c>
    </row>
    <row r="91" spans="1:2" x14ac:dyDescent="0.25">
      <c r="A91" s="114" t="s">
        <v>530</v>
      </c>
      <c r="B91" s="115">
        <v>1</v>
      </c>
    </row>
    <row r="92" spans="1:2" x14ac:dyDescent="0.25">
      <c r="A92" s="114" t="s">
        <v>344</v>
      </c>
      <c r="B92" s="115">
        <v>29</v>
      </c>
    </row>
    <row r="93" spans="1:2" x14ac:dyDescent="0.25">
      <c r="A93" s="114" t="s">
        <v>574</v>
      </c>
      <c r="B93" s="115">
        <v>14</v>
      </c>
    </row>
    <row r="94" spans="1:2" x14ac:dyDescent="0.25">
      <c r="A94" s="114" t="s">
        <v>553</v>
      </c>
      <c r="B94" s="115">
        <v>3</v>
      </c>
    </row>
    <row r="95" spans="1:2" x14ac:dyDescent="0.25">
      <c r="A95" s="114" t="s">
        <v>284</v>
      </c>
      <c r="B95" s="115">
        <v>43</v>
      </c>
    </row>
    <row r="96" spans="1:2" x14ac:dyDescent="0.25">
      <c r="A96" s="114" t="s">
        <v>495</v>
      </c>
      <c r="B96" s="115">
        <v>2</v>
      </c>
    </row>
    <row r="97" spans="1:2" x14ac:dyDescent="0.25">
      <c r="A97" s="114" t="s">
        <v>542</v>
      </c>
      <c r="B97" s="115">
        <v>14</v>
      </c>
    </row>
    <row r="98" spans="1:2" x14ac:dyDescent="0.25">
      <c r="A98" s="114" t="s">
        <v>340</v>
      </c>
      <c r="B98" s="115">
        <v>14</v>
      </c>
    </row>
    <row r="99" spans="1:2" x14ac:dyDescent="0.25">
      <c r="A99" s="114" t="s">
        <v>572</v>
      </c>
      <c r="B99" s="115">
        <v>3</v>
      </c>
    </row>
    <row r="100" spans="1:2" x14ac:dyDescent="0.25">
      <c r="A100" s="114" t="s">
        <v>342</v>
      </c>
      <c r="B100" s="115">
        <v>35</v>
      </c>
    </row>
    <row r="101" spans="1:2" x14ac:dyDescent="0.25">
      <c r="A101" s="114" t="s">
        <v>537</v>
      </c>
      <c r="B101" s="115">
        <v>1</v>
      </c>
    </row>
    <row r="102" spans="1:2" x14ac:dyDescent="0.25">
      <c r="A102" s="114" t="s">
        <v>338</v>
      </c>
      <c r="B102" s="115">
        <v>2</v>
      </c>
    </row>
    <row r="103" spans="1:2" x14ac:dyDescent="0.25">
      <c r="A103" s="114" t="s">
        <v>580</v>
      </c>
      <c r="B103" s="115">
        <v>16</v>
      </c>
    </row>
    <row r="104" spans="1:2" x14ac:dyDescent="0.25">
      <c r="A104" s="114" t="s">
        <v>506</v>
      </c>
      <c r="B104" s="115">
        <v>8</v>
      </c>
    </row>
    <row r="105" spans="1:2" x14ac:dyDescent="0.25">
      <c r="A105" s="114" t="s">
        <v>568</v>
      </c>
      <c r="B105" s="115">
        <v>24</v>
      </c>
    </row>
    <row r="106" spans="1:2" x14ac:dyDescent="0.25">
      <c r="A106" s="114" t="s">
        <v>593</v>
      </c>
      <c r="B106" s="115">
        <v>5</v>
      </c>
    </row>
    <row r="107" spans="1:2" x14ac:dyDescent="0.25">
      <c r="A107" s="114" t="s">
        <v>558</v>
      </c>
      <c r="B107" s="115">
        <v>1</v>
      </c>
    </row>
    <row r="108" spans="1:2" x14ac:dyDescent="0.25">
      <c r="A108" s="114" t="s">
        <v>587</v>
      </c>
      <c r="B108" s="115">
        <v>1</v>
      </c>
    </row>
    <row r="109" spans="1:2" x14ac:dyDescent="0.25">
      <c r="A109" s="114" t="s">
        <v>584</v>
      </c>
      <c r="B109" s="115">
        <v>1</v>
      </c>
    </row>
    <row r="110" spans="1:2" x14ac:dyDescent="0.25">
      <c r="A110" s="114" t="s">
        <v>527</v>
      </c>
      <c r="B110" s="115">
        <v>14</v>
      </c>
    </row>
    <row r="111" spans="1:2" x14ac:dyDescent="0.25">
      <c r="A111" s="114" t="s">
        <v>501</v>
      </c>
      <c r="B111" s="115">
        <v>23</v>
      </c>
    </row>
    <row r="112" spans="1:2" x14ac:dyDescent="0.25">
      <c r="A112" s="114" t="s">
        <v>598</v>
      </c>
      <c r="B112" s="115">
        <v>5</v>
      </c>
    </row>
    <row r="113" spans="1:2" x14ac:dyDescent="0.25">
      <c r="A113" s="114" t="s">
        <v>292</v>
      </c>
      <c r="B113" s="115">
        <v>5</v>
      </c>
    </row>
    <row r="114" spans="1:2" x14ac:dyDescent="0.25">
      <c r="A114" s="114" t="s">
        <v>569</v>
      </c>
      <c r="B114" s="115">
        <v>1</v>
      </c>
    </row>
    <row r="115" spans="1:2" x14ac:dyDescent="0.25">
      <c r="A115" s="114" t="s">
        <v>554</v>
      </c>
      <c r="B115" s="115">
        <v>7</v>
      </c>
    </row>
    <row r="116" spans="1:2" x14ac:dyDescent="0.25">
      <c r="A116" s="114" t="s">
        <v>347</v>
      </c>
      <c r="B116" s="115">
        <v>2</v>
      </c>
    </row>
    <row r="117" spans="1:2" x14ac:dyDescent="0.25">
      <c r="A117" s="114" t="s">
        <v>604</v>
      </c>
      <c r="B117" s="115"/>
    </row>
    <row r="118" spans="1:2" x14ac:dyDescent="0.25">
      <c r="A118" s="114" t="s">
        <v>605</v>
      </c>
      <c r="B118" s="115">
        <v>1463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5"/>
  <sheetViews>
    <sheetView topLeftCell="C675" workbookViewId="0">
      <selection activeCell="C705" sqref="A1:XFD1048576"/>
    </sheetView>
  </sheetViews>
  <sheetFormatPr defaultColWidth="9.140625" defaultRowHeight="15" x14ac:dyDescent="0.2"/>
  <cols>
    <col min="1" max="1" width="9.140625" style="70"/>
    <col min="2" max="2" width="16.5703125" style="70" customWidth="1"/>
    <col min="3" max="3" width="14.28515625" style="70" customWidth="1"/>
    <col min="4" max="5" width="18" style="70" customWidth="1"/>
    <col min="6" max="6" width="14.140625" style="70" customWidth="1"/>
    <col min="7" max="7" width="14.5703125" style="70" customWidth="1"/>
    <col min="8" max="8" width="9.140625" style="70"/>
    <col min="9" max="9" width="21.28515625" style="70" customWidth="1"/>
    <col min="10" max="10" width="20.140625" style="70" customWidth="1"/>
    <col min="11" max="11" width="14.140625" style="70" customWidth="1"/>
    <col min="12" max="12" width="18.5703125" style="70" customWidth="1"/>
    <col min="13" max="16384" width="9.140625" style="70"/>
  </cols>
  <sheetData>
    <row r="1" spans="1:7" ht="15.75" customHeight="1" x14ac:dyDescent="0.2">
      <c r="A1" s="139" t="s">
        <v>459</v>
      </c>
      <c r="B1" s="139"/>
      <c r="C1" s="139"/>
      <c r="D1" s="139"/>
      <c r="E1" s="139"/>
      <c r="F1" s="139"/>
      <c r="G1" s="139"/>
    </row>
    <row r="2" spans="1:7" x14ac:dyDescent="0.2">
      <c r="A2" s="140"/>
      <c r="B2" s="140"/>
      <c r="C2" s="140"/>
      <c r="D2" s="95"/>
    </row>
    <row r="3" spans="1:7" s="71" customFormat="1" ht="64.5" customHeight="1" x14ac:dyDescent="0.25">
      <c r="A3" s="77" t="s">
        <v>1</v>
      </c>
      <c r="B3" s="77" t="s">
        <v>441</v>
      </c>
      <c r="C3" s="85" t="s">
        <v>474</v>
      </c>
      <c r="D3" s="85" t="s">
        <v>476</v>
      </c>
      <c r="E3" s="86" t="s">
        <v>475</v>
      </c>
      <c r="F3" s="86" t="s">
        <v>457</v>
      </c>
      <c r="G3" s="78" t="s">
        <v>473</v>
      </c>
    </row>
    <row r="4" spans="1:7" x14ac:dyDescent="0.2">
      <c r="A4" s="72">
        <v>1</v>
      </c>
      <c r="B4" s="74">
        <v>43920</v>
      </c>
      <c r="C4" s="75">
        <v>8</v>
      </c>
      <c r="D4" s="75">
        <v>8</v>
      </c>
      <c r="E4" s="73">
        <v>0</v>
      </c>
      <c r="F4" s="73">
        <f>D4-E4</f>
        <v>8</v>
      </c>
      <c r="G4" s="73">
        <v>0</v>
      </c>
    </row>
    <row r="5" spans="1:7" x14ac:dyDescent="0.2">
      <c r="A5" s="72">
        <v>2</v>
      </c>
      <c r="B5" s="74">
        <v>43921</v>
      </c>
      <c r="C5" s="75">
        <v>0</v>
      </c>
      <c r="D5" s="75">
        <v>8</v>
      </c>
      <c r="E5" s="73">
        <v>0</v>
      </c>
      <c r="F5" s="73">
        <v>8</v>
      </c>
      <c r="G5" s="73">
        <v>0</v>
      </c>
    </row>
    <row r="6" spans="1:7" x14ac:dyDescent="0.2">
      <c r="A6" s="72">
        <v>3</v>
      </c>
      <c r="B6" s="74">
        <v>43922</v>
      </c>
      <c r="C6" s="75">
        <v>0</v>
      </c>
      <c r="D6" s="75">
        <v>8</v>
      </c>
      <c r="E6" s="73">
        <v>0</v>
      </c>
      <c r="F6" s="73">
        <v>8</v>
      </c>
      <c r="G6" s="73">
        <v>0</v>
      </c>
    </row>
    <row r="7" spans="1:7" x14ac:dyDescent="0.2">
      <c r="A7" s="72">
        <v>4</v>
      </c>
      <c r="B7" s="74">
        <v>43923</v>
      </c>
      <c r="C7" s="75">
        <v>1</v>
      </c>
      <c r="D7" s="75">
        <f>D4+C7</f>
        <v>9</v>
      </c>
      <c r="E7" s="73">
        <v>0</v>
      </c>
      <c r="F7" s="73">
        <f t="shared" ref="F7:F45" si="0">D7-E7</f>
        <v>9</v>
      </c>
      <c r="G7" s="73">
        <v>0</v>
      </c>
    </row>
    <row r="8" spans="1:7" x14ac:dyDescent="0.2">
      <c r="A8" s="72">
        <v>5</v>
      </c>
      <c r="B8" s="74">
        <v>43924</v>
      </c>
      <c r="C8" s="75">
        <v>0</v>
      </c>
      <c r="D8" s="75">
        <v>9</v>
      </c>
      <c r="E8" s="73">
        <v>0</v>
      </c>
      <c r="F8" s="73">
        <v>9</v>
      </c>
      <c r="G8" s="73">
        <v>0</v>
      </c>
    </row>
    <row r="9" spans="1:7" x14ac:dyDescent="0.2">
      <c r="A9" s="72">
        <v>6</v>
      </c>
      <c r="B9" s="74">
        <v>43925</v>
      </c>
      <c r="C9" s="75">
        <v>3</v>
      </c>
      <c r="D9" s="75">
        <f>D7+C9</f>
        <v>12</v>
      </c>
      <c r="E9" s="73">
        <v>0</v>
      </c>
      <c r="F9" s="73">
        <f t="shared" si="0"/>
        <v>12</v>
      </c>
      <c r="G9" s="73">
        <v>0</v>
      </c>
    </row>
    <row r="10" spans="1:7" x14ac:dyDescent="0.2">
      <c r="A10" s="72">
        <v>7</v>
      </c>
      <c r="B10" s="74">
        <v>43926</v>
      </c>
      <c r="C10" s="75">
        <v>2</v>
      </c>
      <c r="D10" s="75">
        <f t="shared" ref="D10:D40" si="1">D9+C10</f>
        <v>14</v>
      </c>
      <c r="E10" s="73">
        <v>0</v>
      </c>
      <c r="F10" s="73">
        <f t="shared" si="0"/>
        <v>14</v>
      </c>
      <c r="G10" s="73">
        <v>0</v>
      </c>
    </row>
    <row r="11" spans="1:7" x14ac:dyDescent="0.2">
      <c r="A11" s="72">
        <v>8</v>
      </c>
      <c r="B11" s="74">
        <v>43927</v>
      </c>
      <c r="C11" s="75">
        <v>10</v>
      </c>
      <c r="D11" s="75">
        <f t="shared" si="1"/>
        <v>24</v>
      </c>
      <c r="E11" s="73">
        <v>0</v>
      </c>
      <c r="F11" s="73">
        <f t="shared" si="0"/>
        <v>24</v>
      </c>
      <c r="G11" s="73">
        <v>0</v>
      </c>
    </row>
    <row r="12" spans="1:7" x14ac:dyDescent="0.2">
      <c r="A12" s="72">
        <v>9</v>
      </c>
      <c r="B12" s="74">
        <v>43928</v>
      </c>
      <c r="C12" s="75">
        <v>0</v>
      </c>
      <c r="D12" s="75">
        <f t="shared" si="1"/>
        <v>24</v>
      </c>
      <c r="E12" s="73">
        <v>0</v>
      </c>
      <c r="F12" s="73">
        <f t="shared" si="0"/>
        <v>24</v>
      </c>
      <c r="G12" s="73">
        <v>1</v>
      </c>
    </row>
    <row r="13" spans="1:7" x14ac:dyDescent="0.2">
      <c r="A13" s="72">
        <v>10</v>
      </c>
      <c r="B13" s="74">
        <v>43929</v>
      </c>
      <c r="C13" s="75">
        <v>0</v>
      </c>
      <c r="D13" s="75">
        <f t="shared" si="1"/>
        <v>24</v>
      </c>
      <c r="E13" s="73">
        <v>0</v>
      </c>
      <c r="F13" s="73">
        <f t="shared" si="0"/>
        <v>24</v>
      </c>
      <c r="G13" s="73">
        <v>2</v>
      </c>
    </row>
    <row r="14" spans="1:7" x14ac:dyDescent="0.2">
      <c r="A14" s="72">
        <v>11</v>
      </c>
      <c r="B14" s="74">
        <v>43930</v>
      </c>
      <c r="C14" s="75">
        <v>0</v>
      </c>
      <c r="D14" s="75">
        <f t="shared" si="1"/>
        <v>24</v>
      </c>
      <c r="E14" s="73">
        <v>0</v>
      </c>
      <c r="F14" s="73">
        <f t="shared" si="0"/>
        <v>24</v>
      </c>
      <c r="G14" s="73">
        <v>3</v>
      </c>
    </row>
    <row r="15" spans="1:7" x14ac:dyDescent="0.2">
      <c r="A15" s="72">
        <v>12</v>
      </c>
      <c r="B15" s="74">
        <v>43931</v>
      </c>
      <c r="C15" s="75">
        <v>0</v>
      </c>
      <c r="D15" s="75">
        <f t="shared" si="1"/>
        <v>24</v>
      </c>
      <c r="E15" s="73">
        <v>0</v>
      </c>
      <c r="F15" s="73">
        <f t="shared" si="0"/>
        <v>24</v>
      </c>
      <c r="G15" s="73">
        <v>4</v>
      </c>
    </row>
    <row r="16" spans="1:7" x14ac:dyDescent="0.2">
      <c r="A16" s="72">
        <v>13</v>
      </c>
      <c r="B16" s="74">
        <v>43932</v>
      </c>
      <c r="C16" s="75">
        <v>0</v>
      </c>
      <c r="D16" s="75">
        <f>D15+C16</f>
        <v>24</v>
      </c>
      <c r="E16" s="73">
        <v>0</v>
      </c>
      <c r="F16" s="73">
        <f>D16-E16</f>
        <v>24</v>
      </c>
      <c r="G16" s="73">
        <v>5</v>
      </c>
    </row>
    <row r="17" spans="1:7" x14ac:dyDescent="0.2">
      <c r="A17" s="72">
        <v>14</v>
      </c>
      <c r="B17" s="74">
        <v>43933</v>
      </c>
      <c r="C17" s="75">
        <v>0</v>
      </c>
      <c r="D17" s="75">
        <f>D16+C17</f>
        <v>24</v>
      </c>
      <c r="E17" s="73">
        <v>0</v>
      </c>
      <c r="F17" s="73">
        <f>D17-E17</f>
        <v>24</v>
      </c>
      <c r="G17" s="73">
        <v>6</v>
      </c>
    </row>
    <row r="18" spans="1:7" x14ac:dyDescent="0.2">
      <c r="A18" s="72">
        <v>15</v>
      </c>
      <c r="B18" s="74">
        <v>43934</v>
      </c>
      <c r="C18" s="75">
        <v>0</v>
      </c>
      <c r="D18" s="75">
        <f t="shared" ref="D18:D20" si="2">D17+C18</f>
        <v>24</v>
      </c>
      <c r="E18" s="73">
        <v>0</v>
      </c>
      <c r="F18" s="73">
        <f t="shared" si="0"/>
        <v>24</v>
      </c>
      <c r="G18" s="73">
        <v>7</v>
      </c>
    </row>
    <row r="19" spans="1:7" x14ac:dyDescent="0.2">
      <c r="A19" s="72">
        <v>16</v>
      </c>
      <c r="B19" s="74">
        <v>43935</v>
      </c>
      <c r="C19" s="75">
        <v>0</v>
      </c>
      <c r="D19" s="75">
        <f t="shared" si="2"/>
        <v>24</v>
      </c>
      <c r="E19" s="73">
        <v>0</v>
      </c>
      <c r="F19" s="73">
        <f>D19-E19</f>
        <v>24</v>
      </c>
      <c r="G19" s="73">
        <v>0</v>
      </c>
    </row>
    <row r="20" spans="1:7" x14ac:dyDescent="0.2">
      <c r="A20" s="72">
        <v>17</v>
      </c>
      <c r="B20" s="74">
        <v>43936</v>
      </c>
      <c r="C20" s="75">
        <v>0</v>
      </c>
      <c r="D20" s="75">
        <f t="shared" si="2"/>
        <v>24</v>
      </c>
      <c r="E20" s="73">
        <v>0</v>
      </c>
      <c r="F20" s="73">
        <f>D20-E20</f>
        <v>24</v>
      </c>
      <c r="G20" s="73">
        <v>0</v>
      </c>
    </row>
    <row r="21" spans="1:7" x14ac:dyDescent="0.2">
      <c r="A21" s="72">
        <v>18</v>
      </c>
      <c r="B21" s="74">
        <v>43937</v>
      </c>
      <c r="C21" s="75">
        <v>37</v>
      </c>
      <c r="D21" s="75">
        <f>D11+C21</f>
        <v>61</v>
      </c>
      <c r="E21" s="73">
        <v>0</v>
      </c>
      <c r="F21" s="73">
        <f t="shared" si="0"/>
        <v>61</v>
      </c>
      <c r="G21" s="73">
        <v>0</v>
      </c>
    </row>
    <row r="22" spans="1:7" x14ac:dyDescent="0.2">
      <c r="A22" s="72">
        <v>19</v>
      </c>
      <c r="B22" s="74">
        <v>43938</v>
      </c>
      <c r="C22" s="75">
        <v>18</v>
      </c>
      <c r="D22" s="75">
        <f t="shared" si="1"/>
        <v>79</v>
      </c>
      <c r="E22" s="73">
        <v>0</v>
      </c>
      <c r="F22" s="73">
        <f t="shared" si="0"/>
        <v>79</v>
      </c>
      <c r="G22" s="73">
        <v>0</v>
      </c>
    </row>
    <row r="23" spans="1:7" x14ac:dyDescent="0.2">
      <c r="A23" s="72">
        <v>20</v>
      </c>
      <c r="B23" s="74">
        <v>43939</v>
      </c>
      <c r="C23" s="75">
        <v>16</v>
      </c>
      <c r="D23" s="75">
        <f t="shared" si="1"/>
        <v>95</v>
      </c>
      <c r="E23" s="73">
        <v>0</v>
      </c>
      <c r="F23" s="73">
        <f t="shared" si="0"/>
        <v>95</v>
      </c>
      <c r="G23" s="73">
        <v>0</v>
      </c>
    </row>
    <row r="24" spans="1:7" x14ac:dyDescent="0.2">
      <c r="A24" s="72">
        <v>21</v>
      </c>
      <c r="B24" s="74">
        <v>43940</v>
      </c>
      <c r="C24" s="75">
        <v>16</v>
      </c>
      <c r="D24" s="75">
        <v>95</v>
      </c>
      <c r="E24" s="73">
        <v>0</v>
      </c>
      <c r="F24" s="73">
        <v>95</v>
      </c>
      <c r="G24" s="73">
        <v>0</v>
      </c>
    </row>
    <row r="25" spans="1:7" x14ac:dyDescent="0.2">
      <c r="A25" s="72">
        <v>22</v>
      </c>
      <c r="B25" s="74">
        <v>43941</v>
      </c>
      <c r="C25" s="75">
        <v>2</v>
      </c>
      <c r="D25" s="75">
        <f>D23+C25</f>
        <v>97</v>
      </c>
      <c r="E25" s="73">
        <v>0</v>
      </c>
      <c r="F25" s="73">
        <f t="shared" si="0"/>
        <v>97</v>
      </c>
      <c r="G25" s="73">
        <v>0</v>
      </c>
    </row>
    <row r="26" spans="1:7" x14ac:dyDescent="0.2">
      <c r="A26" s="72">
        <v>23</v>
      </c>
      <c r="B26" s="74">
        <v>43942</v>
      </c>
      <c r="C26" s="75">
        <v>2</v>
      </c>
      <c r="D26" s="75">
        <v>97</v>
      </c>
      <c r="E26" s="73">
        <v>0</v>
      </c>
      <c r="F26" s="73">
        <v>97</v>
      </c>
      <c r="G26" s="73">
        <v>0</v>
      </c>
    </row>
    <row r="27" spans="1:7" x14ac:dyDescent="0.2">
      <c r="A27" s="72">
        <v>24</v>
      </c>
      <c r="B27" s="74">
        <v>43943</v>
      </c>
      <c r="C27" s="75">
        <v>17</v>
      </c>
      <c r="D27" s="75">
        <f>D25+C27</f>
        <v>114</v>
      </c>
      <c r="E27" s="73">
        <v>0</v>
      </c>
      <c r="F27" s="73">
        <f t="shared" si="0"/>
        <v>114</v>
      </c>
      <c r="G27" s="73">
        <v>0</v>
      </c>
    </row>
    <row r="28" spans="1:7" x14ac:dyDescent="0.2">
      <c r="A28" s="72">
        <v>25</v>
      </c>
      <c r="B28" s="74">
        <v>43944</v>
      </c>
      <c r="C28" s="75">
        <v>12</v>
      </c>
      <c r="D28" s="75">
        <f t="shared" si="1"/>
        <v>126</v>
      </c>
      <c r="E28" s="73">
        <v>0</v>
      </c>
      <c r="F28" s="73">
        <f t="shared" si="0"/>
        <v>126</v>
      </c>
      <c r="G28" s="73">
        <v>0</v>
      </c>
    </row>
    <row r="29" spans="1:7" x14ac:dyDescent="0.2">
      <c r="A29" s="72">
        <v>26</v>
      </c>
      <c r="B29" s="74">
        <v>43945</v>
      </c>
      <c r="C29" s="75">
        <v>4</v>
      </c>
      <c r="D29" s="75">
        <f t="shared" si="1"/>
        <v>130</v>
      </c>
      <c r="E29" s="73">
        <v>0</v>
      </c>
      <c r="F29" s="73">
        <f t="shared" si="0"/>
        <v>130</v>
      </c>
      <c r="G29" s="73">
        <v>0</v>
      </c>
    </row>
    <row r="30" spans="1:7" x14ac:dyDescent="0.2">
      <c r="A30" s="72">
        <v>27</v>
      </c>
      <c r="B30" s="74">
        <v>43946</v>
      </c>
      <c r="C30" s="75">
        <v>35</v>
      </c>
      <c r="D30" s="75">
        <f t="shared" si="1"/>
        <v>165</v>
      </c>
      <c r="E30" s="73">
        <v>0</v>
      </c>
      <c r="F30" s="73">
        <f t="shared" si="0"/>
        <v>165</v>
      </c>
      <c r="G30" s="73">
        <v>0</v>
      </c>
    </row>
    <row r="31" spans="1:7" x14ac:dyDescent="0.2">
      <c r="A31" s="72">
        <v>28</v>
      </c>
      <c r="B31" s="74">
        <v>43947</v>
      </c>
      <c r="C31" s="75">
        <v>4</v>
      </c>
      <c r="D31" s="75">
        <f t="shared" si="1"/>
        <v>169</v>
      </c>
      <c r="E31" s="73">
        <v>0</v>
      </c>
      <c r="F31" s="73">
        <f t="shared" si="0"/>
        <v>169</v>
      </c>
      <c r="G31" s="73">
        <v>0</v>
      </c>
    </row>
    <row r="32" spans="1:7" x14ac:dyDescent="0.2">
      <c r="A32" s="72">
        <v>29</v>
      </c>
      <c r="B32" s="74">
        <v>43948</v>
      </c>
      <c r="C32" s="75">
        <v>0</v>
      </c>
      <c r="D32" s="75">
        <v>169</v>
      </c>
      <c r="E32" s="73">
        <v>0</v>
      </c>
      <c r="F32" s="73">
        <v>169</v>
      </c>
      <c r="G32" s="73">
        <v>0</v>
      </c>
    </row>
    <row r="33" spans="1:7" x14ac:dyDescent="0.2">
      <c r="A33" s="72">
        <v>30</v>
      </c>
      <c r="B33" s="74">
        <v>43949</v>
      </c>
      <c r="C33" s="75">
        <v>17</v>
      </c>
      <c r="D33" s="75">
        <f>D31+C33</f>
        <v>186</v>
      </c>
      <c r="E33" s="73">
        <v>0</v>
      </c>
      <c r="F33" s="73">
        <f t="shared" si="0"/>
        <v>186</v>
      </c>
      <c r="G33" s="73">
        <v>0</v>
      </c>
    </row>
    <row r="34" spans="1:7" x14ac:dyDescent="0.2">
      <c r="A34" s="72">
        <v>31</v>
      </c>
      <c r="B34" s="74">
        <v>43950</v>
      </c>
      <c r="C34" s="75">
        <v>0</v>
      </c>
      <c r="D34" s="75">
        <v>186</v>
      </c>
      <c r="E34" s="73">
        <v>0</v>
      </c>
      <c r="F34" s="73">
        <v>186</v>
      </c>
      <c r="G34" s="73">
        <v>0</v>
      </c>
    </row>
    <row r="35" spans="1:7" x14ac:dyDescent="0.2">
      <c r="A35" s="72">
        <v>32</v>
      </c>
      <c r="B35" s="74">
        <v>43951</v>
      </c>
      <c r="C35" s="75">
        <v>0</v>
      </c>
      <c r="D35" s="75">
        <v>186</v>
      </c>
      <c r="E35" s="73">
        <v>0</v>
      </c>
      <c r="F35" s="73">
        <v>186</v>
      </c>
      <c r="G35" s="73">
        <v>0</v>
      </c>
    </row>
    <row r="36" spans="1:7" x14ac:dyDescent="0.2">
      <c r="A36" s="72">
        <v>33</v>
      </c>
      <c r="B36" s="74">
        <v>43952</v>
      </c>
      <c r="C36" s="75">
        <v>0</v>
      </c>
      <c r="D36" s="75">
        <v>186</v>
      </c>
      <c r="E36" s="73">
        <v>0</v>
      </c>
      <c r="F36" s="73">
        <v>187</v>
      </c>
      <c r="G36" s="73">
        <v>0</v>
      </c>
    </row>
    <row r="37" spans="1:7" x14ac:dyDescent="0.2">
      <c r="A37" s="72">
        <v>34</v>
      </c>
      <c r="B37" s="74">
        <v>43953</v>
      </c>
      <c r="C37" s="75">
        <v>11</v>
      </c>
      <c r="D37" s="75">
        <f>D33+C37</f>
        <v>197</v>
      </c>
      <c r="E37" s="73">
        <v>0</v>
      </c>
      <c r="F37" s="73">
        <f t="shared" si="0"/>
        <v>197</v>
      </c>
      <c r="G37" s="73">
        <v>0</v>
      </c>
    </row>
    <row r="38" spans="1:7" x14ac:dyDescent="0.2">
      <c r="A38" s="72">
        <v>35</v>
      </c>
      <c r="B38" s="74">
        <v>43954</v>
      </c>
      <c r="C38" s="75">
        <v>0</v>
      </c>
      <c r="D38" s="75">
        <v>197</v>
      </c>
      <c r="E38" s="73">
        <v>0</v>
      </c>
      <c r="F38" s="73">
        <v>197</v>
      </c>
      <c r="G38" s="73">
        <v>0</v>
      </c>
    </row>
    <row r="39" spans="1:7" x14ac:dyDescent="0.2">
      <c r="A39" s="72">
        <v>36</v>
      </c>
      <c r="B39" s="74">
        <v>43955</v>
      </c>
      <c r="C39" s="75">
        <v>7</v>
      </c>
      <c r="D39" s="75">
        <f>D37+C39</f>
        <v>204</v>
      </c>
      <c r="E39" s="73">
        <v>0</v>
      </c>
      <c r="F39" s="73">
        <f t="shared" si="0"/>
        <v>204</v>
      </c>
      <c r="G39" s="73">
        <v>0</v>
      </c>
    </row>
    <row r="40" spans="1:7" x14ac:dyDescent="0.2">
      <c r="A40" s="72">
        <v>37</v>
      </c>
      <c r="B40" s="74">
        <v>43956</v>
      </c>
      <c r="C40" s="75">
        <v>17</v>
      </c>
      <c r="D40" s="75">
        <f t="shared" si="1"/>
        <v>221</v>
      </c>
      <c r="E40" s="73">
        <v>0</v>
      </c>
      <c r="F40" s="73">
        <f t="shared" si="0"/>
        <v>221</v>
      </c>
      <c r="G40" s="73">
        <v>0</v>
      </c>
    </row>
    <row r="41" spans="1:7" x14ac:dyDescent="0.2">
      <c r="A41" s="72">
        <v>38</v>
      </c>
      <c r="B41" s="74">
        <v>43957</v>
      </c>
      <c r="C41" s="75">
        <v>0</v>
      </c>
      <c r="D41" s="75">
        <v>221</v>
      </c>
      <c r="E41" s="73">
        <v>0</v>
      </c>
      <c r="F41" s="73">
        <v>221</v>
      </c>
      <c r="G41" s="73">
        <v>0</v>
      </c>
    </row>
    <row r="42" spans="1:7" x14ac:dyDescent="0.2">
      <c r="A42" s="72">
        <v>39</v>
      </c>
      <c r="B42" s="74">
        <v>43958</v>
      </c>
      <c r="C42" s="75">
        <v>9</v>
      </c>
      <c r="D42" s="75">
        <f>D40+C42</f>
        <v>230</v>
      </c>
      <c r="E42" s="73">
        <v>0</v>
      </c>
      <c r="F42" s="73">
        <f t="shared" si="0"/>
        <v>230</v>
      </c>
      <c r="G42" s="73">
        <v>0</v>
      </c>
    </row>
    <row r="43" spans="1:7" x14ac:dyDescent="0.2">
      <c r="A43" s="72">
        <v>40</v>
      </c>
      <c r="B43" s="74">
        <v>43959</v>
      </c>
      <c r="C43" s="75">
        <v>0</v>
      </c>
      <c r="D43" s="75">
        <v>230</v>
      </c>
      <c r="E43" s="73">
        <v>0</v>
      </c>
      <c r="F43" s="73">
        <f t="shared" si="0"/>
        <v>230</v>
      </c>
      <c r="G43" s="73">
        <v>0</v>
      </c>
    </row>
    <row r="44" spans="1:7" x14ac:dyDescent="0.2">
      <c r="A44" s="72">
        <v>41</v>
      </c>
      <c r="B44" s="74">
        <v>43960</v>
      </c>
      <c r="C44" s="75">
        <v>26</v>
      </c>
      <c r="D44" s="75">
        <v>230</v>
      </c>
      <c r="E44" s="73">
        <v>0</v>
      </c>
      <c r="F44" s="73">
        <f t="shared" si="0"/>
        <v>230</v>
      </c>
      <c r="G44" s="73">
        <v>0</v>
      </c>
    </row>
    <row r="45" spans="1:7" x14ac:dyDescent="0.2">
      <c r="A45" s="72">
        <v>42</v>
      </c>
      <c r="B45" s="74">
        <v>43961</v>
      </c>
      <c r="C45" s="75">
        <v>0</v>
      </c>
      <c r="D45" s="75">
        <v>256</v>
      </c>
      <c r="E45" s="73">
        <v>0</v>
      </c>
      <c r="F45" s="73">
        <f t="shared" si="0"/>
        <v>256</v>
      </c>
      <c r="G45" s="73">
        <v>0</v>
      </c>
    </row>
    <row r="46" spans="1:7" x14ac:dyDescent="0.2">
      <c r="A46" s="72">
        <v>43</v>
      </c>
      <c r="B46" s="74">
        <v>43962</v>
      </c>
      <c r="C46" s="75">
        <v>0</v>
      </c>
      <c r="D46" s="75">
        <f>SUM(C4:C46)</f>
        <v>274</v>
      </c>
      <c r="E46" s="73">
        <v>67</v>
      </c>
      <c r="F46" s="73">
        <f>D46-E46</f>
        <v>207</v>
      </c>
      <c r="G46" s="73">
        <v>0</v>
      </c>
    </row>
    <row r="47" spans="1:7" x14ac:dyDescent="0.2">
      <c r="A47" s="72">
        <v>44</v>
      </c>
      <c r="B47" s="74">
        <v>43963</v>
      </c>
      <c r="C47" s="75">
        <v>0</v>
      </c>
      <c r="D47" s="75">
        <v>256</v>
      </c>
      <c r="E47" s="73">
        <v>67</v>
      </c>
      <c r="F47" s="73">
        <v>189</v>
      </c>
      <c r="G47" s="73">
        <v>0</v>
      </c>
    </row>
    <row r="48" spans="1:7" x14ac:dyDescent="0.2">
      <c r="A48" s="72">
        <v>45</v>
      </c>
      <c r="B48" s="74">
        <v>43964</v>
      </c>
      <c r="C48" s="76">
        <v>8</v>
      </c>
      <c r="D48" s="76">
        <v>264</v>
      </c>
      <c r="E48" s="73">
        <v>34</v>
      </c>
      <c r="F48" s="73">
        <v>163</v>
      </c>
      <c r="G48" s="73">
        <v>0</v>
      </c>
    </row>
    <row r="49" spans="1:7" x14ac:dyDescent="0.2">
      <c r="A49" s="72">
        <v>46</v>
      </c>
      <c r="B49" s="74">
        <v>43965</v>
      </c>
      <c r="C49" s="76">
        <v>0</v>
      </c>
      <c r="D49" s="76">
        <v>264</v>
      </c>
      <c r="E49" s="73">
        <v>9</v>
      </c>
      <c r="F49" s="73">
        <v>154</v>
      </c>
      <c r="G49" s="73">
        <v>110</v>
      </c>
    </row>
    <row r="50" spans="1:7" x14ac:dyDescent="0.2">
      <c r="A50" s="72">
        <v>47</v>
      </c>
      <c r="B50" s="74">
        <v>43966</v>
      </c>
      <c r="C50" s="76">
        <v>12</v>
      </c>
      <c r="D50" s="76">
        <v>276</v>
      </c>
      <c r="E50" s="73">
        <v>0</v>
      </c>
      <c r="F50" s="73">
        <f>F49+C50</f>
        <v>166</v>
      </c>
      <c r="G50" s="73">
        <v>110</v>
      </c>
    </row>
    <row r="51" spans="1:7" x14ac:dyDescent="0.2">
      <c r="A51" s="72">
        <v>48</v>
      </c>
      <c r="B51" s="74">
        <v>43967</v>
      </c>
      <c r="C51" s="76">
        <v>2</v>
      </c>
      <c r="D51" s="76">
        <v>278</v>
      </c>
      <c r="E51" s="73">
        <v>9</v>
      </c>
      <c r="F51" s="73">
        <v>159</v>
      </c>
      <c r="G51" s="73">
        <v>119</v>
      </c>
    </row>
    <row r="52" spans="1:7" x14ac:dyDescent="0.2">
      <c r="A52" s="72">
        <v>49</v>
      </c>
      <c r="B52" s="74">
        <v>43968</v>
      </c>
      <c r="C52" s="76">
        <v>0</v>
      </c>
      <c r="D52" s="76">
        <v>278</v>
      </c>
      <c r="E52" s="73">
        <v>0</v>
      </c>
      <c r="F52" s="73">
        <v>159</v>
      </c>
      <c r="G52" s="73">
        <v>119</v>
      </c>
    </row>
    <row r="53" spans="1:7" x14ac:dyDescent="0.2">
      <c r="A53" s="72">
        <v>50</v>
      </c>
      <c r="B53" s="74">
        <v>43969</v>
      </c>
      <c r="C53" s="76">
        <v>0</v>
      </c>
      <c r="D53" s="76">
        <v>278</v>
      </c>
      <c r="E53" s="73">
        <v>5</v>
      </c>
      <c r="F53" s="73">
        <v>154</v>
      </c>
      <c r="G53" s="73">
        <v>124</v>
      </c>
    </row>
    <row r="54" spans="1:7" x14ac:dyDescent="0.2">
      <c r="A54" s="72">
        <v>51</v>
      </c>
      <c r="B54" s="74">
        <v>43970</v>
      </c>
      <c r="C54" s="76">
        <v>20</v>
      </c>
      <c r="D54" s="76">
        <v>298</v>
      </c>
      <c r="E54" s="73">
        <v>22</v>
      </c>
      <c r="F54" s="73">
        <v>152</v>
      </c>
      <c r="G54" s="73">
        <v>146</v>
      </c>
    </row>
    <row r="55" spans="1:7" x14ac:dyDescent="0.2">
      <c r="A55" s="72">
        <v>52</v>
      </c>
      <c r="B55" s="74">
        <v>43971</v>
      </c>
      <c r="C55" s="76">
        <v>41</v>
      </c>
      <c r="D55" s="76">
        <f>D54+C55</f>
        <v>339</v>
      </c>
      <c r="E55" s="73">
        <v>16</v>
      </c>
      <c r="F55" s="73">
        <v>177</v>
      </c>
      <c r="G55" s="73">
        <f>G54+E55</f>
        <v>162</v>
      </c>
    </row>
    <row r="56" spans="1:7" x14ac:dyDescent="0.2">
      <c r="A56" s="72">
        <v>53</v>
      </c>
      <c r="B56" s="74">
        <v>43972</v>
      </c>
      <c r="C56" s="76">
        <v>0</v>
      </c>
      <c r="D56" s="76">
        <f>D55+C56</f>
        <v>339</v>
      </c>
      <c r="E56" s="73">
        <v>6</v>
      </c>
      <c r="F56" s="73">
        <v>171</v>
      </c>
      <c r="G56" s="73">
        <v>168</v>
      </c>
    </row>
    <row r="57" spans="1:7" x14ac:dyDescent="0.2">
      <c r="A57" s="72">
        <v>54</v>
      </c>
      <c r="B57" s="74">
        <v>43973</v>
      </c>
      <c r="C57" s="76">
        <v>55</v>
      </c>
      <c r="D57" s="76">
        <f t="shared" ref="D57" si="3">D56+C57</f>
        <v>394</v>
      </c>
      <c r="E57" s="73">
        <v>2</v>
      </c>
      <c r="F57" s="73">
        <v>224</v>
      </c>
      <c r="G57" s="73">
        <v>170</v>
      </c>
    </row>
    <row r="58" spans="1:7" x14ac:dyDescent="0.2">
      <c r="A58" s="72">
        <v>55</v>
      </c>
      <c r="B58" s="74">
        <v>43974</v>
      </c>
      <c r="C58" s="76">
        <v>76</v>
      </c>
      <c r="D58" s="76">
        <v>670</v>
      </c>
      <c r="E58" s="73">
        <v>0</v>
      </c>
      <c r="F58" s="73">
        <v>500</v>
      </c>
      <c r="G58" s="73">
        <v>170</v>
      </c>
    </row>
    <row r="59" spans="1:7" x14ac:dyDescent="0.2">
      <c r="A59" s="72">
        <v>56</v>
      </c>
      <c r="B59" s="74">
        <v>43975</v>
      </c>
      <c r="C59" s="76">
        <v>87</v>
      </c>
      <c r="D59" s="76">
        <v>757</v>
      </c>
      <c r="E59" s="73">
        <v>0</v>
      </c>
      <c r="F59" s="73">
        <v>587</v>
      </c>
      <c r="G59" s="73">
        <v>170</v>
      </c>
    </row>
    <row r="60" spans="1:7" x14ac:dyDescent="0.2">
      <c r="A60" s="72">
        <v>57</v>
      </c>
      <c r="B60" s="74">
        <v>43976</v>
      </c>
      <c r="C60" s="76">
        <v>0</v>
      </c>
      <c r="D60" s="76">
        <v>757</v>
      </c>
      <c r="E60" s="73">
        <v>25</v>
      </c>
      <c r="F60" s="73">
        <v>562</v>
      </c>
      <c r="G60" s="73">
        <v>195</v>
      </c>
    </row>
    <row r="61" spans="1:7" x14ac:dyDescent="0.2">
      <c r="A61" s="72">
        <v>58</v>
      </c>
      <c r="B61" s="74">
        <v>43977</v>
      </c>
      <c r="C61" s="76">
        <v>0</v>
      </c>
      <c r="D61" s="76">
        <v>757</v>
      </c>
      <c r="E61" s="73">
        <v>283</v>
      </c>
      <c r="F61" s="73">
        <v>279</v>
      </c>
      <c r="G61" s="73">
        <v>478</v>
      </c>
    </row>
    <row r="62" spans="1:7" x14ac:dyDescent="0.2">
      <c r="A62" s="72">
        <v>59</v>
      </c>
      <c r="B62" s="74">
        <v>43978</v>
      </c>
      <c r="C62" s="76">
        <v>17</v>
      </c>
      <c r="D62" s="76">
        <f>D61+C62</f>
        <v>774</v>
      </c>
      <c r="E62" s="73">
        <v>2</v>
      </c>
      <c r="F62" s="73">
        <f t="shared" ref="F62:F120" si="4">F61+C62-E62</f>
        <v>294</v>
      </c>
      <c r="G62" s="73">
        <f>G61+E62</f>
        <v>480</v>
      </c>
    </row>
    <row r="63" spans="1:7" x14ac:dyDescent="0.2">
      <c r="A63" s="72">
        <v>60</v>
      </c>
      <c r="B63" s="74">
        <v>43979</v>
      </c>
      <c r="C63" s="76">
        <v>6</v>
      </c>
      <c r="D63" s="76">
        <f>D62+C63</f>
        <v>780</v>
      </c>
      <c r="E63" s="73">
        <v>5</v>
      </c>
      <c r="F63" s="73">
        <f>F62+C63-E63</f>
        <v>295</v>
      </c>
      <c r="G63" s="73">
        <v>485</v>
      </c>
    </row>
    <row r="64" spans="1:7" x14ac:dyDescent="0.2">
      <c r="A64" s="72">
        <v>61</v>
      </c>
      <c r="B64" s="74">
        <v>43980</v>
      </c>
      <c r="C64" s="76">
        <v>1</v>
      </c>
      <c r="D64" s="76">
        <v>781</v>
      </c>
      <c r="E64" s="73">
        <v>7</v>
      </c>
      <c r="F64" s="73">
        <f t="shared" si="4"/>
        <v>289</v>
      </c>
      <c r="G64" s="73">
        <f t="shared" ref="G64:G120" si="5">G63+E64</f>
        <v>492</v>
      </c>
    </row>
    <row r="65" spans="1:7" x14ac:dyDescent="0.2">
      <c r="A65" s="72">
        <v>62</v>
      </c>
      <c r="B65" s="74">
        <v>43981</v>
      </c>
      <c r="C65" s="73">
        <v>31</v>
      </c>
      <c r="D65" s="73">
        <f t="shared" ref="D65:D120" si="6">D64+C65</f>
        <v>812</v>
      </c>
      <c r="E65" s="73">
        <v>39</v>
      </c>
      <c r="F65" s="73">
        <f t="shared" si="4"/>
        <v>281</v>
      </c>
      <c r="G65" s="73">
        <f t="shared" si="5"/>
        <v>531</v>
      </c>
    </row>
    <row r="66" spans="1:7" x14ac:dyDescent="0.2">
      <c r="A66" s="72">
        <v>63</v>
      </c>
      <c r="B66" s="74">
        <v>43982</v>
      </c>
      <c r="C66" s="73">
        <v>6</v>
      </c>
      <c r="D66" s="73">
        <f t="shared" si="6"/>
        <v>818</v>
      </c>
      <c r="E66" s="73">
        <v>0</v>
      </c>
      <c r="F66" s="73">
        <f t="shared" si="4"/>
        <v>287</v>
      </c>
      <c r="G66" s="73">
        <f t="shared" si="5"/>
        <v>531</v>
      </c>
    </row>
    <row r="67" spans="1:7" x14ac:dyDescent="0.2">
      <c r="A67" s="72">
        <v>64</v>
      </c>
      <c r="B67" s="74">
        <v>43983</v>
      </c>
      <c r="C67" s="73">
        <v>0</v>
      </c>
      <c r="D67" s="73">
        <f t="shared" si="6"/>
        <v>818</v>
      </c>
      <c r="E67" s="73">
        <v>4</v>
      </c>
      <c r="F67" s="73">
        <f t="shared" si="4"/>
        <v>283</v>
      </c>
      <c r="G67" s="73">
        <f t="shared" si="5"/>
        <v>535</v>
      </c>
    </row>
    <row r="68" spans="1:7" x14ac:dyDescent="0.2">
      <c r="A68" s="72">
        <v>65</v>
      </c>
      <c r="B68" s="74">
        <v>43984</v>
      </c>
      <c r="C68" s="73">
        <v>3</v>
      </c>
      <c r="D68" s="73">
        <f t="shared" si="6"/>
        <v>821</v>
      </c>
      <c r="E68" s="73">
        <v>1</v>
      </c>
      <c r="F68" s="73">
        <f t="shared" si="4"/>
        <v>285</v>
      </c>
      <c r="G68" s="73">
        <f t="shared" si="5"/>
        <v>536</v>
      </c>
    </row>
    <row r="69" spans="1:7" x14ac:dyDescent="0.2">
      <c r="A69" s="72">
        <v>66</v>
      </c>
      <c r="B69" s="74">
        <v>43985</v>
      </c>
      <c r="C69" s="73">
        <v>0</v>
      </c>
      <c r="D69" s="73">
        <f t="shared" si="6"/>
        <v>821</v>
      </c>
      <c r="E69" s="73">
        <v>0</v>
      </c>
      <c r="F69" s="73">
        <f t="shared" si="4"/>
        <v>285</v>
      </c>
      <c r="G69" s="73">
        <f t="shared" si="5"/>
        <v>536</v>
      </c>
    </row>
    <row r="70" spans="1:7" x14ac:dyDescent="0.2">
      <c r="A70" s="72">
        <v>67</v>
      </c>
      <c r="B70" s="74">
        <v>43986</v>
      </c>
      <c r="C70" s="73">
        <v>18</v>
      </c>
      <c r="D70" s="73">
        <f t="shared" si="6"/>
        <v>839</v>
      </c>
      <c r="E70" s="73">
        <v>0</v>
      </c>
      <c r="F70" s="73">
        <f t="shared" si="4"/>
        <v>303</v>
      </c>
      <c r="G70" s="73">
        <f t="shared" si="5"/>
        <v>536</v>
      </c>
    </row>
    <row r="71" spans="1:7" x14ac:dyDescent="0.2">
      <c r="A71" s="72">
        <v>68</v>
      </c>
      <c r="B71" s="74">
        <v>43987</v>
      </c>
      <c r="C71" s="73">
        <v>0</v>
      </c>
      <c r="D71" s="73">
        <f t="shared" si="6"/>
        <v>839</v>
      </c>
      <c r="E71" s="73">
        <v>0</v>
      </c>
      <c r="F71" s="73">
        <f t="shared" si="4"/>
        <v>303</v>
      </c>
      <c r="G71" s="73">
        <f t="shared" si="5"/>
        <v>536</v>
      </c>
    </row>
    <row r="72" spans="1:7" x14ac:dyDescent="0.2">
      <c r="A72" s="72">
        <v>69</v>
      </c>
      <c r="B72" s="74">
        <v>43988</v>
      </c>
      <c r="C72" s="73">
        <v>0</v>
      </c>
      <c r="D72" s="73">
        <f t="shared" si="6"/>
        <v>839</v>
      </c>
      <c r="E72" s="73">
        <v>5</v>
      </c>
      <c r="F72" s="73">
        <f t="shared" si="4"/>
        <v>298</v>
      </c>
      <c r="G72" s="73">
        <f t="shared" si="5"/>
        <v>541</v>
      </c>
    </row>
    <row r="73" spans="1:7" x14ac:dyDescent="0.2">
      <c r="A73" s="72">
        <v>70</v>
      </c>
      <c r="B73" s="74">
        <v>43989</v>
      </c>
      <c r="C73" s="73">
        <v>0</v>
      </c>
      <c r="D73" s="73">
        <f t="shared" si="6"/>
        <v>839</v>
      </c>
      <c r="E73" s="73">
        <v>4</v>
      </c>
      <c r="F73" s="73">
        <f t="shared" si="4"/>
        <v>294</v>
      </c>
      <c r="G73" s="73">
        <f t="shared" si="5"/>
        <v>545</v>
      </c>
    </row>
    <row r="74" spans="1:7" x14ac:dyDescent="0.2">
      <c r="A74" s="72">
        <v>71</v>
      </c>
      <c r="B74" s="74">
        <v>43990</v>
      </c>
      <c r="C74" s="73">
        <v>0</v>
      </c>
      <c r="D74" s="73">
        <f t="shared" si="6"/>
        <v>839</v>
      </c>
      <c r="E74" s="73">
        <v>0</v>
      </c>
      <c r="F74" s="73">
        <f t="shared" si="4"/>
        <v>294</v>
      </c>
      <c r="G74" s="73">
        <f t="shared" si="5"/>
        <v>545</v>
      </c>
    </row>
    <row r="75" spans="1:7" x14ac:dyDescent="0.2">
      <c r="A75" s="72">
        <v>72</v>
      </c>
      <c r="B75" s="74">
        <v>43991</v>
      </c>
      <c r="C75" s="73">
        <v>0</v>
      </c>
      <c r="D75" s="73">
        <f t="shared" si="6"/>
        <v>839</v>
      </c>
      <c r="E75" s="73">
        <v>12</v>
      </c>
      <c r="F75" s="73">
        <f t="shared" si="4"/>
        <v>282</v>
      </c>
      <c r="G75" s="73">
        <f t="shared" si="5"/>
        <v>557</v>
      </c>
    </row>
    <row r="76" spans="1:7" x14ac:dyDescent="0.2">
      <c r="A76" s="72">
        <v>73</v>
      </c>
      <c r="B76" s="74">
        <v>43992</v>
      </c>
      <c r="C76" s="73">
        <v>0</v>
      </c>
      <c r="D76" s="73">
        <f t="shared" si="6"/>
        <v>839</v>
      </c>
      <c r="E76" s="73">
        <v>0</v>
      </c>
      <c r="F76" s="73">
        <f t="shared" si="4"/>
        <v>282</v>
      </c>
      <c r="G76" s="73">
        <f t="shared" si="5"/>
        <v>557</v>
      </c>
    </row>
    <row r="77" spans="1:7" x14ac:dyDescent="0.2">
      <c r="A77" s="72">
        <v>74</v>
      </c>
      <c r="B77" s="74">
        <v>43993</v>
      </c>
      <c r="C77" s="73">
        <v>0</v>
      </c>
      <c r="D77" s="73">
        <f t="shared" si="6"/>
        <v>839</v>
      </c>
      <c r="E77" s="73">
        <v>0</v>
      </c>
      <c r="F77" s="73">
        <f t="shared" si="4"/>
        <v>282</v>
      </c>
      <c r="G77" s="73">
        <f t="shared" si="5"/>
        <v>557</v>
      </c>
    </row>
    <row r="78" spans="1:7" x14ac:dyDescent="0.2">
      <c r="A78" s="72">
        <v>75</v>
      </c>
      <c r="B78" s="74">
        <v>43994</v>
      </c>
      <c r="C78" s="73">
        <v>0</v>
      </c>
      <c r="D78" s="73">
        <f t="shared" si="6"/>
        <v>839</v>
      </c>
      <c r="E78" s="73">
        <v>2</v>
      </c>
      <c r="F78" s="73">
        <f t="shared" si="4"/>
        <v>280</v>
      </c>
      <c r="G78" s="73">
        <f t="shared" si="5"/>
        <v>559</v>
      </c>
    </row>
    <row r="79" spans="1:7" x14ac:dyDescent="0.2">
      <c r="A79" s="72">
        <v>76</v>
      </c>
      <c r="B79" s="74">
        <v>43995</v>
      </c>
      <c r="C79" s="73">
        <v>0</v>
      </c>
      <c r="D79" s="73">
        <f t="shared" si="6"/>
        <v>839</v>
      </c>
      <c r="E79" s="73">
        <v>0</v>
      </c>
      <c r="F79" s="73">
        <f t="shared" si="4"/>
        <v>280</v>
      </c>
      <c r="G79" s="73">
        <f t="shared" si="5"/>
        <v>559</v>
      </c>
    </row>
    <row r="80" spans="1:7" x14ac:dyDescent="0.2">
      <c r="A80" s="72">
        <v>77</v>
      </c>
      <c r="B80" s="74">
        <v>43996</v>
      </c>
      <c r="C80" s="73">
        <v>0</v>
      </c>
      <c r="D80" s="73">
        <f t="shared" si="6"/>
        <v>839</v>
      </c>
      <c r="E80" s="73">
        <v>6</v>
      </c>
      <c r="F80" s="73">
        <f t="shared" si="4"/>
        <v>274</v>
      </c>
      <c r="G80" s="73">
        <f t="shared" si="5"/>
        <v>565</v>
      </c>
    </row>
    <row r="81" spans="1:7" x14ac:dyDescent="0.2">
      <c r="A81" s="72">
        <v>78</v>
      </c>
      <c r="B81" s="74">
        <v>43997</v>
      </c>
      <c r="C81" s="73">
        <v>0</v>
      </c>
      <c r="D81" s="73">
        <f t="shared" si="6"/>
        <v>839</v>
      </c>
      <c r="E81" s="73">
        <v>0</v>
      </c>
      <c r="F81" s="73">
        <f t="shared" si="4"/>
        <v>274</v>
      </c>
      <c r="G81" s="73">
        <f t="shared" si="5"/>
        <v>565</v>
      </c>
    </row>
    <row r="82" spans="1:7" x14ac:dyDescent="0.2">
      <c r="A82" s="72">
        <v>79</v>
      </c>
      <c r="B82" s="74">
        <v>43998</v>
      </c>
      <c r="C82" s="73">
        <v>0</v>
      </c>
      <c r="D82" s="73">
        <f t="shared" si="6"/>
        <v>839</v>
      </c>
      <c r="E82" s="73">
        <v>0</v>
      </c>
      <c r="F82" s="73">
        <f t="shared" si="4"/>
        <v>274</v>
      </c>
      <c r="G82" s="73">
        <f t="shared" si="5"/>
        <v>565</v>
      </c>
    </row>
    <row r="83" spans="1:7" x14ac:dyDescent="0.2">
      <c r="A83" s="72">
        <v>80</v>
      </c>
      <c r="B83" s="74">
        <v>43999</v>
      </c>
      <c r="C83" s="73">
        <v>10</v>
      </c>
      <c r="D83" s="73">
        <f t="shared" si="6"/>
        <v>849</v>
      </c>
      <c r="E83" s="73">
        <v>0</v>
      </c>
      <c r="F83" s="73">
        <f t="shared" si="4"/>
        <v>284</v>
      </c>
      <c r="G83" s="73">
        <f t="shared" si="5"/>
        <v>565</v>
      </c>
    </row>
    <row r="84" spans="1:7" x14ac:dyDescent="0.2">
      <c r="A84" s="72">
        <v>81</v>
      </c>
      <c r="B84" s="74">
        <v>44000</v>
      </c>
      <c r="C84" s="73">
        <v>20</v>
      </c>
      <c r="D84" s="73">
        <f t="shared" si="6"/>
        <v>869</v>
      </c>
      <c r="E84" s="73">
        <v>0</v>
      </c>
      <c r="F84" s="73">
        <f t="shared" si="4"/>
        <v>304</v>
      </c>
      <c r="G84" s="73">
        <f t="shared" si="5"/>
        <v>565</v>
      </c>
    </row>
    <row r="85" spans="1:7" x14ac:dyDescent="0.2">
      <c r="A85" s="72">
        <v>82</v>
      </c>
      <c r="B85" s="74">
        <v>44001</v>
      </c>
      <c r="C85" s="73">
        <v>0</v>
      </c>
      <c r="D85" s="73">
        <f t="shared" si="6"/>
        <v>869</v>
      </c>
      <c r="E85" s="73">
        <v>0</v>
      </c>
      <c r="F85" s="73">
        <f t="shared" si="4"/>
        <v>304</v>
      </c>
      <c r="G85" s="73">
        <f t="shared" si="5"/>
        <v>565</v>
      </c>
    </row>
    <row r="86" spans="1:7" x14ac:dyDescent="0.2">
      <c r="A86" s="72">
        <v>83</v>
      </c>
      <c r="B86" s="74">
        <v>44002</v>
      </c>
      <c r="C86" s="73">
        <v>0</v>
      </c>
      <c r="D86" s="73">
        <f t="shared" si="6"/>
        <v>869</v>
      </c>
      <c r="E86" s="73">
        <v>0</v>
      </c>
      <c r="F86" s="73">
        <f t="shared" si="4"/>
        <v>304</v>
      </c>
      <c r="G86" s="73">
        <f t="shared" si="5"/>
        <v>565</v>
      </c>
    </row>
    <row r="87" spans="1:7" x14ac:dyDescent="0.2">
      <c r="A87" s="72">
        <v>84</v>
      </c>
      <c r="B87" s="74">
        <v>44003</v>
      </c>
      <c r="C87" s="73">
        <v>18</v>
      </c>
      <c r="D87" s="73">
        <f t="shared" si="6"/>
        <v>887</v>
      </c>
      <c r="E87" s="73">
        <v>0</v>
      </c>
      <c r="F87" s="73">
        <f t="shared" si="4"/>
        <v>322</v>
      </c>
      <c r="G87" s="73">
        <f t="shared" si="5"/>
        <v>565</v>
      </c>
    </row>
    <row r="88" spans="1:7" x14ac:dyDescent="0.2">
      <c r="A88" s="72">
        <v>85</v>
      </c>
      <c r="B88" s="74">
        <v>44004</v>
      </c>
      <c r="C88" s="73">
        <v>19</v>
      </c>
      <c r="D88" s="73">
        <f t="shared" si="6"/>
        <v>906</v>
      </c>
      <c r="E88" s="73">
        <v>0</v>
      </c>
      <c r="F88" s="73">
        <f t="shared" si="4"/>
        <v>341</v>
      </c>
      <c r="G88" s="73">
        <f t="shared" si="5"/>
        <v>565</v>
      </c>
    </row>
    <row r="89" spans="1:7" x14ac:dyDescent="0.2">
      <c r="A89" s="72">
        <v>86</v>
      </c>
      <c r="B89" s="74">
        <v>44005</v>
      </c>
      <c r="C89" s="73">
        <v>5</v>
      </c>
      <c r="D89" s="73">
        <f t="shared" si="6"/>
        <v>911</v>
      </c>
      <c r="E89" s="73">
        <v>0</v>
      </c>
      <c r="F89" s="73">
        <f t="shared" si="4"/>
        <v>346</v>
      </c>
      <c r="G89" s="73">
        <f t="shared" si="5"/>
        <v>565</v>
      </c>
    </row>
    <row r="90" spans="1:7" x14ac:dyDescent="0.2">
      <c r="A90" s="72">
        <v>87</v>
      </c>
      <c r="B90" s="74">
        <v>44006</v>
      </c>
      <c r="C90" s="73">
        <v>7</v>
      </c>
      <c r="D90" s="73">
        <f t="shared" si="6"/>
        <v>918</v>
      </c>
      <c r="E90" s="73">
        <v>0</v>
      </c>
      <c r="F90" s="73">
        <f t="shared" si="4"/>
        <v>353</v>
      </c>
      <c r="G90" s="73">
        <f t="shared" si="5"/>
        <v>565</v>
      </c>
    </row>
    <row r="91" spans="1:7" x14ac:dyDescent="0.2">
      <c r="A91" s="72">
        <v>88</v>
      </c>
      <c r="B91" s="74">
        <v>44007</v>
      </c>
      <c r="C91" s="73">
        <v>0</v>
      </c>
      <c r="D91" s="73">
        <f t="shared" si="6"/>
        <v>918</v>
      </c>
      <c r="E91" s="73">
        <v>0</v>
      </c>
      <c r="F91" s="73">
        <f t="shared" si="4"/>
        <v>353</v>
      </c>
      <c r="G91" s="73">
        <f t="shared" si="5"/>
        <v>565</v>
      </c>
    </row>
    <row r="92" spans="1:7" x14ac:dyDescent="0.2">
      <c r="A92" s="72">
        <v>89</v>
      </c>
      <c r="B92" s="74">
        <v>44008</v>
      </c>
      <c r="C92" s="73">
        <v>8</v>
      </c>
      <c r="D92" s="73">
        <f t="shared" si="6"/>
        <v>926</v>
      </c>
      <c r="E92" s="73">
        <v>0</v>
      </c>
      <c r="F92" s="73">
        <f t="shared" si="4"/>
        <v>361</v>
      </c>
      <c r="G92" s="73">
        <f t="shared" si="5"/>
        <v>565</v>
      </c>
    </row>
    <row r="93" spans="1:7" x14ac:dyDescent="0.2">
      <c r="A93" s="72">
        <v>90</v>
      </c>
      <c r="B93" s="74">
        <v>44009</v>
      </c>
      <c r="C93" s="73">
        <v>0</v>
      </c>
      <c r="D93" s="73">
        <f t="shared" si="6"/>
        <v>926</v>
      </c>
      <c r="E93" s="73">
        <v>21</v>
      </c>
      <c r="F93" s="73">
        <f t="shared" si="4"/>
        <v>340</v>
      </c>
      <c r="G93" s="73">
        <f t="shared" si="5"/>
        <v>586</v>
      </c>
    </row>
    <row r="94" spans="1:7" x14ac:dyDescent="0.2">
      <c r="A94" s="72">
        <v>91</v>
      </c>
      <c r="B94" s="74">
        <v>44010</v>
      </c>
      <c r="C94" s="73">
        <v>9</v>
      </c>
      <c r="D94" s="73">
        <f t="shared" si="6"/>
        <v>935</v>
      </c>
      <c r="E94" s="73">
        <v>0</v>
      </c>
      <c r="F94" s="73">
        <f t="shared" si="4"/>
        <v>349</v>
      </c>
      <c r="G94" s="73">
        <f t="shared" si="5"/>
        <v>586</v>
      </c>
    </row>
    <row r="95" spans="1:7" x14ac:dyDescent="0.2">
      <c r="A95" s="72">
        <v>92</v>
      </c>
      <c r="B95" s="74">
        <v>44011</v>
      </c>
      <c r="C95" s="73">
        <v>0</v>
      </c>
      <c r="D95" s="73">
        <f t="shared" si="6"/>
        <v>935</v>
      </c>
      <c r="E95" s="73">
        <v>0</v>
      </c>
      <c r="F95" s="73">
        <f t="shared" si="4"/>
        <v>349</v>
      </c>
      <c r="G95" s="73">
        <f t="shared" si="5"/>
        <v>586</v>
      </c>
    </row>
    <row r="96" spans="1:7" x14ac:dyDescent="0.2">
      <c r="A96" s="72">
        <v>93</v>
      </c>
      <c r="B96" s="74">
        <v>44012</v>
      </c>
      <c r="C96" s="73">
        <v>6</v>
      </c>
      <c r="D96" s="73">
        <f t="shared" si="6"/>
        <v>941</v>
      </c>
      <c r="E96" s="73">
        <v>0</v>
      </c>
      <c r="F96" s="73">
        <f t="shared" si="4"/>
        <v>355</v>
      </c>
      <c r="G96" s="73">
        <f t="shared" si="5"/>
        <v>586</v>
      </c>
    </row>
    <row r="97" spans="1:7" x14ac:dyDescent="0.2">
      <c r="A97" s="72">
        <v>94</v>
      </c>
      <c r="B97" s="74">
        <v>44013</v>
      </c>
      <c r="C97" s="73">
        <v>18</v>
      </c>
      <c r="D97" s="73">
        <f t="shared" si="6"/>
        <v>959</v>
      </c>
      <c r="E97" s="73">
        <v>0</v>
      </c>
      <c r="F97" s="73">
        <f t="shared" si="4"/>
        <v>373</v>
      </c>
      <c r="G97" s="73">
        <f t="shared" si="5"/>
        <v>586</v>
      </c>
    </row>
    <row r="98" spans="1:7" x14ac:dyDescent="0.2">
      <c r="A98" s="72">
        <v>95</v>
      </c>
      <c r="B98" s="74">
        <v>44014</v>
      </c>
      <c r="C98" s="73">
        <v>14</v>
      </c>
      <c r="D98" s="73">
        <f t="shared" si="6"/>
        <v>973</v>
      </c>
      <c r="E98" s="73">
        <v>0</v>
      </c>
      <c r="F98" s="73">
        <f t="shared" si="4"/>
        <v>387</v>
      </c>
      <c r="G98" s="73">
        <f t="shared" si="5"/>
        <v>586</v>
      </c>
    </row>
    <row r="99" spans="1:7" x14ac:dyDescent="0.2">
      <c r="A99" s="72">
        <v>96</v>
      </c>
      <c r="B99" s="74">
        <v>44015</v>
      </c>
      <c r="C99" s="73">
        <v>9</v>
      </c>
      <c r="D99" s="73">
        <f t="shared" si="6"/>
        <v>982</v>
      </c>
      <c r="E99" s="73">
        <v>0</v>
      </c>
      <c r="F99" s="73">
        <f t="shared" si="4"/>
        <v>396</v>
      </c>
      <c r="G99" s="73">
        <f t="shared" si="5"/>
        <v>586</v>
      </c>
    </row>
    <row r="100" spans="1:7" x14ac:dyDescent="0.2">
      <c r="A100" s="72">
        <v>97</v>
      </c>
      <c r="B100" s="74">
        <v>44016</v>
      </c>
      <c r="C100" s="73">
        <v>6</v>
      </c>
      <c r="D100" s="73">
        <f t="shared" si="6"/>
        <v>988</v>
      </c>
      <c r="E100" s="73">
        <v>18</v>
      </c>
      <c r="F100" s="73">
        <f t="shared" si="4"/>
        <v>384</v>
      </c>
      <c r="G100" s="73">
        <f t="shared" si="5"/>
        <v>604</v>
      </c>
    </row>
    <row r="101" spans="1:7" x14ac:dyDescent="0.2">
      <c r="A101" s="72">
        <v>98</v>
      </c>
      <c r="B101" s="74">
        <v>44017</v>
      </c>
      <c r="C101" s="73">
        <v>0</v>
      </c>
      <c r="D101" s="73">
        <f t="shared" si="6"/>
        <v>988</v>
      </c>
      <c r="E101" s="73">
        <v>0</v>
      </c>
      <c r="F101" s="73">
        <f t="shared" si="4"/>
        <v>384</v>
      </c>
      <c r="G101" s="73">
        <f t="shared" si="5"/>
        <v>604</v>
      </c>
    </row>
    <row r="102" spans="1:7" x14ac:dyDescent="0.2">
      <c r="A102" s="72">
        <v>99</v>
      </c>
      <c r="B102" s="74">
        <v>44018</v>
      </c>
      <c r="C102" s="73">
        <v>10</v>
      </c>
      <c r="D102" s="73">
        <f t="shared" si="6"/>
        <v>998</v>
      </c>
      <c r="E102" s="73">
        <v>0</v>
      </c>
      <c r="F102" s="73">
        <f t="shared" si="4"/>
        <v>394</v>
      </c>
      <c r="G102" s="73">
        <f t="shared" si="5"/>
        <v>604</v>
      </c>
    </row>
    <row r="103" spans="1:7" x14ac:dyDescent="0.2">
      <c r="A103" s="72">
        <v>100</v>
      </c>
      <c r="B103" s="74">
        <v>44019</v>
      </c>
      <c r="C103" s="73">
        <v>19</v>
      </c>
      <c r="D103" s="73">
        <f t="shared" si="6"/>
        <v>1017</v>
      </c>
      <c r="E103" s="73">
        <v>0</v>
      </c>
      <c r="F103" s="73">
        <f t="shared" si="4"/>
        <v>413</v>
      </c>
      <c r="G103" s="73">
        <f t="shared" si="5"/>
        <v>604</v>
      </c>
    </row>
    <row r="104" spans="1:7" x14ac:dyDescent="0.2">
      <c r="A104" s="72">
        <v>101</v>
      </c>
      <c r="B104" s="74">
        <v>44020</v>
      </c>
      <c r="C104" s="73">
        <v>0</v>
      </c>
      <c r="D104" s="73">
        <f t="shared" si="6"/>
        <v>1017</v>
      </c>
      <c r="E104" s="73">
        <v>9</v>
      </c>
      <c r="F104" s="73">
        <f t="shared" si="4"/>
        <v>404</v>
      </c>
      <c r="G104" s="73">
        <f t="shared" si="5"/>
        <v>613</v>
      </c>
    </row>
    <row r="105" spans="1:7" x14ac:dyDescent="0.2">
      <c r="A105" s="72">
        <v>102</v>
      </c>
      <c r="B105" s="74">
        <v>44021</v>
      </c>
      <c r="C105" s="73">
        <v>0</v>
      </c>
      <c r="D105" s="73">
        <f t="shared" si="6"/>
        <v>1017</v>
      </c>
      <c r="E105" s="73">
        <v>7</v>
      </c>
      <c r="F105" s="73">
        <f t="shared" si="4"/>
        <v>397</v>
      </c>
      <c r="G105" s="73">
        <f t="shared" si="5"/>
        <v>620</v>
      </c>
    </row>
    <row r="106" spans="1:7" x14ac:dyDescent="0.2">
      <c r="A106" s="72">
        <v>103</v>
      </c>
      <c r="B106" s="74">
        <v>44022</v>
      </c>
      <c r="C106" s="73">
        <v>0</v>
      </c>
      <c r="D106" s="73">
        <f t="shared" si="6"/>
        <v>1017</v>
      </c>
      <c r="E106" s="73">
        <v>8</v>
      </c>
      <c r="F106" s="73">
        <f t="shared" si="4"/>
        <v>389</v>
      </c>
      <c r="G106" s="73">
        <f t="shared" si="5"/>
        <v>628</v>
      </c>
    </row>
    <row r="107" spans="1:7" x14ac:dyDescent="0.2">
      <c r="A107" s="72">
        <v>104</v>
      </c>
      <c r="B107" s="74">
        <v>44023</v>
      </c>
      <c r="C107" s="73">
        <v>0</v>
      </c>
      <c r="D107" s="73">
        <f t="shared" si="6"/>
        <v>1017</v>
      </c>
      <c r="E107" s="73">
        <v>9</v>
      </c>
      <c r="F107" s="73">
        <f t="shared" si="4"/>
        <v>380</v>
      </c>
      <c r="G107" s="73">
        <f t="shared" si="5"/>
        <v>637</v>
      </c>
    </row>
    <row r="108" spans="1:7" x14ac:dyDescent="0.2">
      <c r="A108" s="72">
        <v>105</v>
      </c>
      <c r="B108" s="74">
        <v>44024</v>
      </c>
      <c r="C108" s="73">
        <v>0</v>
      </c>
      <c r="D108" s="73">
        <f t="shared" si="6"/>
        <v>1017</v>
      </c>
      <c r="E108" s="73">
        <v>6</v>
      </c>
      <c r="F108" s="73">
        <f t="shared" si="4"/>
        <v>374</v>
      </c>
      <c r="G108" s="73">
        <f t="shared" si="5"/>
        <v>643</v>
      </c>
    </row>
    <row r="109" spans="1:7" x14ac:dyDescent="0.2">
      <c r="A109" s="72">
        <v>106</v>
      </c>
      <c r="B109" s="74">
        <v>44025</v>
      </c>
      <c r="C109" s="73">
        <v>0</v>
      </c>
      <c r="D109" s="73">
        <f t="shared" si="6"/>
        <v>1017</v>
      </c>
      <c r="E109" s="73">
        <v>0</v>
      </c>
      <c r="F109" s="73">
        <f t="shared" si="4"/>
        <v>374</v>
      </c>
      <c r="G109" s="73">
        <f t="shared" si="5"/>
        <v>643</v>
      </c>
    </row>
    <row r="110" spans="1:7" x14ac:dyDescent="0.2">
      <c r="A110" s="72">
        <v>107</v>
      </c>
      <c r="B110" s="74">
        <v>44026</v>
      </c>
      <c r="C110" s="73">
        <v>0</v>
      </c>
      <c r="D110" s="73">
        <f t="shared" si="6"/>
        <v>1017</v>
      </c>
      <c r="E110" s="73">
        <v>4</v>
      </c>
      <c r="F110" s="73">
        <f t="shared" si="4"/>
        <v>370</v>
      </c>
      <c r="G110" s="73">
        <f t="shared" si="5"/>
        <v>647</v>
      </c>
    </row>
    <row r="111" spans="1:7" x14ac:dyDescent="0.2">
      <c r="A111" s="72">
        <v>108</v>
      </c>
      <c r="B111" s="74">
        <v>44027</v>
      </c>
      <c r="C111" s="73">
        <v>0</v>
      </c>
      <c r="D111" s="73">
        <f t="shared" si="6"/>
        <v>1017</v>
      </c>
      <c r="E111" s="73">
        <v>0</v>
      </c>
      <c r="F111" s="73">
        <f t="shared" si="4"/>
        <v>370</v>
      </c>
      <c r="G111" s="73">
        <f t="shared" si="5"/>
        <v>647</v>
      </c>
    </row>
    <row r="112" spans="1:7" x14ac:dyDescent="0.2">
      <c r="A112" s="72">
        <v>109</v>
      </c>
      <c r="B112" s="74">
        <v>44028</v>
      </c>
      <c r="C112" s="73">
        <v>0</v>
      </c>
      <c r="D112" s="73">
        <f t="shared" si="6"/>
        <v>1017</v>
      </c>
      <c r="E112" s="73">
        <v>42</v>
      </c>
      <c r="F112" s="73">
        <f t="shared" si="4"/>
        <v>328</v>
      </c>
      <c r="G112" s="73">
        <f t="shared" si="5"/>
        <v>689</v>
      </c>
    </row>
    <row r="113" spans="1:7" x14ac:dyDescent="0.2">
      <c r="A113" s="72">
        <v>110</v>
      </c>
      <c r="B113" s="74">
        <v>44029</v>
      </c>
      <c r="C113" s="73">
        <v>0</v>
      </c>
      <c r="D113" s="73">
        <f t="shared" si="6"/>
        <v>1017</v>
      </c>
      <c r="E113" s="73">
        <v>0</v>
      </c>
      <c r="F113" s="73">
        <f t="shared" si="4"/>
        <v>328</v>
      </c>
      <c r="G113" s="73">
        <f t="shared" si="5"/>
        <v>689</v>
      </c>
    </row>
    <row r="114" spans="1:7" x14ac:dyDescent="0.2">
      <c r="A114" s="72">
        <v>111</v>
      </c>
      <c r="B114" s="74">
        <v>44030</v>
      </c>
      <c r="C114" s="73">
        <v>0</v>
      </c>
      <c r="D114" s="73">
        <f t="shared" si="6"/>
        <v>1017</v>
      </c>
      <c r="E114" s="73">
        <v>12</v>
      </c>
      <c r="F114" s="73">
        <f t="shared" si="4"/>
        <v>316</v>
      </c>
      <c r="G114" s="73">
        <f t="shared" si="5"/>
        <v>701</v>
      </c>
    </row>
    <row r="115" spans="1:7" x14ac:dyDescent="0.2">
      <c r="A115" s="72">
        <v>112</v>
      </c>
      <c r="B115" s="74">
        <v>44031</v>
      </c>
      <c r="C115" s="73">
        <v>0</v>
      </c>
      <c r="D115" s="73">
        <f t="shared" si="6"/>
        <v>1017</v>
      </c>
      <c r="E115" s="73">
        <v>0</v>
      </c>
      <c r="F115" s="73">
        <f t="shared" si="4"/>
        <v>316</v>
      </c>
      <c r="G115" s="73">
        <f t="shared" si="5"/>
        <v>701</v>
      </c>
    </row>
    <row r="116" spans="1:7" x14ac:dyDescent="0.2">
      <c r="A116" s="72">
        <v>113</v>
      </c>
      <c r="B116" s="74">
        <v>44032</v>
      </c>
      <c r="C116" s="73">
        <v>0</v>
      </c>
      <c r="D116" s="73">
        <f t="shared" si="6"/>
        <v>1017</v>
      </c>
      <c r="E116" s="73">
        <v>7</v>
      </c>
      <c r="F116" s="73">
        <f t="shared" si="4"/>
        <v>309</v>
      </c>
      <c r="G116" s="73">
        <f t="shared" si="5"/>
        <v>708</v>
      </c>
    </row>
    <row r="117" spans="1:7" x14ac:dyDescent="0.2">
      <c r="A117" s="72">
        <v>114</v>
      </c>
      <c r="B117" s="74">
        <v>44033</v>
      </c>
      <c r="C117" s="73">
        <v>0</v>
      </c>
      <c r="D117" s="73">
        <f t="shared" si="6"/>
        <v>1017</v>
      </c>
      <c r="E117" s="73">
        <v>6</v>
      </c>
      <c r="F117" s="73">
        <f t="shared" si="4"/>
        <v>303</v>
      </c>
      <c r="G117" s="73">
        <f t="shared" si="5"/>
        <v>714</v>
      </c>
    </row>
    <row r="118" spans="1:7" x14ac:dyDescent="0.2">
      <c r="A118" s="72">
        <v>115</v>
      </c>
      <c r="B118" s="74">
        <v>44034</v>
      </c>
      <c r="C118" s="73">
        <v>0</v>
      </c>
      <c r="D118" s="73">
        <f t="shared" si="6"/>
        <v>1017</v>
      </c>
      <c r="E118" s="73">
        <v>11</v>
      </c>
      <c r="F118" s="73">
        <f t="shared" si="4"/>
        <v>292</v>
      </c>
      <c r="G118" s="73">
        <f t="shared" si="5"/>
        <v>725</v>
      </c>
    </row>
    <row r="119" spans="1:7" x14ac:dyDescent="0.2">
      <c r="A119" s="72">
        <v>116</v>
      </c>
      <c r="B119" s="74">
        <v>44035</v>
      </c>
      <c r="C119" s="73">
        <v>0</v>
      </c>
      <c r="D119" s="73">
        <f t="shared" si="6"/>
        <v>1017</v>
      </c>
      <c r="E119" s="73">
        <v>6</v>
      </c>
      <c r="F119" s="73">
        <f t="shared" si="4"/>
        <v>286</v>
      </c>
      <c r="G119" s="73">
        <f t="shared" si="5"/>
        <v>731</v>
      </c>
    </row>
    <row r="120" spans="1:7" x14ac:dyDescent="0.2">
      <c r="A120" s="72">
        <v>117</v>
      </c>
      <c r="B120" s="74">
        <v>44036</v>
      </c>
      <c r="C120" s="73">
        <v>0</v>
      </c>
      <c r="D120" s="73">
        <f t="shared" si="6"/>
        <v>1017</v>
      </c>
      <c r="E120" s="73">
        <v>9</v>
      </c>
      <c r="F120" s="73">
        <f t="shared" si="4"/>
        <v>277</v>
      </c>
      <c r="G120" s="73">
        <f t="shared" si="5"/>
        <v>740</v>
      </c>
    </row>
    <row r="121" spans="1:7" x14ac:dyDescent="0.2">
      <c r="A121" s="72">
        <v>118</v>
      </c>
      <c r="B121" s="74">
        <v>44037</v>
      </c>
      <c r="C121" s="73">
        <v>0</v>
      </c>
      <c r="D121" s="73">
        <f>D120+C121</f>
        <v>1017</v>
      </c>
      <c r="E121" s="73">
        <v>9</v>
      </c>
      <c r="F121" s="73">
        <f>F120+C121-E121</f>
        <v>268</v>
      </c>
      <c r="G121" s="73">
        <f>G120+E121</f>
        <v>749</v>
      </c>
    </row>
    <row r="122" spans="1:7" x14ac:dyDescent="0.2">
      <c r="A122" s="72">
        <v>119</v>
      </c>
      <c r="B122" s="74">
        <v>44038</v>
      </c>
      <c r="C122" s="73">
        <v>0</v>
      </c>
      <c r="D122" s="73">
        <f t="shared" ref="D122:D185" si="7">D121+C122</f>
        <v>1017</v>
      </c>
      <c r="E122" s="73">
        <v>0</v>
      </c>
      <c r="F122" s="73">
        <f t="shared" ref="F122:F185" si="8">F121+C122-E122</f>
        <v>268</v>
      </c>
      <c r="G122" s="73">
        <f t="shared" ref="G122:G185" si="9">G121+E122</f>
        <v>749</v>
      </c>
    </row>
    <row r="123" spans="1:7" x14ac:dyDescent="0.2">
      <c r="A123" s="72">
        <v>120</v>
      </c>
      <c r="B123" s="74">
        <v>44039</v>
      </c>
      <c r="C123" s="73">
        <v>0</v>
      </c>
      <c r="D123" s="73">
        <f t="shared" si="7"/>
        <v>1017</v>
      </c>
      <c r="E123" s="73">
        <v>4</v>
      </c>
      <c r="F123" s="73">
        <f t="shared" si="8"/>
        <v>264</v>
      </c>
      <c r="G123" s="73">
        <f t="shared" si="9"/>
        <v>753</v>
      </c>
    </row>
    <row r="124" spans="1:7" x14ac:dyDescent="0.2">
      <c r="A124" s="72">
        <v>121</v>
      </c>
      <c r="B124" s="74">
        <v>44040</v>
      </c>
      <c r="C124" s="73">
        <v>0</v>
      </c>
      <c r="D124" s="73">
        <f t="shared" si="7"/>
        <v>1017</v>
      </c>
      <c r="E124" s="73">
        <v>14</v>
      </c>
      <c r="F124" s="73">
        <f t="shared" si="8"/>
        <v>250</v>
      </c>
      <c r="G124" s="73">
        <f t="shared" si="9"/>
        <v>767</v>
      </c>
    </row>
    <row r="125" spans="1:7" x14ac:dyDescent="0.2">
      <c r="A125" s="72">
        <v>122</v>
      </c>
      <c r="B125" s="74">
        <v>44041</v>
      </c>
      <c r="C125" s="73">
        <v>0</v>
      </c>
      <c r="D125" s="73">
        <f t="shared" si="7"/>
        <v>1017</v>
      </c>
      <c r="E125" s="73">
        <v>11</v>
      </c>
      <c r="F125" s="73">
        <f t="shared" si="8"/>
        <v>239</v>
      </c>
      <c r="G125" s="73">
        <f t="shared" si="9"/>
        <v>778</v>
      </c>
    </row>
    <row r="126" spans="1:7" x14ac:dyDescent="0.2">
      <c r="A126" s="72">
        <v>123</v>
      </c>
      <c r="B126" s="74">
        <v>44042</v>
      </c>
      <c r="C126" s="73">
        <v>0</v>
      </c>
      <c r="D126" s="73">
        <f t="shared" si="7"/>
        <v>1017</v>
      </c>
      <c r="E126" s="73">
        <v>9</v>
      </c>
      <c r="F126" s="73">
        <f t="shared" si="8"/>
        <v>230</v>
      </c>
      <c r="G126" s="73">
        <f t="shared" si="9"/>
        <v>787</v>
      </c>
    </row>
    <row r="127" spans="1:7" x14ac:dyDescent="0.2">
      <c r="A127" s="72">
        <v>124</v>
      </c>
      <c r="B127" s="74">
        <v>44043</v>
      </c>
      <c r="C127" s="73">
        <v>0</v>
      </c>
      <c r="D127" s="73">
        <f t="shared" si="7"/>
        <v>1017</v>
      </c>
      <c r="E127" s="73">
        <v>7</v>
      </c>
      <c r="F127" s="73">
        <f t="shared" si="8"/>
        <v>223</v>
      </c>
      <c r="G127" s="73">
        <f t="shared" si="9"/>
        <v>794</v>
      </c>
    </row>
    <row r="128" spans="1:7" x14ac:dyDescent="0.2">
      <c r="A128" s="72">
        <v>125</v>
      </c>
      <c r="B128" s="74">
        <v>44044</v>
      </c>
      <c r="C128" s="73">
        <v>0</v>
      </c>
      <c r="D128" s="73">
        <f t="shared" si="7"/>
        <v>1017</v>
      </c>
      <c r="E128" s="73">
        <v>0</v>
      </c>
      <c r="F128" s="73">
        <f t="shared" si="8"/>
        <v>223</v>
      </c>
      <c r="G128" s="73">
        <f t="shared" si="9"/>
        <v>794</v>
      </c>
    </row>
    <row r="129" spans="1:7" x14ac:dyDescent="0.2">
      <c r="A129" s="72">
        <v>126</v>
      </c>
      <c r="B129" s="74">
        <v>44045</v>
      </c>
      <c r="C129" s="73">
        <v>0</v>
      </c>
      <c r="D129" s="73">
        <f t="shared" si="7"/>
        <v>1017</v>
      </c>
      <c r="E129" s="73">
        <v>5</v>
      </c>
      <c r="F129" s="73">
        <f t="shared" si="8"/>
        <v>218</v>
      </c>
      <c r="G129" s="73">
        <f t="shared" si="9"/>
        <v>799</v>
      </c>
    </row>
    <row r="130" spans="1:7" x14ac:dyDescent="0.2">
      <c r="A130" s="72">
        <v>127</v>
      </c>
      <c r="B130" s="74">
        <v>44046</v>
      </c>
      <c r="C130" s="73">
        <v>0</v>
      </c>
      <c r="D130" s="73">
        <f t="shared" si="7"/>
        <v>1017</v>
      </c>
      <c r="E130" s="73">
        <v>5</v>
      </c>
      <c r="F130" s="73">
        <f t="shared" si="8"/>
        <v>213</v>
      </c>
      <c r="G130" s="73">
        <f t="shared" si="9"/>
        <v>804</v>
      </c>
    </row>
    <row r="131" spans="1:7" x14ac:dyDescent="0.2">
      <c r="A131" s="72">
        <v>128</v>
      </c>
      <c r="B131" s="74">
        <v>44047</v>
      </c>
      <c r="C131" s="73">
        <v>0</v>
      </c>
      <c r="D131" s="73">
        <f t="shared" si="7"/>
        <v>1017</v>
      </c>
      <c r="E131" s="73">
        <v>0</v>
      </c>
      <c r="F131" s="73">
        <f t="shared" si="8"/>
        <v>213</v>
      </c>
      <c r="G131" s="73">
        <f t="shared" si="9"/>
        <v>804</v>
      </c>
    </row>
    <row r="132" spans="1:7" x14ac:dyDescent="0.2">
      <c r="A132" s="72">
        <v>129</v>
      </c>
      <c r="B132" s="74">
        <v>44048</v>
      </c>
      <c r="C132" s="73">
        <v>0</v>
      </c>
      <c r="D132" s="73">
        <f t="shared" si="7"/>
        <v>1017</v>
      </c>
      <c r="E132" s="73">
        <v>7</v>
      </c>
      <c r="F132" s="73">
        <f t="shared" si="8"/>
        <v>206</v>
      </c>
      <c r="G132" s="73">
        <f t="shared" si="9"/>
        <v>811</v>
      </c>
    </row>
    <row r="133" spans="1:7" x14ac:dyDescent="0.2">
      <c r="A133" s="72">
        <v>130</v>
      </c>
      <c r="B133" s="74">
        <v>44049</v>
      </c>
      <c r="C133" s="73">
        <v>0</v>
      </c>
      <c r="D133" s="73">
        <f t="shared" si="7"/>
        <v>1017</v>
      </c>
      <c r="E133" s="73">
        <v>9</v>
      </c>
      <c r="F133" s="73">
        <f t="shared" si="8"/>
        <v>197</v>
      </c>
      <c r="G133" s="73">
        <f t="shared" si="9"/>
        <v>820</v>
      </c>
    </row>
    <row r="134" spans="1:7" x14ac:dyDescent="0.2">
      <c r="A134" s="72">
        <v>131</v>
      </c>
      <c r="B134" s="74">
        <v>44050</v>
      </c>
      <c r="C134" s="73">
        <v>0</v>
      </c>
      <c r="D134" s="73">
        <f t="shared" si="7"/>
        <v>1017</v>
      </c>
      <c r="E134" s="73">
        <v>0</v>
      </c>
      <c r="F134" s="73">
        <f t="shared" si="8"/>
        <v>197</v>
      </c>
      <c r="G134" s="73">
        <f t="shared" si="9"/>
        <v>820</v>
      </c>
    </row>
    <row r="135" spans="1:7" x14ac:dyDescent="0.2">
      <c r="A135" s="72">
        <v>132</v>
      </c>
      <c r="B135" s="74">
        <v>44051</v>
      </c>
      <c r="C135" s="73">
        <v>0</v>
      </c>
      <c r="D135" s="73">
        <f t="shared" si="7"/>
        <v>1017</v>
      </c>
      <c r="E135" s="73">
        <v>4</v>
      </c>
      <c r="F135" s="73">
        <f t="shared" si="8"/>
        <v>193</v>
      </c>
      <c r="G135" s="73">
        <f t="shared" si="9"/>
        <v>824</v>
      </c>
    </row>
    <row r="136" spans="1:7" x14ac:dyDescent="0.2">
      <c r="A136" s="72">
        <v>133</v>
      </c>
      <c r="B136" s="74">
        <v>44052</v>
      </c>
      <c r="C136" s="73">
        <v>0</v>
      </c>
      <c r="D136" s="73">
        <f t="shared" si="7"/>
        <v>1017</v>
      </c>
      <c r="E136" s="73">
        <v>0</v>
      </c>
      <c r="F136" s="73">
        <f t="shared" si="8"/>
        <v>193</v>
      </c>
      <c r="G136" s="73">
        <f t="shared" si="9"/>
        <v>824</v>
      </c>
    </row>
    <row r="137" spans="1:7" x14ac:dyDescent="0.2">
      <c r="A137" s="72">
        <v>134</v>
      </c>
      <c r="B137" s="74">
        <v>44053</v>
      </c>
      <c r="C137" s="73">
        <v>0</v>
      </c>
      <c r="D137" s="73">
        <f t="shared" si="7"/>
        <v>1017</v>
      </c>
      <c r="E137" s="73">
        <v>3</v>
      </c>
      <c r="F137" s="73">
        <f t="shared" si="8"/>
        <v>190</v>
      </c>
      <c r="G137" s="73">
        <f t="shared" si="9"/>
        <v>827</v>
      </c>
    </row>
    <row r="138" spans="1:7" x14ac:dyDescent="0.2">
      <c r="A138" s="72">
        <v>135</v>
      </c>
      <c r="B138" s="74">
        <v>44054</v>
      </c>
      <c r="C138" s="73">
        <v>0</v>
      </c>
      <c r="D138" s="73">
        <f t="shared" si="7"/>
        <v>1017</v>
      </c>
      <c r="E138" s="73">
        <v>9</v>
      </c>
      <c r="F138" s="73">
        <f t="shared" si="8"/>
        <v>181</v>
      </c>
      <c r="G138" s="73">
        <f t="shared" si="9"/>
        <v>836</v>
      </c>
    </row>
    <row r="139" spans="1:7" x14ac:dyDescent="0.2">
      <c r="A139" s="72">
        <v>136</v>
      </c>
      <c r="B139" s="74">
        <v>44055</v>
      </c>
      <c r="C139" s="73">
        <v>0</v>
      </c>
      <c r="D139" s="73">
        <f t="shared" si="7"/>
        <v>1017</v>
      </c>
      <c r="E139" s="73">
        <v>0</v>
      </c>
      <c r="F139" s="73">
        <f t="shared" si="8"/>
        <v>181</v>
      </c>
      <c r="G139" s="73">
        <f t="shared" si="9"/>
        <v>836</v>
      </c>
    </row>
    <row r="140" spans="1:7" x14ac:dyDescent="0.2">
      <c r="A140" s="72">
        <v>137</v>
      </c>
      <c r="B140" s="74">
        <v>44056</v>
      </c>
      <c r="C140" s="73">
        <v>0</v>
      </c>
      <c r="D140" s="73">
        <f t="shared" si="7"/>
        <v>1017</v>
      </c>
      <c r="E140" s="73">
        <v>0</v>
      </c>
      <c r="F140" s="73">
        <f t="shared" si="8"/>
        <v>181</v>
      </c>
      <c r="G140" s="73">
        <f t="shared" si="9"/>
        <v>836</v>
      </c>
    </row>
    <row r="141" spans="1:7" x14ac:dyDescent="0.2">
      <c r="A141" s="72">
        <v>138</v>
      </c>
      <c r="B141" s="74">
        <v>44057</v>
      </c>
      <c r="C141" s="73">
        <v>0</v>
      </c>
      <c r="D141" s="73">
        <f t="shared" si="7"/>
        <v>1017</v>
      </c>
      <c r="E141" s="73">
        <v>4</v>
      </c>
      <c r="F141" s="73">
        <f t="shared" si="8"/>
        <v>177</v>
      </c>
      <c r="G141" s="73">
        <f t="shared" si="9"/>
        <v>840</v>
      </c>
    </row>
    <row r="142" spans="1:7" x14ac:dyDescent="0.2">
      <c r="A142" s="72">
        <v>139</v>
      </c>
      <c r="B142" s="74">
        <v>44058</v>
      </c>
      <c r="C142" s="73">
        <v>0</v>
      </c>
      <c r="D142" s="73">
        <f t="shared" si="7"/>
        <v>1017</v>
      </c>
      <c r="E142" s="73">
        <v>7</v>
      </c>
      <c r="F142" s="73">
        <f t="shared" si="8"/>
        <v>170</v>
      </c>
      <c r="G142" s="73">
        <f t="shared" si="9"/>
        <v>847</v>
      </c>
    </row>
    <row r="143" spans="1:7" x14ac:dyDescent="0.2">
      <c r="A143" s="72">
        <v>140</v>
      </c>
      <c r="B143" s="74">
        <v>44059</v>
      </c>
      <c r="C143" s="73">
        <v>0</v>
      </c>
      <c r="D143" s="73">
        <f t="shared" si="7"/>
        <v>1017</v>
      </c>
      <c r="E143" s="73">
        <v>0</v>
      </c>
      <c r="F143" s="73">
        <f t="shared" si="8"/>
        <v>170</v>
      </c>
      <c r="G143" s="73">
        <f t="shared" si="9"/>
        <v>847</v>
      </c>
    </row>
    <row r="144" spans="1:7" x14ac:dyDescent="0.2">
      <c r="A144" s="72">
        <v>141</v>
      </c>
      <c r="B144" s="74">
        <v>44060</v>
      </c>
      <c r="C144" s="73">
        <v>0</v>
      </c>
      <c r="D144" s="73">
        <f t="shared" si="7"/>
        <v>1017</v>
      </c>
      <c r="E144" s="73">
        <v>6</v>
      </c>
      <c r="F144" s="73">
        <f t="shared" si="8"/>
        <v>164</v>
      </c>
      <c r="G144" s="73">
        <f t="shared" si="9"/>
        <v>853</v>
      </c>
    </row>
    <row r="145" spans="1:7" x14ac:dyDescent="0.2">
      <c r="A145" s="72">
        <v>142</v>
      </c>
      <c r="B145" s="74">
        <v>44061</v>
      </c>
      <c r="C145" s="73">
        <v>0</v>
      </c>
      <c r="D145" s="73">
        <f t="shared" si="7"/>
        <v>1017</v>
      </c>
      <c r="E145" s="73">
        <v>0</v>
      </c>
      <c r="F145" s="73">
        <f t="shared" si="8"/>
        <v>164</v>
      </c>
      <c r="G145" s="73">
        <f t="shared" si="9"/>
        <v>853</v>
      </c>
    </row>
    <row r="146" spans="1:7" x14ac:dyDescent="0.2">
      <c r="A146" s="72">
        <v>143</v>
      </c>
      <c r="B146" s="74">
        <v>44062</v>
      </c>
      <c r="C146" s="73">
        <v>0</v>
      </c>
      <c r="D146" s="73">
        <f t="shared" si="7"/>
        <v>1017</v>
      </c>
      <c r="E146" s="73">
        <v>4</v>
      </c>
      <c r="F146" s="73">
        <f t="shared" si="8"/>
        <v>160</v>
      </c>
      <c r="G146" s="73">
        <f t="shared" si="9"/>
        <v>857</v>
      </c>
    </row>
    <row r="147" spans="1:7" x14ac:dyDescent="0.2">
      <c r="A147" s="72">
        <v>144</v>
      </c>
      <c r="B147" s="74">
        <v>44063</v>
      </c>
      <c r="C147" s="73">
        <v>0</v>
      </c>
      <c r="D147" s="73">
        <f t="shared" si="7"/>
        <v>1017</v>
      </c>
      <c r="E147" s="73">
        <v>0</v>
      </c>
      <c r="F147" s="73">
        <f t="shared" si="8"/>
        <v>160</v>
      </c>
      <c r="G147" s="73">
        <f t="shared" si="9"/>
        <v>857</v>
      </c>
    </row>
    <row r="148" spans="1:7" x14ac:dyDescent="0.2">
      <c r="A148" s="72">
        <v>145</v>
      </c>
      <c r="B148" s="74">
        <v>44064</v>
      </c>
      <c r="C148" s="73">
        <v>0</v>
      </c>
      <c r="D148" s="73">
        <f t="shared" si="7"/>
        <v>1017</v>
      </c>
      <c r="E148" s="73">
        <v>3</v>
      </c>
      <c r="F148" s="73">
        <f t="shared" si="8"/>
        <v>157</v>
      </c>
      <c r="G148" s="73">
        <f t="shared" si="9"/>
        <v>860</v>
      </c>
    </row>
    <row r="149" spans="1:7" x14ac:dyDescent="0.2">
      <c r="A149" s="72">
        <v>146</v>
      </c>
      <c r="B149" s="74">
        <v>44065</v>
      </c>
      <c r="C149" s="73">
        <v>0</v>
      </c>
      <c r="D149" s="73">
        <f t="shared" si="7"/>
        <v>1017</v>
      </c>
      <c r="E149" s="73">
        <v>1</v>
      </c>
      <c r="F149" s="73">
        <f t="shared" si="8"/>
        <v>156</v>
      </c>
      <c r="G149" s="73">
        <f t="shared" si="9"/>
        <v>861</v>
      </c>
    </row>
    <row r="150" spans="1:7" x14ac:dyDescent="0.2">
      <c r="A150" s="72">
        <v>147</v>
      </c>
      <c r="B150" s="74">
        <v>44066</v>
      </c>
      <c r="C150" s="73">
        <v>0</v>
      </c>
      <c r="D150" s="73">
        <f t="shared" si="7"/>
        <v>1017</v>
      </c>
      <c r="E150" s="73">
        <v>3</v>
      </c>
      <c r="F150" s="73">
        <f t="shared" si="8"/>
        <v>153</v>
      </c>
      <c r="G150" s="73">
        <f t="shared" si="9"/>
        <v>864</v>
      </c>
    </row>
    <row r="151" spans="1:7" x14ac:dyDescent="0.2">
      <c r="A151" s="72">
        <v>148</v>
      </c>
      <c r="B151" s="74">
        <v>44067</v>
      </c>
      <c r="C151" s="73">
        <v>0</v>
      </c>
      <c r="D151" s="73">
        <f t="shared" si="7"/>
        <v>1017</v>
      </c>
      <c r="E151" s="73">
        <v>0</v>
      </c>
      <c r="F151" s="73">
        <f t="shared" si="8"/>
        <v>153</v>
      </c>
      <c r="G151" s="73">
        <f t="shared" si="9"/>
        <v>864</v>
      </c>
    </row>
    <row r="152" spans="1:7" x14ac:dyDescent="0.2">
      <c r="A152" s="72">
        <v>149</v>
      </c>
      <c r="B152" s="74">
        <v>44068</v>
      </c>
      <c r="C152" s="73">
        <v>0</v>
      </c>
      <c r="D152" s="73">
        <f t="shared" si="7"/>
        <v>1017</v>
      </c>
      <c r="E152" s="73">
        <v>3</v>
      </c>
      <c r="F152" s="73">
        <f t="shared" si="8"/>
        <v>150</v>
      </c>
      <c r="G152" s="73">
        <f t="shared" si="9"/>
        <v>867</v>
      </c>
    </row>
    <row r="153" spans="1:7" x14ac:dyDescent="0.2">
      <c r="A153" s="72">
        <v>150</v>
      </c>
      <c r="B153" s="74">
        <v>44069</v>
      </c>
      <c r="C153" s="73">
        <v>116</v>
      </c>
      <c r="D153" s="73">
        <f t="shared" si="7"/>
        <v>1133</v>
      </c>
      <c r="E153" s="73">
        <v>33</v>
      </c>
      <c r="F153" s="73">
        <f t="shared" si="8"/>
        <v>233</v>
      </c>
      <c r="G153" s="73">
        <f t="shared" si="9"/>
        <v>900</v>
      </c>
    </row>
    <row r="154" spans="1:7" x14ac:dyDescent="0.2">
      <c r="A154" s="72">
        <v>151</v>
      </c>
      <c r="B154" s="74">
        <v>44070</v>
      </c>
      <c r="C154" s="73">
        <v>106</v>
      </c>
      <c r="D154" s="73">
        <f t="shared" si="7"/>
        <v>1239</v>
      </c>
      <c r="E154" s="73">
        <v>59</v>
      </c>
      <c r="F154" s="73">
        <f t="shared" si="8"/>
        <v>280</v>
      </c>
      <c r="G154" s="73">
        <f t="shared" si="9"/>
        <v>959</v>
      </c>
    </row>
    <row r="155" spans="1:7" x14ac:dyDescent="0.2">
      <c r="A155" s="72">
        <v>152</v>
      </c>
      <c r="B155" s="74">
        <v>44071</v>
      </c>
      <c r="C155" s="73">
        <v>114</v>
      </c>
      <c r="D155" s="73">
        <f t="shared" si="7"/>
        <v>1353</v>
      </c>
      <c r="E155" s="73">
        <v>50</v>
      </c>
      <c r="F155" s="73">
        <f t="shared" si="8"/>
        <v>344</v>
      </c>
      <c r="G155" s="73">
        <f t="shared" si="9"/>
        <v>1009</v>
      </c>
    </row>
    <row r="156" spans="1:7" x14ac:dyDescent="0.2">
      <c r="A156" s="72">
        <v>153</v>
      </c>
      <c r="B156" s="74">
        <v>44072</v>
      </c>
      <c r="C156" s="73">
        <v>149</v>
      </c>
      <c r="D156" s="73">
        <f t="shared" si="7"/>
        <v>1502</v>
      </c>
      <c r="E156" s="73">
        <v>124</v>
      </c>
      <c r="F156" s="73">
        <f t="shared" si="8"/>
        <v>369</v>
      </c>
      <c r="G156" s="73">
        <f t="shared" si="9"/>
        <v>1133</v>
      </c>
    </row>
    <row r="157" spans="1:7" x14ac:dyDescent="0.2">
      <c r="A157" s="72">
        <v>154</v>
      </c>
      <c r="B157" s="74">
        <v>44073</v>
      </c>
      <c r="C157" s="73">
        <v>149</v>
      </c>
      <c r="D157" s="73">
        <f t="shared" si="7"/>
        <v>1651</v>
      </c>
      <c r="E157" s="73">
        <v>123</v>
      </c>
      <c r="F157" s="73">
        <f t="shared" si="8"/>
        <v>395</v>
      </c>
      <c r="G157" s="73">
        <f t="shared" si="9"/>
        <v>1256</v>
      </c>
    </row>
    <row r="158" spans="1:7" s="90" customFormat="1" x14ac:dyDescent="0.2">
      <c r="A158" s="87">
        <v>155</v>
      </c>
      <c r="B158" s="88">
        <v>44074</v>
      </c>
      <c r="C158" s="89">
        <v>190</v>
      </c>
      <c r="D158" s="89">
        <f t="shared" si="7"/>
        <v>1841</v>
      </c>
      <c r="E158" s="89">
        <v>354</v>
      </c>
      <c r="F158" s="89">
        <f t="shared" si="8"/>
        <v>231</v>
      </c>
      <c r="G158" s="89">
        <f t="shared" si="9"/>
        <v>1610</v>
      </c>
    </row>
    <row r="159" spans="1:7" x14ac:dyDescent="0.2">
      <c r="A159" s="72">
        <v>156</v>
      </c>
      <c r="B159" s="74">
        <v>44075</v>
      </c>
      <c r="C159" s="73">
        <v>235</v>
      </c>
      <c r="D159" s="73">
        <f t="shared" si="7"/>
        <v>2076</v>
      </c>
      <c r="E159" s="73">
        <v>135</v>
      </c>
      <c r="F159" s="73">
        <f t="shared" si="8"/>
        <v>331</v>
      </c>
      <c r="G159" s="73">
        <f t="shared" si="9"/>
        <v>1745</v>
      </c>
    </row>
    <row r="160" spans="1:7" x14ac:dyDescent="0.2">
      <c r="A160" s="72">
        <v>157</v>
      </c>
      <c r="B160" s="74">
        <v>44076</v>
      </c>
      <c r="C160" s="73">
        <v>178</v>
      </c>
      <c r="D160" s="73">
        <f t="shared" si="7"/>
        <v>2254</v>
      </c>
      <c r="E160" s="73">
        <v>147</v>
      </c>
      <c r="F160" s="73">
        <f t="shared" si="8"/>
        <v>362</v>
      </c>
      <c r="G160" s="73">
        <f t="shared" si="9"/>
        <v>1892</v>
      </c>
    </row>
    <row r="161" spans="1:7" x14ac:dyDescent="0.2">
      <c r="A161" s="72">
        <v>158</v>
      </c>
      <c r="B161" s="74">
        <v>44077</v>
      </c>
      <c r="C161" s="73">
        <v>141</v>
      </c>
      <c r="D161" s="73">
        <f t="shared" si="7"/>
        <v>2395</v>
      </c>
      <c r="E161" s="73">
        <v>184</v>
      </c>
      <c r="F161" s="73">
        <f t="shared" si="8"/>
        <v>319</v>
      </c>
      <c r="G161" s="73">
        <f t="shared" si="9"/>
        <v>2076</v>
      </c>
    </row>
    <row r="162" spans="1:7" x14ac:dyDescent="0.2">
      <c r="A162" s="72">
        <v>159</v>
      </c>
      <c r="B162" s="74">
        <v>44078</v>
      </c>
      <c r="C162" s="73">
        <v>367</v>
      </c>
      <c r="D162" s="73">
        <f t="shared" si="7"/>
        <v>2762</v>
      </c>
      <c r="E162" s="73">
        <v>257</v>
      </c>
      <c r="F162" s="73">
        <f t="shared" si="8"/>
        <v>429</v>
      </c>
      <c r="G162" s="73">
        <f t="shared" si="9"/>
        <v>2333</v>
      </c>
    </row>
    <row r="163" spans="1:7" x14ac:dyDescent="0.2">
      <c r="A163" s="72">
        <v>160</v>
      </c>
      <c r="B163" s="74">
        <v>44079</v>
      </c>
      <c r="C163" s="73">
        <v>195</v>
      </c>
      <c r="D163" s="73">
        <f t="shared" si="7"/>
        <v>2957</v>
      </c>
      <c r="E163" s="73">
        <v>289</v>
      </c>
      <c r="F163" s="73">
        <f t="shared" si="8"/>
        <v>335</v>
      </c>
      <c r="G163" s="73">
        <f t="shared" si="9"/>
        <v>2622</v>
      </c>
    </row>
    <row r="164" spans="1:7" x14ac:dyDescent="0.2">
      <c r="A164" s="72">
        <v>161</v>
      </c>
      <c r="B164" s="74">
        <v>44080</v>
      </c>
      <c r="C164" s="73">
        <v>194</v>
      </c>
      <c r="D164" s="73">
        <f t="shared" si="7"/>
        <v>3151</v>
      </c>
      <c r="E164" s="73">
        <v>128</v>
      </c>
      <c r="F164" s="73">
        <f t="shared" si="8"/>
        <v>401</v>
      </c>
      <c r="G164" s="73">
        <f t="shared" si="9"/>
        <v>2750</v>
      </c>
    </row>
    <row r="165" spans="1:7" x14ac:dyDescent="0.2">
      <c r="A165" s="72">
        <v>162</v>
      </c>
      <c r="B165" s="74">
        <v>44081</v>
      </c>
      <c r="C165" s="73">
        <v>78</v>
      </c>
      <c r="D165" s="73">
        <f t="shared" si="7"/>
        <v>3229</v>
      </c>
      <c r="E165" s="73">
        <v>250</v>
      </c>
      <c r="F165" s="73">
        <f t="shared" si="8"/>
        <v>229</v>
      </c>
      <c r="G165" s="73">
        <f t="shared" si="9"/>
        <v>3000</v>
      </c>
    </row>
    <row r="166" spans="1:7" x14ac:dyDescent="0.2">
      <c r="A166" s="72">
        <v>163</v>
      </c>
      <c r="B166" s="74">
        <v>44082</v>
      </c>
      <c r="C166" s="73">
        <v>232</v>
      </c>
      <c r="D166" s="73">
        <f t="shared" si="7"/>
        <v>3461</v>
      </c>
      <c r="E166" s="73">
        <v>151</v>
      </c>
      <c r="F166" s="73">
        <f t="shared" si="8"/>
        <v>310</v>
      </c>
      <c r="G166" s="73">
        <f t="shared" si="9"/>
        <v>3151</v>
      </c>
    </row>
    <row r="167" spans="1:7" x14ac:dyDescent="0.2">
      <c r="A167" s="72">
        <v>164</v>
      </c>
      <c r="B167" s="74">
        <v>44083</v>
      </c>
      <c r="C167" s="73">
        <v>150</v>
      </c>
      <c r="D167" s="73">
        <f t="shared" si="7"/>
        <v>3611</v>
      </c>
      <c r="E167" s="73">
        <v>99</v>
      </c>
      <c r="F167" s="73">
        <f t="shared" si="8"/>
        <v>361</v>
      </c>
      <c r="G167" s="73">
        <f t="shared" si="9"/>
        <v>3250</v>
      </c>
    </row>
    <row r="168" spans="1:7" x14ac:dyDescent="0.2">
      <c r="A168" s="72">
        <v>165</v>
      </c>
      <c r="B168" s="74">
        <v>44084</v>
      </c>
      <c r="C168" s="73">
        <v>150</v>
      </c>
      <c r="D168" s="73">
        <f t="shared" si="7"/>
        <v>3761</v>
      </c>
      <c r="E168" s="73">
        <v>129</v>
      </c>
      <c r="F168" s="73">
        <f t="shared" si="8"/>
        <v>382</v>
      </c>
      <c r="G168" s="73">
        <f t="shared" si="9"/>
        <v>3379</v>
      </c>
    </row>
    <row r="169" spans="1:7" x14ac:dyDescent="0.2">
      <c r="A169" s="72">
        <v>166</v>
      </c>
      <c r="B169" s="74">
        <v>44085</v>
      </c>
      <c r="C169" s="73">
        <v>126</v>
      </c>
      <c r="D169" s="73">
        <f t="shared" si="7"/>
        <v>3887</v>
      </c>
      <c r="E169" s="73">
        <v>232</v>
      </c>
      <c r="F169" s="73">
        <f t="shared" si="8"/>
        <v>276</v>
      </c>
      <c r="G169" s="73">
        <f t="shared" si="9"/>
        <v>3611</v>
      </c>
    </row>
    <row r="170" spans="1:7" x14ac:dyDescent="0.2">
      <c r="A170" s="72">
        <v>167</v>
      </c>
      <c r="B170" s="74">
        <v>44086</v>
      </c>
      <c r="C170" s="73">
        <v>97</v>
      </c>
      <c r="D170" s="73">
        <f t="shared" si="7"/>
        <v>3984</v>
      </c>
      <c r="E170" s="73">
        <v>150</v>
      </c>
      <c r="F170" s="73">
        <f t="shared" si="8"/>
        <v>223</v>
      </c>
      <c r="G170" s="73">
        <f t="shared" si="9"/>
        <v>3761</v>
      </c>
    </row>
    <row r="171" spans="1:7" x14ac:dyDescent="0.2">
      <c r="A171" s="72">
        <v>168</v>
      </c>
      <c r="B171" s="74">
        <v>44087</v>
      </c>
      <c r="C171" s="73">
        <v>86</v>
      </c>
      <c r="D171" s="73">
        <f t="shared" si="7"/>
        <v>4070</v>
      </c>
      <c r="E171" s="73">
        <v>82</v>
      </c>
      <c r="F171" s="73">
        <f t="shared" si="8"/>
        <v>227</v>
      </c>
      <c r="G171" s="73">
        <f t="shared" si="9"/>
        <v>3843</v>
      </c>
    </row>
    <row r="172" spans="1:7" x14ac:dyDescent="0.2">
      <c r="A172" s="72">
        <v>169</v>
      </c>
      <c r="B172" s="74">
        <v>44088</v>
      </c>
      <c r="C172" s="73">
        <v>85</v>
      </c>
      <c r="D172" s="73">
        <f t="shared" si="7"/>
        <v>4155</v>
      </c>
      <c r="E172" s="73">
        <v>134</v>
      </c>
      <c r="F172" s="73">
        <f t="shared" si="8"/>
        <v>178</v>
      </c>
      <c r="G172" s="73">
        <f t="shared" si="9"/>
        <v>3977</v>
      </c>
    </row>
    <row r="173" spans="1:7" x14ac:dyDescent="0.2">
      <c r="A173" s="72">
        <v>170</v>
      </c>
      <c r="B173" s="74">
        <v>44089</v>
      </c>
      <c r="C173" s="73">
        <v>305</v>
      </c>
      <c r="D173" s="73">
        <f t="shared" si="7"/>
        <v>4460</v>
      </c>
      <c r="E173" s="73">
        <v>93</v>
      </c>
      <c r="F173" s="73">
        <f t="shared" si="8"/>
        <v>390</v>
      </c>
      <c r="G173" s="73">
        <f t="shared" si="9"/>
        <v>4070</v>
      </c>
    </row>
    <row r="174" spans="1:7" x14ac:dyDescent="0.2">
      <c r="A174" s="72">
        <v>171</v>
      </c>
      <c r="B174" s="74">
        <v>44090</v>
      </c>
      <c r="C174" s="73">
        <v>71</v>
      </c>
      <c r="D174" s="73">
        <f t="shared" si="7"/>
        <v>4531</v>
      </c>
      <c r="E174" s="73">
        <v>203</v>
      </c>
      <c r="F174" s="73">
        <f t="shared" si="8"/>
        <v>258</v>
      </c>
      <c r="G174" s="73">
        <f t="shared" si="9"/>
        <v>4273</v>
      </c>
    </row>
    <row r="175" spans="1:7" x14ac:dyDescent="0.2">
      <c r="A175" s="72">
        <v>172</v>
      </c>
      <c r="B175" s="74">
        <v>44091</v>
      </c>
      <c r="C175" s="73">
        <v>257</v>
      </c>
      <c r="D175" s="73">
        <f t="shared" si="7"/>
        <v>4788</v>
      </c>
      <c r="E175" s="73">
        <v>247</v>
      </c>
      <c r="F175" s="73">
        <f t="shared" si="8"/>
        <v>268</v>
      </c>
      <c r="G175" s="73">
        <f t="shared" si="9"/>
        <v>4520</v>
      </c>
    </row>
    <row r="176" spans="1:7" x14ac:dyDescent="0.2">
      <c r="A176" s="72">
        <v>173</v>
      </c>
      <c r="B176" s="74">
        <v>44092</v>
      </c>
      <c r="C176" s="73">
        <v>150</v>
      </c>
      <c r="D176" s="73">
        <f t="shared" si="7"/>
        <v>4938</v>
      </c>
      <c r="E176" s="73">
        <v>180</v>
      </c>
      <c r="F176" s="73">
        <f t="shared" si="8"/>
        <v>238</v>
      </c>
      <c r="G176" s="73">
        <f t="shared" si="9"/>
        <v>4700</v>
      </c>
    </row>
    <row r="177" spans="1:7" x14ac:dyDescent="0.2">
      <c r="A177" s="72">
        <v>174</v>
      </c>
      <c r="B177" s="74">
        <v>44093</v>
      </c>
      <c r="C177" s="73">
        <v>247</v>
      </c>
      <c r="D177" s="73">
        <f t="shared" si="7"/>
        <v>5185</v>
      </c>
      <c r="E177" s="73">
        <v>202</v>
      </c>
      <c r="F177" s="73">
        <f t="shared" si="8"/>
        <v>283</v>
      </c>
      <c r="G177" s="73">
        <f t="shared" si="9"/>
        <v>4902</v>
      </c>
    </row>
    <row r="178" spans="1:7" x14ac:dyDescent="0.2">
      <c r="A178" s="72">
        <v>175</v>
      </c>
      <c r="B178" s="74">
        <v>44094</v>
      </c>
      <c r="C178" s="73">
        <v>112</v>
      </c>
      <c r="D178" s="73">
        <f t="shared" si="7"/>
        <v>5297</v>
      </c>
      <c r="E178" s="73">
        <v>194</v>
      </c>
      <c r="F178" s="73">
        <f t="shared" si="8"/>
        <v>201</v>
      </c>
      <c r="G178" s="73">
        <f t="shared" si="9"/>
        <v>5096</v>
      </c>
    </row>
    <row r="179" spans="1:7" x14ac:dyDescent="0.2">
      <c r="A179" s="72">
        <v>176</v>
      </c>
      <c r="B179" s="74">
        <v>44095</v>
      </c>
      <c r="C179" s="73">
        <v>115</v>
      </c>
      <c r="D179" s="73">
        <f t="shared" si="7"/>
        <v>5412</v>
      </c>
      <c r="E179" s="73">
        <v>195</v>
      </c>
      <c r="F179" s="73">
        <f t="shared" si="8"/>
        <v>121</v>
      </c>
      <c r="G179" s="73">
        <f t="shared" si="9"/>
        <v>5291</v>
      </c>
    </row>
    <row r="180" spans="1:7" x14ac:dyDescent="0.2">
      <c r="A180" s="72">
        <v>177</v>
      </c>
      <c r="B180" s="74">
        <v>44096</v>
      </c>
      <c r="C180" s="73">
        <v>421</v>
      </c>
      <c r="D180" s="73">
        <f t="shared" si="7"/>
        <v>5833</v>
      </c>
      <c r="E180" s="73">
        <v>121</v>
      </c>
      <c r="F180" s="73">
        <f t="shared" si="8"/>
        <v>421</v>
      </c>
      <c r="G180" s="73">
        <f t="shared" si="9"/>
        <v>5412</v>
      </c>
    </row>
    <row r="181" spans="1:7" x14ac:dyDescent="0.2">
      <c r="A181" s="72">
        <v>178</v>
      </c>
      <c r="B181" s="74">
        <v>44097</v>
      </c>
      <c r="C181" s="73">
        <v>245</v>
      </c>
      <c r="D181" s="73">
        <f t="shared" si="7"/>
        <v>6078</v>
      </c>
      <c r="E181" s="73">
        <v>138</v>
      </c>
      <c r="F181" s="73">
        <f t="shared" si="8"/>
        <v>528</v>
      </c>
      <c r="G181" s="73">
        <f t="shared" si="9"/>
        <v>5550</v>
      </c>
    </row>
    <row r="182" spans="1:7" x14ac:dyDescent="0.2">
      <c r="A182" s="72">
        <v>179</v>
      </c>
      <c r="B182" s="74">
        <v>44098</v>
      </c>
      <c r="C182" s="73">
        <v>168</v>
      </c>
      <c r="D182" s="73">
        <f t="shared" si="7"/>
        <v>6246</v>
      </c>
      <c r="E182" s="73">
        <v>27</v>
      </c>
      <c r="F182" s="73">
        <f t="shared" si="8"/>
        <v>669</v>
      </c>
      <c r="G182" s="73">
        <f t="shared" si="9"/>
        <v>5577</v>
      </c>
    </row>
    <row r="183" spans="1:7" x14ac:dyDescent="0.2">
      <c r="A183" s="72">
        <v>180</v>
      </c>
      <c r="B183" s="74">
        <v>44099</v>
      </c>
      <c r="C183" s="73">
        <v>259</v>
      </c>
      <c r="D183" s="73">
        <f t="shared" si="7"/>
        <v>6505</v>
      </c>
      <c r="E183" s="73">
        <v>138</v>
      </c>
      <c r="F183" s="73">
        <f t="shared" si="8"/>
        <v>790</v>
      </c>
      <c r="G183" s="73">
        <f t="shared" si="9"/>
        <v>5715</v>
      </c>
    </row>
    <row r="184" spans="1:7" x14ac:dyDescent="0.2">
      <c r="A184" s="72">
        <v>181</v>
      </c>
      <c r="B184" s="74">
        <v>44100</v>
      </c>
      <c r="C184" s="73">
        <v>305</v>
      </c>
      <c r="D184" s="73">
        <f t="shared" si="7"/>
        <v>6810</v>
      </c>
      <c r="E184" s="73">
        <v>363</v>
      </c>
      <c r="F184" s="73">
        <f t="shared" si="8"/>
        <v>732</v>
      </c>
      <c r="G184" s="73">
        <f t="shared" si="9"/>
        <v>6078</v>
      </c>
    </row>
    <row r="185" spans="1:7" x14ac:dyDescent="0.2">
      <c r="A185" s="72">
        <v>182</v>
      </c>
      <c r="B185" s="74">
        <v>44101</v>
      </c>
      <c r="C185" s="73">
        <v>92</v>
      </c>
      <c r="D185" s="73">
        <f t="shared" si="7"/>
        <v>6902</v>
      </c>
      <c r="E185" s="73">
        <v>168</v>
      </c>
      <c r="F185" s="73">
        <f t="shared" si="8"/>
        <v>656</v>
      </c>
      <c r="G185" s="73">
        <f t="shared" si="9"/>
        <v>6246</v>
      </c>
    </row>
    <row r="186" spans="1:7" x14ac:dyDescent="0.2">
      <c r="A186" s="72">
        <v>183</v>
      </c>
      <c r="B186" s="74">
        <v>44102</v>
      </c>
      <c r="C186" s="73">
        <v>23</v>
      </c>
      <c r="D186" s="73">
        <f t="shared" ref="D186:D209" si="10">D185+C186</f>
        <v>6925</v>
      </c>
      <c r="E186" s="73">
        <v>0</v>
      </c>
      <c r="F186" s="73">
        <f t="shared" ref="F186:F209" si="11">F185+C186-E186</f>
        <v>679</v>
      </c>
      <c r="G186" s="73">
        <f t="shared" ref="G186:G209" si="12">G185+E186</f>
        <v>6246</v>
      </c>
    </row>
    <row r="187" spans="1:7" x14ac:dyDescent="0.2">
      <c r="A187" s="72">
        <v>184</v>
      </c>
      <c r="B187" s="74">
        <v>44103</v>
      </c>
      <c r="C187" s="73">
        <v>82</v>
      </c>
      <c r="D187" s="73">
        <f t="shared" si="10"/>
        <v>7007</v>
      </c>
      <c r="E187" s="73">
        <v>163</v>
      </c>
      <c r="F187" s="73">
        <f t="shared" si="11"/>
        <v>598</v>
      </c>
      <c r="G187" s="73">
        <f t="shared" si="12"/>
        <v>6409</v>
      </c>
    </row>
    <row r="188" spans="1:7" x14ac:dyDescent="0.2">
      <c r="A188" s="72">
        <v>185</v>
      </c>
      <c r="B188" s="74">
        <v>44104</v>
      </c>
      <c r="C188" s="73">
        <v>270</v>
      </c>
      <c r="D188" s="73">
        <f t="shared" si="10"/>
        <v>7277</v>
      </c>
      <c r="E188" s="73">
        <v>96</v>
      </c>
      <c r="F188" s="73">
        <f t="shared" si="11"/>
        <v>772</v>
      </c>
      <c r="G188" s="73">
        <f t="shared" si="12"/>
        <v>6505</v>
      </c>
    </row>
    <row r="189" spans="1:7" x14ac:dyDescent="0.2">
      <c r="A189" s="72">
        <v>186</v>
      </c>
      <c r="B189" s="74">
        <v>44105</v>
      </c>
      <c r="C189" s="73">
        <v>62</v>
      </c>
      <c r="D189" s="73">
        <f t="shared" si="10"/>
        <v>7339</v>
      </c>
      <c r="E189" s="73">
        <v>106</v>
      </c>
      <c r="F189" s="73">
        <f t="shared" si="11"/>
        <v>728</v>
      </c>
      <c r="G189" s="73">
        <f t="shared" si="12"/>
        <v>6611</v>
      </c>
    </row>
    <row r="190" spans="1:7" x14ac:dyDescent="0.2">
      <c r="A190" s="72">
        <v>187</v>
      </c>
      <c r="B190" s="74">
        <v>44106</v>
      </c>
      <c r="C190" s="73">
        <v>106</v>
      </c>
      <c r="D190" s="73">
        <f t="shared" si="10"/>
        <v>7445</v>
      </c>
      <c r="E190" s="73">
        <v>64</v>
      </c>
      <c r="F190" s="73">
        <f t="shared" si="11"/>
        <v>770</v>
      </c>
      <c r="G190" s="73">
        <f t="shared" si="12"/>
        <v>6675</v>
      </c>
    </row>
    <row r="191" spans="1:7" x14ac:dyDescent="0.2">
      <c r="A191" s="72">
        <v>188</v>
      </c>
      <c r="B191" s="74">
        <v>44107</v>
      </c>
      <c r="C191" s="73">
        <v>39</v>
      </c>
      <c r="D191" s="73">
        <f t="shared" si="10"/>
        <v>7484</v>
      </c>
      <c r="E191" s="73">
        <v>135</v>
      </c>
      <c r="F191" s="73">
        <f t="shared" si="11"/>
        <v>674</v>
      </c>
      <c r="G191" s="73">
        <f t="shared" si="12"/>
        <v>6810</v>
      </c>
    </row>
    <row r="192" spans="1:7" x14ac:dyDescent="0.2">
      <c r="A192" s="72">
        <v>189</v>
      </c>
      <c r="B192" s="74">
        <v>44108</v>
      </c>
      <c r="C192" s="73">
        <v>0</v>
      </c>
      <c r="D192" s="73">
        <f t="shared" si="10"/>
        <v>7484</v>
      </c>
      <c r="E192" s="73">
        <v>17</v>
      </c>
      <c r="F192" s="73">
        <f t="shared" si="11"/>
        <v>657</v>
      </c>
      <c r="G192" s="73">
        <f t="shared" si="12"/>
        <v>6827</v>
      </c>
    </row>
    <row r="193" spans="1:7" x14ac:dyDescent="0.2">
      <c r="A193" s="72">
        <v>190</v>
      </c>
      <c r="B193" s="74">
        <v>44109</v>
      </c>
      <c r="C193" s="73">
        <v>101</v>
      </c>
      <c r="D193" s="73">
        <f t="shared" si="10"/>
        <v>7585</v>
      </c>
      <c r="E193" s="73">
        <v>75</v>
      </c>
      <c r="F193" s="73">
        <f t="shared" si="11"/>
        <v>683</v>
      </c>
      <c r="G193" s="73">
        <f t="shared" si="12"/>
        <v>6902</v>
      </c>
    </row>
    <row r="194" spans="1:7" x14ac:dyDescent="0.2">
      <c r="A194" s="72">
        <v>191</v>
      </c>
      <c r="B194" s="74">
        <v>44110</v>
      </c>
      <c r="C194" s="73">
        <v>27</v>
      </c>
      <c r="D194" s="73">
        <f t="shared" si="10"/>
        <v>7612</v>
      </c>
      <c r="E194" s="73">
        <v>211</v>
      </c>
      <c r="F194" s="73">
        <f t="shared" si="11"/>
        <v>499</v>
      </c>
      <c r="G194" s="73">
        <f t="shared" si="12"/>
        <v>7113</v>
      </c>
    </row>
    <row r="195" spans="1:7" x14ac:dyDescent="0.2">
      <c r="A195" s="72">
        <v>192</v>
      </c>
      <c r="B195" s="74">
        <v>44111</v>
      </c>
      <c r="C195" s="73">
        <v>25</v>
      </c>
      <c r="D195" s="73">
        <f t="shared" si="10"/>
        <v>7637</v>
      </c>
      <c r="E195" s="73">
        <v>105</v>
      </c>
      <c r="F195" s="73">
        <f t="shared" si="11"/>
        <v>419</v>
      </c>
      <c r="G195" s="73">
        <f t="shared" si="12"/>
        <v>7218</v>
      </c>
    </row>
    <row r="196" spans="1:7" x14ac:dyDescent="0.2">
      <c r="A196" s="72">
        <v>193</v>
      </c>
      <c r="B196" s="74">
        <v>44112</v>
      </c>
      <c r="C196" s="73">
        <v>23</v>
      </c>
      <c r="D196" s="73">
        <f t="shared" si="10"/>
        <v>7660</v>
      </c>
      <c r="E196" s="73">
        <v>111</v>
      </c>
      <c r="F196" s="73">
        <f t="shared" si="11"/>
        <v>331</v>
      </c>
      <c r="G196" s="73">
        <f t="shared" si="12"/>
        <v>7329</v>
      </c>
    </row>
    <row r="197" spans="1:7" x14ac:dyDescent="0.2">
      <c r="A197" s="72">
        <v>194</v>
      </c>
      <c r="B197" s="74">
        <v>44113</v>
      </c>
      <c r="C197" s="73">
        <v>17</v>
      </c>
      <c r="D197" s="73">
        <f t="shared" si="10"/>
        <v>7677</v>
      </c>
      <c r="E197" s="73">
        <v>28</v>
      </c>
      <c r="F197" s="73">
        <f t="shared" si="11"/>
        <v>320</v>
      </c>
      <c r="G197" s="73">
        <f t="shared" si="12"/>
        <v>7357</v>
      </c>
    </row>
    <row r="198" spans="1:7" x14ac:dyDescent="0.2">
      <c r="A198" s="72">
        <v>195</v>
      </c>
      <c r="B198" s="74">
        <v>44114</v>
      </c>
      <c r="C198" s="73">
        <v>43</v>
      </c>
      <c r="D198" s="73">
        <f t="shared" si="10"/>
        <v>7720</v>
      </c>
      <c r="E198" s="73">
        <v>103</v>
      </c>
      <c r="F198" s="73">
        <f t="shared" si="11"/>
        <v>260</v>
      </c>
      <c r="G198" s="73">
        <f t="shared" si="12"/>
        <v>7460</v>
      </c>
    </row>
    <row r="199" spans="1:7" x14ac:dyDescent="0.2">
      <c r="A199" s="72">
        <v>196</v>
      </c>
      <c r="B199" s="74">
        <v>44115</v>
      </c>
      <c r="C199" s="73">
        <v>60</v>
      </c>
      <c r="D199" s="73">
        <f t="shared" si="10"/>
        <v>7780</v>
      </c>
      <c r="E199" s="73">
        <v>3</v>
      </c>
      <c r="F199" s="73">
        <f t="shared" si="11"/>
        <v>317</v>
      </c>
      <c r="G199" s="73">
        <f t="shared" si="12"/>
        <v>7463</v>
      </c>
    </row>
    <row r="200" spans="1:7" x14ac:dyDescent="0.2">
      <c r="A200" s="72">
        <v>197</v>
      </c>
      <c r="B200" s="74">
        <v>44116</v>
      </c>
      <c r="C200" s="73">
        <v>104</v>
      </c>
      <c r="D200" s="73">
        <f t="shared" si="10"/>
        <v>7884</v>
      </c>
      <c r="E200" s="73">
        <v>62</v>
      </c>
      <c r="F200" s="73">
        <f t="shared" si="11"/>
        <v>359</v>
      </c>
      <c r="G200" s="73">
        <f t="shared" si="12"/>
        <v>7525</v>
      </c>
    </row>
    <row r="201" spans="1:7" x14ac:dyDescent="0.2">
      <c r="A201" s="72">
        <v>198</v>
      </c>
      <c r="B201" s="74">
        <v>44117</v>
      </c>
      <c r="C201" s="73">
        <v>41</v>
      </c>
      <c r="D201" s="73">
        <f t="shared" si="10"/>
        <v>7925</v>
      </c>
      <c r="E201" s="73">
        <v>82</v>
      </c>
      <c r="F201" s="73">
        <f t="shared" si="11"/>
        <v>318</v>
      </c>
      <c r="G201" s="73">
        <f t="shared" si="12"/>
        <v>7607</v>
      </c>
    </row>
    <row r="202" spans="1:7" x14ac:dyDescent="0.2">
      <c r="A202" s="72">
        <v>199</v>
      </c>
      <c r="B202" s="74">
        <v>44118</v>
      </c>
      <c r="C202" s="73">
        <v>25</v>
      </c>
      <c r="D202" s="73">
        <f t="shared" si="10"/>
        <v>7950</v>
      </c>
      <c r="E202" s="73">
        <v>70</v>
      </c>
      <c r="F202" s="73">
        <f t="shared" si="11"/>
        <v>273</v>
      </c>
      <c r="G202" s="73">
        <f t="shared" si="12"/>
        <v>7677</v>
      </c>
    </row>
    <row r="203" spans="1:7" x14ac:dyDescent="0.2">
      <c r="A203" s="72">
        <v>200</v>
      </c>
      <c r="B203" s="74">
        <v>44119</v>
      </c>
      <c r="C203" s="73">
        <v>36</v>
      </c>
      <c r="D203" s="73">
        <f t="shared" si="10"/>
        <v>7986</v>
      </c>
      <c r="E203" s="73">
        <v>162</v>
      </c>
      <c r="F203" s="73">
        <f t="shared" si="11"/>
        <v>147</v>
      </c>
      <c r="G203" s="73">
        <f t="shared" si="12"/>
        <v>7839</v>
      </c>
    </row>
    <row r="204" spans="1:7" x14ac:dyDescent="0.2">
      <c r="A204" s="72">
        <v>201</v>
      </c>
      <c r="B204" s="74">
        <v>44120</v>
      </c>
      <c r="C204" s="73">
        <v>17</v>
      </c>
      <c r="D204" s="73">
        <f t="shared" si="10"/>
        <v>8003</v>
      </c>
      <c r="E204" s="73">
        <v>106</v>
      </c>
      <c r="F204" s="73">
        <f t="shared" si="11"/>
        <v>58</v>
      </c>
      <c r="G204" s="73">
        <f t="shared" si="12"/>
        <v>7945</v>
      </c>
    </row>
    <row r="205" spans="1:7" x14ac:dyDescent="0.2">
      <c r="A205" s="72">
        <v>202</v>
      </c>
      <c r="B205" s="74">
        <v>44121</v>
      </c>
      <c r="C205" s="73">
        <v>138</v>
      </c>
      <c r="D205" s="73">
        <f t="shared" si="10"/>
        <v>8141</v>
      </c>
      <c r="E205" s="73">
        <v>39</v>
      </c>
      <c r="F205" s="73">
        <f t="shared" si="11"/>
        <v>157</v>
      </c>
      <c r="G205" s="73">
        <f t="shared" si="12"/>
        <v>7984</v>
      </c>
    </row>
    <row r="206" spans="1:7" x14ac:dyDescent="0.2">
      <c r="A206" s="72">
        <v>203</v>
      </c>
      <c r="B206" s="74">
        <v>44122</v>
      </c>
      <c r="C206" s="73">
        <v>23</v>
      </c>
      <c r="D206" s="73">
        <f t="shared" si="10"/>
        <v>8164</v>
      </c>
      <c r="E206" s="73">
        <v>0</v>
      </c>
      <c r="F206" s="73">
        <f t="shared" si="11"/>
        <v>180</v>
      </c>
      <c r="G206" s="73">
        <f t="shared" si="12"/>
        <v>7984</v>
      </c>
    </row>
    <row r="207" spans="1:7" x14ac:dyDescent="0.2">
      <c r="A207" s="72">
        <v>204</v>
      </c>
      <c r="B207" s="74">
        <v>44123</v>
      </c>
      <c r="C207" s="73">
        <v>70</v>
      </c>
      <c r="D207" s="73">
        <f t="shared" si="10"/>
        <v>8234</v>
      </c>
      <c r="E207" s="73">
        <v>101</v>
      </c>
      <c r="F207" s="73">
        <f t="shared" si="11"/>
        <v>149</v>
      </c>
      <c r="G207" s="73">
        <f t="shared" si="12"/>
        <v>8085</v>
      </c>
    </row>
    <row r="208" spans="1:7" x14ac:dyDescent="0.2">
      <c r="A208" s="72">
        <v>205</v>
      </c>
      <c r="B208" s="74">
        <v>44124</v>
      </c>
      <c r="C208" s="73">
        <v>68</v>
      </c>
      <c r="D208" s="73">
        <f t="shared" si="10"/>
        <v>8302</v>
      </c>
      <c r="E208" s="73">
        <v>27</v>
      </c>
      <c r="F208" s="73">
        <f t="shared" si="11"/>
        <v>190</v>
      </c>
      <c r="G208" s="73">
        <f t="shared" si="12"/>
        <v>8112</v>
      </c>
    </row>
    <row r="209" spans="1:7" x14ac:dyDescent="0.2">
      <c r="A209" s="72">
        <v>206</v>
      </c>
      <c r="B209" s="74">
        <v>44125</v>
      </c>
      <c r="C209" s="73">
        <v>88</v>
      </c>
      <c r="D209" s="73">
        <f t="shared" si="10"/>
        <v>8390</v>
      </c>
      <c r="E209" s="73">
        <v>25</v>
      </c>
      <c r="F209" s="73">
        <f t="shared" si="11"/>
        <v>253</v>
      </c>
      <c r="G209" s="73">
        <f t="shared" si="12"/>
        <v>8137</v>
      </c>
    </row>
    <row r="210" spans="1:7" x14ac:dyDescent="0.2">
      <c r="A210" s="72">
        <v>207</v>
      </c>
      <c r="B210" s="74">
        <v>44126</v>
      </c>
      <c r="C210" s="73">
        <v>54</v>
      </c>
      <c r="D210" s="73">
        <f>D209+C210</f>
        <v>8444</v>
      </c>
      <c r="E210" s="73">
        <v>23</v>
      </c>
      <c r="F210" s="73">
        <f>F209+C210-E210</f>
        <v>284</v>
      </c>
      <c r="G210" s="73">
        <f>G209+E210</f>
        <v>8160</v>
      </c>
    </row>
    <row r="211" spans="1:7" x14ac:dyDescent="0.2">
      <c r="A211" s="72">
        <v>208</v>
      </c>
      <c r="B211" s="74">
        <v>44127</v>
      </c>
      <c r="C211" s="73">
        <v>41</v>
      </c>
      <c r="D211" s="73">
        <f t="shared" ref="D211:D274" si="13">D210+C211</f>
        <v>8485</v>
      </c>
      <c r="E211" s="73">
        <v>17</v>
      </c>
      <c r="F211" s="73">
        <f t="shared" ref="F211:F274" si="14">F210+C211-E211</f>
        <v>308</v>
      </c>
      <c r="G211" s="73">
        <f t="shared" ref="G211:G274" si="15">G210+E211</f>
        <v>8177</v>
      </c>
    </row>
    <row r="212" spans="1:7" x14ac:dyDescent="0.2">
      <c r="A212" s="72">
        <v>209</v>
      </c>
      <c r="B212" s="74">
        <v>44128</v>
      </c>
      <c r="C212" s="73">
        <v>21</v>
      </c>
      <c r="D212" s="73">
        <f t="shared" si="13"/>
        <v>8506</v>
      </c>
      <c r="E212" s="73">
        <v>65</v>
      </c>
      <c r="F212" s="73">
        <f t="shared" si="14"/>
        <v>264</v>
      </c>
      <c r="G212" s="73">
        <f t="shared" si="15"/>
        <v>8242</v>
      </c>
    </row>
    <row r="213" spans="1:7" x14ac:dyDescent="0.2">
      <c r="A213" s="72">
        <v>210</v>
      </c>
      <c r="B213" s="74">
        <v>44129</v>
      </c>
      <c r="C213" s="73">
        <v>12</v>
      </c>
      <c r="D213" s="73">
        <f t="shared" si="13"/>
        <v>8518</v>
      </c>
      <c r="E213" s="73">
        <v>56</v>
      </c>
      <c r="F213" s="73">
        <f t="shared" si="14"/>
        <v>220</v>
      </c>
      <c r="G213" s="73">
        <f t="shared" si="15"/>
        <v>8298</v>
      </c>
    </row>
    <row r="214" spans="1:7" x14ac:dyDescent="0.2">
      <c r="A214" s="72">
        <v>211</v>
      </c>
      <c r="B214" s="74">
        <v>44130</v>
      </c>
      <c r="C214" s="73">
        <v>150</v>
      </c>
      <c r="D214" s="73">
        <f t="shared" si="13"/>
        <v>8668</v>
      </c>
      <c r="E214" s="73">
        <v>103</v>
      </c>
      <c r="F214" s="73">
        <f t="shared" si="14"/>
        <v>267</v>
      </c>
      <c r="G214" s="73">
        <f t="shared" si="15"/>
        <v>8401</v>
      </c>
    </row>
    <row r="215" spans="1:7" x14ac:dyDescent="0.2">
      <c r="A215" s="72">
        <v>212</v>
      </c>
      <c r="B215" s="74">
        <v>44131</v>
      </c>
      <c r="C215" s="73">
        <v>84</v>
      </c>
      <c r="D215" s="73">
        <f t="shared" si="13"/>
        <v>8752</v>
      </c>
      <c r="E215" s="73">
        <v>24</v>
      </c>
      <c r="F215" s="73">
        <f t="shared" si="14"/>
        <v>327</v>
      </c>
      <c r="G215" s="73">
        <f t="shared" si="15"/>
        <v>8425</v>
      </c>
    </row>
    <row r="216" spans="1:7" x14ac:dyDescent="0.2">
      <c r="A216" s="72">
        <v>213</v>
      </c>
      <c r="B216" s="74">
        <v>44132</v>
      </c>
      <c r="C216" s="73">
        <v>30</v>
      </c>
      <c r="D216" s="73">
        <f t="shared" si="13"/>
        <v>8782</v>
      </c>
      <c r="E216" s="73">
        <v>26</v>
      </c>
      <c r="F216" s="73">
        <f t="shared" si="14"/>
        <v>331</v>
      </c>
      <c r="G216" s="73">
        <f t="shared" si="15"/>
        <v>8451</v>
      </c>
    </row>
    <row r="217" spans="1:7" x14ac:dyDescent="0.2">
      <c r="A217" s="72">
        <v>214</v>
      </c>
      <c r="B217" s="74">
        <v>44133</v>
      </c>
      <c r="C217" s="73">
        <v>51</v>
      </c>
      <c r="D217" s="73">
        <f t="shared" si="13"/>
        <v>8833</v>
      </c>
      <c r="E217" s="73">
        <v>67</v>
      </c>
      <c r="F217" s="73">
        <f t="shared" si="14"/>
        <v>315</v>
      </c>
      <c r="G217" s="73">
        <f t="shared" si="15"/>
        <v>8518</v>
      </c>
    </row>
    <row r="218" spans="1:7" x14ac:dyDescent="0.2">
      <c r="A218" s="72">
        <v>215</v>
      </c>
      <c r="B218" s="74">
        <v>44134</v>
      </c>
      <c r="C218" s="73">
        <v>85</v>
      </c>
      <c r="D218" s="73">
        <f t="shared" si="13"/>
        <v>8918</v>
      </c>
      <c r="E218" s="73">
        <v>347</v>
      </c>
      <c r="F218" s="73">
        <f t="shared" si="14"/>
        <v>53</v>
      </c>
      <c r="G218" s="73">
        <f t="shared" si="15"/>
        <v>8865</v>
      </c>
    </row>
    <row r="219" spans="1:7" x14ac:dyDescent="0.2">
      <c r="A219" s="72">
        <v>216</v>
      </c>
      <c r="B219" s="74">
        <v>44135</v>
      </c>
      <c r="C219" s="73">
        <v>172</v>
      </c>
      <c r="D219" s="73">
        <f t="shared" si="13"/>
        <v>9090</v>
      </c>
      <c r="E219" s="73">
        <v>98</v>
      </c>
      <c r="F219" s="73">
        <f t="shared" si="14"/>
        <v>127</v>
      </c>
      <c r="G219" s="73">
        <f t="shared" si="15"/>
        <v>8963</v>
      </c>
    </row>
    <row r="220" spans="1:7" x14ac:dyDescent="0.2">
      <c r="A220" s="72">
        <v>217</v>
      </c>
      <c r="B220" s="74">
        <v>44136</v>
      </c>
      <c r="C220" s="73">
        <v>38</v>
      </c>
      <c r="D220" s="73">
        <f t="shared" si="13"/>
        <v>9128</v>
      </c>
      <c r="E220" s="73">
        <v>8</v>
      </c>
      <c r="F220" s="73">
        <f t="shared" si="14"/>
        <v>157</v>
      </c>
      <c r="G220" s="73">
        <f t="shared" si="15"/>
        <v>8971</v>
      </c>
    </row>
    <row r="221" spans="1:7" x14ac:dyDescent="0.2">
      <c r="A221" s="72">
        <v>218</v>
      </c>
      <c r="B221" s="74">
        <v>44137</v>
      </c>
      <c r="C221" s="73">
        <v>40</v>
      </c>
      <c r="D221" s="73">
        <f t="shared" si="13"/>
        <v>9168</v>
      </c>
      <c r="E221" s="73">
        <v>78</v>
      </c>
      <c r="F221" s="73">
        <f t="shared" si="14"/>
        <v>119</v>
      </c>
      <c r="G221" s="73">
        <f t="shared" si="15"/>
        <v>9049</v>
      </c>
    </row>
    <row r="222" spans="1:7" x14ac:dyDescent="0.2">
      <c r="A222" s="72">
        <v>219</v>
      </c>
      <c r="B222" s="74">
        <v>44138</v>
      </c>
      <c r="C222" s="73">
        <v>97</v>
      </c>
      <c r="D222" s="73">
        <f t="shared" si="13"/>
        <v>9265</v>
      </c>
      <c r="E222" s="73">
        <v>169</v>
      </c>
      <c r="F222" s="73">
        <f t="shared" si="14"/>
        <v>47</v>
      </c>
      <c r="G222" s="73">
        <f t="shared" si="15"/>
        <v>9218</v>
      </c>
    </row>
    <row r="223" spans="1:7" x14ac:dyDescent="0.2">
      <c r="A223" s="72">
        <v>220</v>
      </c>
      <c r="B223" s="74">
        <v>44139</v>
      </c>
      <c r="C223" s="73">
        <v>189</v>
      </c>
      <c r="D223" s="73">
        <f t="shared" si="13"/>
        <v>9454</v>
      </c>
      <c r="E223" s="73">
        <v>80</v>
      </c>
      <c r="F223" s="73">
        <f t="shared" si="14"/>
        <v>156</v>
      </c>
      <c r="G223" s="73">
        <f t="shared" si="15"/>
        <v>9298</v>
      </c>
    </row>
    <row r="224" spans="1:7" x14ac:dyDescent="0.2">
      <c r="A224" s="72">
        <v>221</v>
      </c>
      <c r="B224" s="74">
        <v>44140</v>
      </c>
      <c r="C224" s="73">
        <v>14</v>
      </c>
      <c r="D224" s="73">
        <f t="shared" si="13"/>
        <v>9468</v>
      </c>
      <c r="E224" s="73">
        <v>54</v>
      </c>
      <c r="F224" s="73">
        <f t="shared" si="14"/>
        <v>116</v>
      </c>
      <c r="G224" s="73">
        <f t="shared" si="15"/>
        <v>9352</v>
      </c>
    </row>
    <row r="225" spans="1:7" x14ac:dyDescent="0.2">
      <c r="A225" s="72">
        <v>222</v>
      </c>
      <c r="B225" s="74">
        <v>44141</v>
      </c>
      <c r="C225" s="73">
        <v>133</v>
      </c>
      <c r="D225" s="73">
        <f t="shared" si="13"/>
        <v>9601</v>
      </c>
      <c r="E225" s="73">
        <v>37</v>
      </c>
      <c r="F225" s="73">
        <f t="shared" si="14"/>
        <v>212</v>
      </c>
      <c r="G225" s="73">
        <f t="shared" si="15"/>
        <v>9389</v>
      </c>
    </row>
    <row r="226" spans="1:7" x14ac:dyDescent="0.2">
      <c r="A226" s="72">
        <v>223</v>
      </c>
      <c r="B226" s="74">
        <v>44142</v>
      </c>
      <c r="C226" s="73">
        <v>53</v>
      </c>
      <c r="D226" s="73">
        <f t="shared" si="13"/>
        <v>9654</v>
      </c>
      <c r="E226" s="73">
        <v>29</v>
      </c>
      <c r="F226" s="73">
        <f t="shared" si="14"/>
        <v>236</v>
      </c>
      <c r="G226" s="73">
        <f t="shared" si="15"/>
        <v>9418</v>
      </c>
    </row>
    <row r="227" spans="1:7" x14ac:dyDescent="0.2">
      <c r="A227" s="72">
        <v>224</v>
      </c>
      <c r="B227" s="74">
        <v>44143</v>
      </c>
      <c r="C227" s="73">
        <v>0</v>
      </c>
      <c r="D227" s="73">
        <f t="shared" si="13"/>
        <v>9654</v>
      </c>
      <c r="E227" s="73">
        <v>1</v>
      </c>
      <c r="F227" s="73">
        <f t="shared" si="14"/>
        <v>235</v>
      </c>
      <c r="G227" s="73">
        <f t="shared" si="15"/>
        <v>9419</v>
      </c>
    </row>
    <row r="228" spans="1:7" x14ac:dyDescent="0.2">
      <c r="A228" s="72">
        <v>225</v>
      </c>
      <c r="B228" s="74">
        <v>44144</v>
      </c>
      <c r="C228" s="73">
        <v>29</v>
      </c>
      <c r="D228" s="73">
        <f t="shared" si="13"/>
        <v>9683</v>
      </c>
      <c r="E228" s="73">
        <v>191</v>
      </c>
      <c r="F228" s="73">
        <f t="shared" si="14"/>
        <v>73</v>
      </c>
      <c r="G228" s="73">
        <f t="shared" si="15"/>
        <v>9610</v>
      </c>
    </row>
    <row r="229" spans="1:7" x14ac:dyDescent="0.2">
      <c r="A229" s="72">
        <v>226</v>
      </c>
      <c r="B229" s="74">
        <v>44145</v>
      </c>
      <c r="C229" s="73">
        <v>81</v>
      </c>
      <c r="D229" s="73">
        <f t="shared" si="13"/>
        <v>9764</v>
      </c>
      <c r="E229" s="73">
        <v>46</v>
      </c>
      <c r="F229" s="73">
        <f t="shared" si="14"/>
        <v>108</v>
      </c>
      <c r="G229" s="73">
        <f t="shared" si="15"/>
        <v>9656</v>
      </c>
    </row>
    <row r="230" spans="1:7" x14ac:dyDescent="0.2">
      <c r="A230" s="72">
        <v>227</v>
      </c>
      <c r="B230" s="74">
        <v>44146</v>
      </c>
      <c r="C230" s="73">
        <v>86</v>
      </c>
      <c r="D230" s="73">
        <f t="shared" si="13"/>
        <v>9850</v>
      </c>
      <c r="E230" s="73">
        <v>26</v>
      </c>
      <c r="F230" s="73">
        <f t="shared" si="14"/>
        <v>168</v>
      </c>
      <c r="G230" s="73">
        <f t="shared" si="15"/>
        <v>9682</v>
      </c>
    </row>
    <row r="231" spans="1:7" x14ac:dyDescent="0.2">
      <c r="A231" s="72">
        <v>228</v>
      </c>
      <c r="B231" s="74">
        <v>44147</v>
      </c>
      <c r="C231" s="73">
        <v>34</v>
      </c>
      <c r="D231" s="73">
        <f t="shared" si="13"/>
        <v>9884</v>
      </c>
      <c r="E231" s="73">
        <v>129</v>
      </c>
      <c r="F231" s="73">
        <f t="shared" si="14"/>
        <v>73</v>
      </c>
      <c r="G231" s="73">
        <f t="shared" si="15"/>
        <v>9811</v>
      </c>
    </row>
    <row r="232" spans="1:7" x14ac:dyDescent="0.2">
      <c r="A232" s="72">
        <v>229</v>
      </c>
      <c r="B232" s="74">
        <v>44148</v>
      </c>
      <c r="C232" s="73">
        <v>7</v>
      </c>
      <c r="D232" s="73">
        <f t="shared" si="13"/>
        <v>9891</v>
      </c>
      <c r="E232" s="73">
        <v>80</v>
      </c>
      <c r="F232" s="73">
        <f t="shared" si="14"/>
        <v>0</v>
      </c>
      <c r="G232" s="73">
        <f t="shared" si="15"/>
        <v>9891</v>
      </c>
    </row>
    <row r="233" spans="1:7" x14ac:dyDescent="0.2">
      <c r="A233" s="72">
        <v>230</v>
      </c>
      <c r="B233" s="74">
        <v>44149</v>
      </c>
      <c r="C233" s="73">
        <v>55</v>
      </c>
      <c r="D233" s="73">
        <f t="shared" si="13"/>
        <v>9946</v>
      </c>
      <c r="E233" s="73">
        <v>50</v>
      </c>
      <c r="F233" s="73">
        <f t="shared" si="14"/>
        <v>5</v>
      </c>
      <c r="G233" s="73">
        <f t="shared" si="15"/>
        <v>9941</v>
      </c>
    </row>
    <row r="234" spans="1:7" x14ac:dyDescent="0.2">
      <c r="A234" s="72">
        <v>231</v>
      </c>
      <c r="B234" s="74">
        <v>44150</v>
      </c>
      <c r="C234" s="73">
        <v>21</v>
      </c>
      <c r="D234" s="73">
        <f t="shared" si="13"/>
        <v>9967</v>
      </c>
      <c r="E234" s="73">
        <v>20</v>
      </c>
      <c r="F234" s="73">
        <f t="shared" si="14"/>
        <v>6</v>
      </c>
      <c r="G234" s="73">
        <f t="shared" si="15"/>
        <v>9961</v>
      </c>
    </row>
    <row r="235" spans="1:7" x14ac:dyDescent="0.2">
      <c r="A235" s="72">
        <v>232</v>
      </c>
      <c r="B235" s="74">
        <v>44151</v>
      </c>
      <c r="C235" s="73">
        <v>131</v>
      </c>
      <c r="D235" s="73">
        <f t="shared" si="13"/>
        <v>10098</v>
      </c>
      <c r="E235" s="73">
        <v>108</v>
      </c>
      <c r="F235" s="73">
        <f t="shared" si="14"/>
        <v>29</v>
      </c>
      <c r="G235" s="73">
        <f t="shared" si="15"/>
        <v>10069</v>
      </c>
    </row>
    <row r="236" spans="1:7" x14ac:dyDescent="0.2">
      <c r="A236" s="72">
        <v>233</v>
      </c>
      <c r="B236" s="74">
        <v>44152</v>
      </c>
      <c r="C236" s="73">
        <v>52</v>
      </c>
      <c r="D236" s="73">
        <f t="shared" si="13"/>
        <v>10150</v>
      </c>
      <c r="E236" s="73">
        <v>50</v>
      </c>
      <c r="F236" s="73">
        <f t="shared" si="14"/>
        <v>31</v>
      </c>
      <c r="G236" s="73">
        <f t="shared" si="15"/>
        <v>10119</v>
      </c>
    </row>
    <row r="237" spans="1:7" x14ac:dyDescent="0.2">
      <c r="A237" s="72">
        <v>234</v>
      </c>
      <c r="B237" s="74">
        <v>44153</v>
      </c>
      <c r="C237" s="73">
        <v>101</v>
      </c>
      <c r="D237" s="73">
        <f t="shared" si="13"/>
        <v>10251</v>
      </c>
      <c r="E237" s="73">
        <v>92</v>
      </c>
      <c r="F237" s="73">
        <f t="shared" si="14"/>
        <v>40</v>
      </c>
      <c r="G237" s="73">
        <f t="shared" si="15"/>
        <v>10211</v>
      </c>
    </row>
    <row r="238" spans="1:7" x14ac:dyDescent="0.2">
      <c r="A238" s="72">
        <v>235</v>
      </c>
      <c r="B238" s="74">
        <v>44154</v>
      </c>
      <c r="C238" s="73">
        <v>161</v>
      </c>
      <c r="D238" s="73">
        <f t="shared" si="13"/>
        <v>10412</v>
      </c>
      <c r="E238" s="73">
        <v>61</v>
      </c>
      <c r="F238" s="73">
        <f t="shared" si="14"/>
        <v>140</v>
      </c>
      <c r="G238" s="73">
        <f t="shared" si="15"/>
        <v>10272</v>
      </c>
    </row>
    <row r="239" spans="1:7" x14ac:dyDescent="0.2">
      <c r="A239" s="72">
        <v>236</v>
      </c>
      <c r="B239" s="74">
        <v>44155</v>
      </c>
      <c r="C239" s="73">
        <v>325</v>
      </c>
      <c r="D239" s="73">
        <f t="shared" si="13"/>
        <v>10737</v>
      </c>
      <c r="E239" s="73">
        <v>82</v>
      </c>
      <c r="F239" s="73">
        <f t="shared" si="14"/>
        <v>383</v>
      </c>
      <c r="G239" s="73">
        <f t="shared" si="15"/>
        <v>10354</v>
      </c>
    </row>
    <row r="240" spans="1:7" x14ac:dyDescent="0.2">
      <c r="A240" s="72">
        <v>237</v>
      </c>
      <c r="B240" s="74">
        <v>44156</v>
      </c>
      <c r="C240" s="73">
        <v>192</v>
      </c>
      <c r="D240" s="73">
        <f t="shared" si="13"/>
        <v>10929</v>
      </c>
      <c r="E240" s="73">
        <v>51</v>
      </c>
      <c r="F240" s="73">
        <f t="shared" si="14"/>
        <v>524</v>
      </c>
      <c r="G240" s="73">
        <f t="shared" si="15"/>
        <v>10405</v>
      </c>
    </row>
    <row r="241" spans="1:7" x14ac:dyDescent="0.2">
      <c r="A241" s="72">
        <v>238</v>
      </c>
      <c r="B241" s="74">
        <v>44157</v>
      </c>
      <c r="C241" s="73">
        <v>74</v>
      </c>
      <c r="D241" s="73">
        <f t="shared" si="13"/>
        <v>11003</v>
      </c>
      <c r="E241" s="73">
        <v>2</v>
      </c>
      <c r="F241" s="73">
        <f t="shared" si="14"/>
        <v>596</v>
      </c>
      <c r="G241" s="73">
        <f t="shared" si="15"/>
        <v>10407</v>
      </c>
    </row>
    <row r="242" spans="1:7" x14ac:dyDescent="0.2">
      <c r="A242" s="72">
        <v>239</v>
      </c>
      <c r="B242" s="74">
        <v>44158</v>
      </c>
      <c r="C242" s="73">
        <v>231</v>
      </c>
      <c r="D242" s="73">
        <f t="shared" si="13"/>
        <v>11234</v>
      </c>
      <c r="E242" s="73">
        <v>28</v>
      </c>
      <c r="F242" s="73">
        <f t="shared" si="14"/>
        <v>799</v>
      </c>
      <c r="G242" s="73">
        <f t="shared" si="15"/>
        <v>10435</v>
      </c>
    </row>
    <row r="243" spans="1:7" x14ac:dyDescent="0.2">
      <c r="A243" s="72">
        <v>240</v>
      </c>
      <c r="B243" s="74">
        <v>44159</v>
      </c>
      <c r="C243" s="73">
        <v>29</v>
      </c>
      <c r="D243" s="73">
        <f t="shared" si="13"/>
        <v>11263</v>
      </c>
      <c r="E243" s="73">
        <v>143</v>
      </c>
      <c r="F243" s="73">
        <f t="shared" si="14"/>
        <v>685</v>
      </c>
      <c r="G243" s="73">
        <f t="shared" si="15"/>
        <v>10578</v>
      </c>
    </row>
    <row r="244" spans="1:7" x14ac:dyDescent="0.2">
      <c r="A244" s="72">
        <v>241</v>
      </c>
      <c r="B244" s="74">
        <v>44160</v>
      </c>
      <c r="C244" s="73">
        <v>187</v>
      </c>
      <c r="D244" s="73">
        <f t="shared" si="13"/>
        <v>11450</v>
      </c>
      <c r="E244" s="73">
        <v>30</v>
      </c>
      <c r="F244" s="73">
        <f t="shared" si="14"/>
        <v>842</v>
      </c>
      <c r="G244" s="73">
        <f t="shared" si="15"/>
        <v>10608</v>
      </c>
    </row>
    <row r="245" spans="1:7" x14ac:dyDescent="0.2">
      <c r="A245" s="72">
        <v>242</v>
      </c>
      <c r="B245" s="74">
        <v>44161</v>
      </c>
      <c r="C245" s="73">
        <v>116</v>
      </c>
      <c r="D245" s="73">
        <f t="shared" si="13"/>
        <v>11566</v>
      </c>
      <c r="E245" s="73">
        <v>28</v>
      </c>
      <c r="F245" s="73">
        <f t="shared" si="14"/>
        <v>930</v>
      </c>
      <c r="G245" s="73">
        <f t="shared" si="15"/>
        <v>10636</v>
      </c>
    </row>
    <row r="246" spans="1:7" x14ac:dyDescent="0.2">
      <c r="A246" s="72">
        <v>243</v>
      </c>
      <c r="B246" s="74">
        <v>44162</v>
      </c>
      <c r="C246" s="73">
        <v>88</v>
      </c>
      <c r="D246" s="73">
        <f t="shared" si="13"/>
        <v>11654</v>
      </c>
      <c r="E246" s="73">
        <v>14</v>
      </c>
      <c r="F246" s="73">
        <f t="shared" si="14"/>
        <v>1004</v>
      </c>
      <c r="G246" s="73">
        <f t="shared" si="15"/>
        <v>10650</v>
      </c>
    </row>
    <row r="247" spans="1:7" x14ac:dyDescent="0.2">
      <c r="A247" s="72">
        <v>244</v>
      </c>
      <c r="B247" s="74">
        <v>44163</v>
      </c>
      <c r="C247" s="73">
        <v>245</v>
      </c>
      <c r="D247" s="73">
        <f t="shared" si="13"/>
        <v>11899</v>
      </c>
      <c r="E247" s="73">
        <v>68</v>
      </c>
      <c r="F247" s="73">
        <f t="shared" si="14"/>
        <v>1181</v>
      </c>
      <c r="G247" s="73">
        <f t="shared" si="15"/>
        <v>10718</v>
      </c>
    </row>
    <row r="248" spans="1:7" x14ac:dyDescent="0.2">
      <c r="A248" s="72">
        <v>245</v>
      </c>
      <c r="B248" s="74">
        <v>44164</v>
      </c>
      <c r="C248" s="73">
        <v>31</v>
      </c>
      <c r="D248" s="73">
        <f t="shared" si="13"/>
        <v>11930</v>
      </c>
      <c r="E248" s="73">
        <v>0</v>
      </c>
      <c r="F248" s="73">
        <f t="shared" si="14"/>
        <v>1212</v>
      </c>
      <c r="G248" s="73">
        <f t="shared" si="15"/>
        <v>10718</v>
      </c>
    </row>
    <row r="249" spans="1:7" x14ac:dyDescent="0.2">
      <c r="A249" s="72">
        <v>246</v>
      </c>
      <c r="B249" s="74">
        <v>44165</v>
      </c>
      <c r="C249" s="73">
        <v>168</v>
      </c>
      <c r="D249" s="73">
        <f t="shared" si="13"/>
        <v>12098</v>
      </c>
      <c r="E249" s="73">
        <v>146</v>
      </c>
      <c r="F249" s="73">
        <f t="shared" si="14"/>
        <v>1234</v>
      </c>
      <c r="G249" s="73">
        <f t="shared" si="15"/>
        <v>10864</v>
      </c>
    </row>
    <row r="250" spans="1:7" x14ac:dyDescent="0.2">
      <c r="A250" s="72">
        <v>247</v>
      </c>
      <c r="B250" s="74">
        <v>44166</v>
      </c>
      <c r="C250" s="73">
        <v>229</v>
      </c>
      <c r="D250" s="73">
        <f t="shared" si="13"/>
        <v>12327</v>
      </c>
      <c r="E250" s="73">
        <v>47</v>
      </c>
      <c r="F250" s="73">
        <f t="shared" si="14"/>
        <v>1416</v>
      </c>
      <c r="G250" s="73">
        <f t="shared" si="15"/>
        <v>10911</v>
      </c>
    </row>
    <row r="251" spans="1:7" x14ac:dyDescent="0.2">
      <c r="A251" s="72">
        <v>248</v>
      </c>
      <c r="B251" s="74">
        <v>44167</v>
      </c>
      <c r="C251" s="73">
        <v>248</v>
      </c>
      <c r="D251" s="73">
        <f t="shared" si="13"/>
        <v>12575</v>
      </c>
      <c r="E251" s="73">
        <v>124</v>
      </c>
      <c r="F251" s="73">
        <f t="shared" si="14"/>
        <v>1540</v>
      </c>
      <c r="G251" s="73">
        <f t="shared" si="15"/>
        <v>11035</v>
      </c>
    </row>
    <row r="252" spans="1:7" x14ac:dyDescent="0.2">
      <c r="A252" s="72">
        <v>249</v>
      </c>
      <c r="B252" s="74">
        <v>44168</v>
      </c>
      <c r="C252" s="73">
        <v>292</v>
      </c>
      <c r="D252" s="73">
        <f t="shared" si="13"/>
        <v>12867</v>
      </c>
      <c r="E252" s="73">
        <v>200</v>
      </c>
      <c r="F252" s="73">
        <f t="shared" si="14"/>
        <v>1632</v>
      </c>
      <c r="G252" s="73">
        <f t="shared" si="15"/>
        <v>11235</v>
      </c>
    </row>
    <row r="253" spans="1:7" x14ac:dyDescent="0.2">
      <c r="A253" s="72">
        <v>250</v>
      </c>
      <c r="B253" s="74">
        <v>44169</v>
      </c>
      <c r="C253" s="73">
        <v>279</v>
      </c>
      <c r="D253" s="73">
        <f t="shared" si="13"/>
        <v>13146</v>
      </c>
      <c r="E253" s="73">
        <v>263</v>
      </c>
      <c r="F253" s="73">
        <f t="shared" si="14"/>
        <v>1648</v>
      </c>
      <c r="G253" s="73">
        <f t="shared" si="15"/>
        <v>11498</v>
      </c>
    </row>
    <row r="254" spans="1:7" x14ac:dyDescent="0.2">
      <c r="A254" s="72">
        <v>251</v>
      </c>
      <c r="B254" s="74">
        <v>44170</v>
      </c>
      <c r="C254" s="73">
        <v>336</v>
      </c>
      <c r="D254" s="73">
        <f t="shared" si="13"/>
        <v>13482</v>
      </c>
      <c r="E254" s="73">
        <v>206</v>
      </c>
      <c r="F254" s="73">
        <f t="shared" si="14"/>
        <v>1778</v>
      </c>
      <c r="G254" s="73">
        <f t="shared" si="15"/>
        <v>11704</v>
      </c>
    </row>
    <row r="255" spans="1:7" x14ac:dyDescent="0.2">
      <c r="A255" s="72">
        <v>252</v>
      </c>
      <c r="B255" s="74">
        <v>44171</v>
      </c>
      <c r="C255" s="73">
        <v>63</v>
      </c>
      <c r="D255" s="73">
        <f t="shared" si="13"/>
        <v>13545</v>
      </c>
      <c r="E255" s="73">
        <v>191</v>
      </c>
      <c r="F255" s="73">
        <f t="shared" si="14"/>
        <v>1650</v>
      </c>
      <c r="G255" s="73">
        <f t="shared" si="15"/>
        <v>11895</v>
      </c>
    </row>
    <row r="256" spans="1:7" x14ac:dyDescent="0.2">
      <c r="A256" s="72">
        <v>253</v>
      </c>
      <c r="B256" s="74">
        <v>44172</v>
      </c>
      <c r="C256" s="73">
        <v>95</v>
      </c>
      <c r="D256" s="73">
        <f t="shared" si="13"/>
        <v>13640</v>
      </c>
      <c r="E256" s="73">
        <v>247</v>
      </c>
      <c r="F256" s="73">
        <f t="shared" si="14"/>
        <v>1498</v>
      </c>
      <c r="G256" s="73">
        <f t="shared" si="15"/>
        <v>12142</v>
      </c>
    </row>
    <row r="257" spans="1:7" x14ac:dyDescent="0.2">
      <c r="A257" s="72">
        <v>254</v>
      </c>
      <c r="B257" s="74">
        <v>44173</v>
      </c>
      <c r="C257" s="73">
        <v>62</v>
      </c>
      <c r="D257" s="73">
        <f t="shared" si="13"/>
        <v>13702</v>
      </c>
      <c r="E257" s="73">
        <v>432</v>
      </c>
      <c r="F257" s="73">
        <f t="shared" si="14"/>
        <v>1128</v>
      </c>
      <c r="G257" s="73">
        <f t="shared" si="15"/>
        <v>12574</v>
      </c>
    </row>
    <row r="258" spans="1:7" x14ac:dyDescent="0.2">
      <c r="A258" s="72">
        <v>255</v>
      </c>
      <c r="B258" s="74">
        <v>44174</v>
      </c>
      <c r="C258" s="73">
        <v>21</v>
      </c>
      <c r="D258" s="73">
        <f t="shared" si="13"/>
        <v>13723</v>
      </c>
      <c r="E258" s="73">
        <v>127</v>
      </c>
      <c r="F258" s="73">
        <f t="shared" si="14"/>
        <v>1022</v>
      </c>
      <c r="G258" s="73">
        <f t="shared" si="15"/>
        <v>12701</v>
      </c>
    </row>
    <row r="259" spans="1:7" x14ac:dyDescent="0.2">
      <c r="A259" s="72">
        <v>256</v>
      </c>
      <c r="B259" s="74">
        <v>44175</v>
      </c>
      <c r="C259" s="73">
        <v>119</v>
      </c>
      <c r="D259" s="73">
        <f t="shared" si="13"/>
        <v>13842</v>
      </c>
      <c r="E259" s="73">
        <v>121</v>
      </c>
      <c r="F259" s="73">
        <f t="shared" si="14"/>
        <v>1020</v>
      </c>
      <c r="G259" s="73">
        <f t="shared" si="15"/>
        <v>12822</v>
      </c>
    </row>
    <row r="260" spans="1:7" x14ac:dyDescent="0.2">
      <c r="A260" s="72">
        <v>257</v>
      </c>
      <c r="B260" s="74">
        <v>44176</v>
      </c>
      <c r="C260" s="73">
        <v>159</v>
      </c>
      <c r="D260" s="73">
        <f t="shared" si="13"/>
        <v>14001</v>
      </c>
      <c r="E260" s="73">
        <v>213</v>
      </c>
      <c r="F260" s="73">
        <f t="shared" si="14"/>
        <v>966</v>
      </c>
      <c r="G260" s="73">
        <f t="shared" si="15"/>
        <v>13035</v>
      </c>
    </row>
    <row r="261" spans="1:7" x14ac:dyDescent="0.2">
      <c r="A261" s="72">
        <v>258</v>
      </c>
      <c r="B261" s="74">
        <v>44177</v>
      </c>
      <c r="C261" s="73">
        <v>65</v>
      </c>
      <c r="D261" s="73">
        <f t="shared" si="13"/>
        <v>14066</v>
      </c>
      <c r="E261" s="73">
        <v>146</v>
      </c>
      <c r="F261" s="73">
        <f t="shared" si="14"/>
        <v>885</v>
      </c>
      <c r="G261" s="73">
        <f t="shared" si="15"/>
        <v>13181</v>
      </c>
    </row>
    <row r="262" spans="1:7" x14ac:dyDescent="0.2">
      <c r="A262" s="72">
        <v>259</v>
      </c>
      <c r="B262" s="74">
        <v>44178</v>
      </c>
      <c r="C262" s="73">
        <v>16</v>
      </c>
      <c r="D262" s="73">
        <f t="shared" si="13"/>
        <v>14082</v>
      </c>
      <c r="E262" s="73">
        <v>49</v>
      </c>
      <c r="F262" s="73">
        <f t="shared" si="14"/>
        <v>852</v>
      </c>
      <c r="G262" s="73">
        <f t="shared" si="15"/>
        <v>13230</v>
      </c>
    </row>
    <row r="263" spans="1:7" x14ac:dyDescent="0.2">
      <c r="A263" s="72">
        <v>260</v>
      </c>
      <c r="B263" s="74">
        <v>44179</v>
      </c>
      <c r="C263" s="73">
        <v>117</v>
      </c>
      <c r="D263" s="73">
        <f t="shared" si="13"/>
        <v>14199</v>
      </c>
      <c r="E263" s="73">
        <v>147</v>
      </c>
      <c r="F263" s="73">
        <f t="shared" si="14"/>
        <v>822</v>
      </c>
      <c r="G263" s="73">
        <f t="shared" si="15"/>
        <v>13377</v>
      </c>
    </row>
    <row r="264" spans="1:7" x14ac:dyDescent="0.2">
      <c r="A264" s="72">
        <v>261</v>
      </c>
      <c r="B264" s="74">
        <v>44180</v>
      </c>
      <c r="C264" s="73">
        <v>262</v>
      </c>
      <c r="D264" s="73">
        <f t="shared" si="13"/>
        <v>14461</v>
      </c>
      <c r="E264" s="73">
        <v>292</v>
      </c>
      <c r="F264" s="73">
        <f t="shared" si="14"/>
        <v>792</v>
      </c>
      <c r="G264" s="73">
        <f t="shared" si="15"/>
        <v>13669</v>
      </c>
    </row>
    <row r="265" spans="1:7" x14ac:dyDescent="0.2">
      <c r="A265" s="72">
        <v>262</v>
      </c>
      <c r="B265" s="74">
        <v>44181</v>
      </c>
      <c r="C265" s="73">
        <v>226</v>
      </c>
      <c r="D265" s="73">
        <f t="shared" si="13"/>
        <v>14687</v>
      </c>
      <c r="E265" s="73">
        <v>261</v>
      </c>
      <c r="F265" s="73">
        <f t="shared" si="14"/>
        <v>757</v>
      </c>
      <c r="G265" s="73">
        <f t="shared" si="15"/>
        <v>13930</v>
      </c>
    </row>
    <row r="266" spans="1:7" x14ac:dyDescent="0.2">
      <c r="A266" s="72">
        <v>263</v>
      </c>
      <c r="B266" s="74">
        <v>44182</v>
      </c>
      <c r="C266" s="73">
        <v>150</v>
      </c>
      <c r="D266" s="73">
        <f t="shared" si="13"/>
        <v>14837</v>
      </c>
      <c r="E266" s="73">
        <v>235</v>
      </c>
      <c r="F266" s="73">
        <f t="shared" si="14"/>
        <v>672</v>
      </c>
      <c r="G266" s="73">
        <f t="shared" si="15"/>
        <v>14165</v>
      </c>
    </row>
    <row r="267" spans="1:7" x14ac:dyDescent="0.2">
      <c r="A267" s="72">
        <v>264</v>
      </c>
      <c r="B267" s="74">
        <v>44183</v>
      </c>
      <c r="C267" s="73">
        <v>263</v>
      </c>
      <c r="D267" s="73">
        <f t="shared" si="13"/>
        <v>15100</v>
      </c>
      <c r="E267" s="73">
        <v>285</v>
      </c>
      <c r="F267" s="73">
        <f t="shared" si="14"/>
        <v>650</v>
      </c>
      <c r="G267" s="73">
        <f t="shared" si="15"/>
        <v>14450</v>
      </c>
    </row>
    <row r="268" spans="1:7" x14ac:dyDescent="0.2">
      <c r="A268" s="72">
        <v>265</v>
      </c>
      <c r="B268" s="74">
        <v>44184</v>
      </c>
      <c r="C268" s="73">
        <v>104</v>
      </c>
      <c r="D268" s="73">
        <f t="shared" si="13"/>
        <v>15204</v>
      </c>
      <c r="E268" s="73">
        <v>296</v>
      </c>
      <c r="F268" s="73">
        <f t="shared" si="14"/>
        <v>458</v>
      </c>
      <c r="G268" s="73">
        <f t="shared" si="15"/>
        <v>14746</v>
      </c>
    </row>
    <row r="269" spans="1:7" x14ac:dyDescent="0.2">
      <c r="A269" s="72">
        <v>266</v>
      </c>
      <c r="B269" s="74">
        <v>44185</v>
      </c>
      <c r="C269" s="73">
        <v>69</v>
      </c>
      <c r="D269" s="73">
        <f t="shared" si="13"/>
        <v>15273</v>
      </c>
      <c r="E269" s="73">
        <v>66</v>
      </c>
      <c r="F269" s="73">
        <f t="shared" si="14"/>
        <v>461</v>
      </c>
      <c r="G269" s="73">
        <f t="shared" si="15"/>
        <v>14812</v>
      </c>
    </row>
    <row r="270" spans="1:7" x14ac:dyDescent="0.2">
      <c r="A270" s="72">
        <v>267</v>
      </c>
      <c r="B270" s="74">
        <v>44186</v>
      </c>
      <c r="C270" s="73">
        <v>134</v>
      </c>
      <c r="D270" s="73">
        <f t="shared" si="13"/>
        <v>15407</v>
      </c>
      <c r="E270" s="73">
        <v>87</v>
      </c>
      <c r="F270" s="73">
        <f t="shared" si="14"/>
        <v>508</v>
      </c>
      <c r="G270" s="73">
        <f t="shared" si="15"/>
        <v>14899</v>
      </c>
    </row>
    <row r="271" spans="1:7" x14ac:dyDescent="0.2">
      <c r="A271" s="72">
        <v>268</v>
      </c>
      <c r="B271" s="74">
        <v>44187</v>
      </c>
      <c r="C271" s="73">
        <v>211</v>
      </c>
      <c r="D271" s="73">
        <f t="shared" si="13"/>
        <v>15618</v>
      </c>
      <c r="E271" s="73">
        <v>61</v>
      </c>
      <c r="F271" s="73">
        <f t="shared" si="14"/>
        <v>658</v>
      </c>
      <c r="G271" s="73">
        <f t="shared" si="15"/>
        <v>14960</v>
      </c>
    </row>
    <row r="272" spans="1:7" x14ac:dyDescent="0.2">
      <c r="A272" s="72">
        <v>269</v>
      </c>
      <c r="B272" s="74">
        <v>44188</v>
      </c>
      <c r="C272" s="73">
        <v>173</v>
      </c>
      <c r="D272" s="73">
        <f t="shared" si="13"/>
        <v>15791</v>
      </c>
      <c r="E272" s="73">
        <v>18</v>
      </c>
      <c r="F272" s="73">
        <f t="shared" si="14"/>
        <v>813</v>
      </c>
      <c r="G272" s="73">
        <f t="shared" si="15"/>
        <v>14978</v>
      </c>
    </row>
    <row r="273" spans="1:7" x14ac:dyDescent="0.2">
      <c r="A273" s="72">
        <v>270</v>
      </c>
      <c r="B273" s="74">
        <v>44189</v>
      </c>
      <c r="C273" s="73">
        <v>49</v>
      </c>
      <c r="D273" s="73">
        <f t="shared" si="13"/>
        <v>15840</v>
      </c>
      <c r="E273" s="73">
        <v>142</v>
      </c>
      <c r="F273" s="73">
        <f t="shared" si="14"/>
        <v>720</v>
      </c>
      <c r="G273" s="73">
        <f t="shared" si="15"/>
        <v>15120</v>
      </c>
    </row>
    <row r="274" spans="1:7" x14ac:dyDescent="0.2">
      <c r="A274" s="72">
        <v>271</v>
      </c>
      <c r="B274" s="74">
        <v>44190</v>
      </c>
      <c r="C274" s="73">
        <v>60</v>
      </c>
      <c r="D274" s="73">
        <f t="shared" si="13"/>
        <v>15900</v>
      </c>
      <c r="E274" s="73">
        <v>137</v>
      </c>
      <c r="F274" s="73">
        <f t="shared" si="14"/>
        <v>643</v>
      </c>
      <c r="G274" s="73">
        <f t="shared" si="15"/>
        <v>15257</v>
      </c>
    </row>
    <row r="275" spans="1:7" x14ac:dyDescent="0.2">
      <c r="A275" s="72">
        <v>272</v>
      </c>
      <c r="B275" s="74">
        <v>44191</v>
      </c>
      <c r="C275" s="73">
        <v>115</v>
      </c>
      <c r="D275" s="73">
        <f t="shared" ref="D275:D338" si="16">D274+C275</f>
        <v>16015</v>
      </c>
      <c r="E275" s="73">
        <v>76</v>
      </c>
      <c r="F275" s="73">
        <f t="shared" ref="F275:F338" si="17">F274+C275-E275</f>
        <v>682</v>
      </c>
      <c r="G275" s="73">
        <f t="shared" ref="G275:G338" si="18">G274+E275</f>
        <v>15333</v>
      </c>
    </row>
    <row r="276" spans="1:7" x14ac:dyDescent="0.2">
      <c r="A276" s="72">
        <v>273</v>
      </c>
      <c r="B276" s="74">
        <v>44192</v>
      </c>
      <c r="C276" s="73">
        <v>45</v>
      </c>
      <c r="D276" s="73">
        <f t="shared" si="16"/>
        <v>16060</v>
      </c>
      <c r="E276" s="73">
        <v>23</v>
      </c>
      <c r="F276" s="73">
        <f t="shared" si="17"/>
        <v>704</v>
      </c>
      <c r="G276" s="73">
        <f t="shared" si="18"/>
        <v>15356</v>
      </c>
    </row>
    <row r="277" spans="1:7" x14ac:dyDescent="0.2">
      <c r="A277" s="72">
        <v>274</v>
      </c>
      <c r="B277" s="74">
        <v>44193</v>
      </c>
      <c r="C277" s="73">
        <v>133</v>
      </c>
      <c r="D277" s="73">
        <f t="shared" si="16"/>
        <v>16193</v>
      </c>
      <c r="E277" s="73">
        <v>130</v>
      </c>
      <c r="F277" s="73">
        <f t="shared" si="17"/>
        <v>707</v>
      </c>
      <c r="G277" s="73">
        <f t="shared" si="18"/>
        <v>15486</v>
      </c>
    </row>
    <row r="278" spans="1:7" x14ac:dyDescent="0.2">
      <c r="A278" s="72">
        <v>275</v>
      </c>
      <c r="B278" s="74">
        <v>44194</v>
      </c>
      <c r="C278" s="73">
        <v>85</v>
      </c>
      <c r="D278" s="73">
        <f t="shared" si="16"/>
        <v>16278</v>
      </c>
      <c r="E278" s="73">
        <v>331</v>
      </c>
      <c r="F278" s="73">
        <f t="shared" si="17"/>
        <v>461</v>
      </c>
      <c r="G278" s="73">
        <f t="shared" si="18"/>
        <v>15817</v>
      </c>
    </row>
    <row r="279" spans="1:7" x14ac:dyDescent="0.2">
      <c r="A279" s="72">
        <v>276</v>
      </c>
      <c r="B279" s="74">
        <v>44195</v>
      </c>
      <c r="C279" s="73">
        <v>66</v>
      </c>
      <c r="D279" s="73">
        <f t="shared" si="16"/>
        <v>16344</v>
      </c>
      <c r="E279" s="73">
        <v>133</v>
      </c>
      <c r="F279" s="73">
        <f t="shared" si="17"/>
        <v>394</v>
      </c>
      <c r="G279" s="73">
        <f t="shared" si="18"/>
        <v>15950</v>
      </c>
    </row>
    <row r="280" spans="1:7" x14ac:dyDescent="0.2">
      <c r="A280" s="72">
        <v>277</v>
      </c>
      <c r="B280" s="74">
        <v>44196</v>
      </c>
      <c r="C280" s="73">
        <v>88</v>
      </c>
      <c r="D280" s="73">
        <f t="shared" si="16"/>
        <v>16432</v>
      </c>
      <c r="E280" s="73">
        <v>226</v>
      </c>
      <c r="F280" s="73">
        <f t="shared" si="17"/>
        <v>256</v>
      </c>
      <c r="G280" s="73">
        <f t="shared" si="18"/>
        <v>16176</v>
      </c>
    </row>
    <row r="281" spans="1:7" x14ac:dyDescent="0.2">
      <c r="A281" s="72">
        <v>278</v>
      </c>
      <c r="B281" s="74">
        <v>44197</v>
      </c>
      <c r="C281" s="73">
        <v>94</v>
      </c>
      <c r="D281" s="73">
        <f t="shared" si="16"/>
        <v>16526</v>
      </c>
      <c r="E281" s="73">
        <v>199</v>
      </c>
      <c r="F281" s="73">
        <f t="shared" si="17"/>
        <v>151</v>
      </c>
      <c r="G281" s="73">
        <f t="shared" si="18"/>
        <v>16375</v>
      </c>
    </row>
    <row r="282" spans="1:7" x14ac:dyDescent="0.2">
      <c r="A282" s="72">
        <v>279</v>
      </c>
      <c r="B282" s="74">
        <v>44198</v>
      </c>
      <c r="C282" s="73">
        <v>212</v>
      </c>
      <c r="D282" s="73">
        <f t="shared" si="16"/>
        <v>16738</v>
      </c>
      <c r="E282" s="73">
        <v>113</v>
      </c>
      <c r="F282" s="73">
        <f t="shared" si="17"/>
        <v>250</v>
      </c>
      <c r="G282" s="73">
        <f t="shared" si="18"/>
        <v>16488</v>
      </c>
    </row>
    <row r="283" spans="1:7" x14ac:dyDescent="0.2">
      <c r="A283" s="72">
        <v>280</v>
      </c>
      <c r="B283" s="74">
        <v>44199</v>
      </c>
      <c r="C283" s="73">
        <v>50</v>
      </c>
      <c r="D283" s="73">
        <f t="shared" si="16"/>
        <v>16788</v>
      </c>
      <c r="E283" s="73">
        <v>60</v>
      </c>
      <c r="F283" s="73">
        <f t="shared" si="17"/>
        <v>240</v>
      </c>
      <c r="G283" s="73">
        <f t="shared" si="18"/>
        <v>16548</v>
      </c>
    </row>
    <row r="284" spans="1:7" x14ac:dyDescent="0.2">
      <c r="A284" s="72">
        <v>281</v>
      </c>
      <c r="B284" s="74">
        <v>44200</v>
      </c>
      <c r="C284" s="73">
        <v>181</v>
      </c>
      <c r="D284" s="73">
        <f t="shared" si="16"/>
        <v>16969</v>
      </c>
      <c r="E284" s="73">
        <v>118</v>
      </c>
      <c r="F284" s="73">
        <f t="shared" si="17"/>
        <v>303</v>
      </c>
      <c r="G284" s="73">
        <f t="shared" si="18"/>
        <v>16666</v>
      </c>
    </row>
    <row r="285" spans="1:7" x14ac:dyDescent="0.2">
      <c r="A285" s="72">
        <v>282</v>
      </c>
      <c r="B285" s="74">
        <v>44201</v>
      </c>
      <c r="C285" s="73">
        <v>163</v>
      </c>
      <c r="D285" s="73">
        <f t="shared" si="16"/>
        <v>17132</v>
      </c>
      <c r="E285" s="73">
        <v>226</v>
      </c>
      <c r="F285" s="73">
        <f t="shared" si="17"/>
        <v>240</v>
      </c>
      <c r="G285" s="73">
        <f t="shared" si="18"/>
        <v>16892</v>
      </c>
    </row>
    <row r="286" spans="1:7" x14ac:dyDescent="0.2">
      <c r="A286" s="72">
        <v>283</v>
      </c>
      <c r="B286" s="74">
        <v>44202</v>
      </c>
      <c r="C286" s="73">
        <v>201</v>
      </c>
      <c r="D286" s="73">
        <f t="shared" si="16"/>
        <v>17333</v>
      </c>
      <c r="E286" s="73">
        <v>166</v>
      </c>
      <c r="F286" s="73">
        <f t="shared" si="17"/>
        <v>275</v>
      </c>
      <c r="G286" s="73">
        <f t="shared" si="18"/>
        <v>17058</v>
      </c>
    </row>
    <row r="287" spans="1:7" x14ac:dyDescent="0.2">
      <c r="A287" s="72">
        <v>284</v>
      </c>
      <c r="B287" s="74">
        <v>44203</v>
      </c>
      <c r="C287" s="73">
        <v>125</v>
      </c>
      <c r="D287" s="73">
        <f t="shared" si="16"/>
        <v>17458</v>
      </c>
      <c r="E287" s="73">
        <v>79</v>
      </c>
      <c r="F287" s="73">
        <f t="shared" si="17"/>
        <v>321</v>
      </c>
      <c r="G287" s="73">
        <f t="shared" si="18"/>
        <v>17137</v>
      </c>
    </row>
    <row r="288" spans="1:7" x14ac:dyDescent="0.2">
      <c r="A288" s="72">
        <v>285</v>
      </c>
      <c r="B288" s="74">
        <v>44204</v>
      </c>
      <c r="C288" s="73">
        <v>134</v>
      </c>
      <c r="D288" s="73">
        <f t="shared" si="16"/>
        <v>17592</v>
      </c>
      <c r="E288" s="73">
        <v>15</v>
      </c>
      <c r="F288" s="73">
        <f t="shared" si="17"/>
        <v>440</v>
      </c>
      <c r="G288" s="73">
        <f t="shared" si="18"/>
        <v>17152</v>
      </c>
    </row>
    <row r="289" spans="1:7" x14ac:dyDescent="0.2">
      <c r="A289" s="72">
        <v>286</v>
      </c>
      <c r="B289" s="74">
        <v>44205</v>
      </c>
      <c r="C289" s="73">
        <v>169</v>
      </c>
      <c r="D289" s="73">
        <f t="shared" si="16"/>
        <v>17761</v>
      </c>
      <c r="E289" s="73">
        <v>130</v>
      </c>
      <c r="F289" s="73">
        <f t="shared" si="17"/>
        <v>479</v>
      </c>
      <c r="G289" s="73">
        <f t="shared" si="18"/>
        <v>17282</v>
      </c>
    </row>
    <row r="290" spans="1:7" x14ac:dyDescent="0.2">
      <c r="A290" s="72">
        <v>287</v>
      </c>
      <c r="B290" s="74">
        <v>44206</v>
      </c>
      <c r="C290" s="73">
        <v>80</v>
      </c>
      <c r="D290" s="73">
        <f t="shared" si="16"/>
        <v>17841</v>
      </c>
      <c r="E290" s="73">
        <v>32</v>
      </c>
      <c r="F290" s="73">
        <f t="shared" si="17"/>
        <v>527</v>
      </c>
      <c r="G290" s="73">
        <f t="shared" si="18"/>
        <v>17314</v>
      </c>
    </row>
    <row r="291" spans="1:7" x14ac:dyDescent="0.2">
      <c r="A291" s="72">
        <v>288</v>
      </c>
      <c r="B291" s="74">
        <v>44207</v>
      </c>
      <c r="C291" s="73">
        <v>162</v>
      </c>
      <c r="D291" s="73">
        <f t="shared" si="16"/>
        <v>18003</v>
      </c>
      <c r="E291" s="73">
        <v>173</v>
      </c>
      <c r="F291" s="73">
        <f t="shared" si="17"/>
        <v>516</v>
      </c>
      <c r="G291" s="73">
        <f t="shared" si="18"/>
        <v>17487</v>
      </c>
    </row>
    <row r="292" spans="1:7" x14ac:dyDescent="0.2">
      <c r="A292" s="72">
        <v>289</v>
      </c>
      <c r="B292" s="74">
        <v>44208</v>
      </c>
      <c r="C292" s="73">
        <v>164</v>
      </c>
      <c r="D292" s="73">
        <f t="shared" si="16"/>
        <v>18167</v>
      </c>
      <c r="E292" s="73">
        <v>89</v>
      </c>
      <c r="F292" s="73">
        <f t="shared" si="17"/>
        <v>591</v>
      </c>
      <c r="G292" s="73">
        <f t="shared" si="18"/>
        <v>17576</v>
      </c>
    </row>
    <row r="293" spans="1:7" x14ac:dyDescent="0.2">
      <c r="A293" s="72">
        <v>290</v>
      </c>
      <c r="B293" s="74">
        <v>44209</v>
      </c>
      <c r="C293" s="73">
        <v>93</v>
      </c>
      <c r="D293" s="73">
        <f t="shared" si="16"/>
        <v>18260</v>
      </c>
      <c r="E293" s="73">
        <v>393</v>
      </c>
      <c r="F293" s="73">
        <f t="shared" si="17"/>
        <v>291</v>
      </c>
      <c r="G293" s="73">
        <f t="shared" si="18"/>
        <v>17969</v>
      </c>
    </row>
    <row r="294" spans="1:7" x14ac:dyDescent="0.2">
      <c r="A294" s="72">
        <v>291</v>
      </c>
      <c r="B294" s="74">
        <v>44210</v>
      </c>
      <c r="C294" s="73">
        <v>223</v>
      </c>
      <c r="D294" s="73">
        <f t="shared" si="16"/>
        <v>18483</v>
      </c>
      <c r="E294" s="73">
        <v>176</v>
      </c>
      <c r="F294" s="73">
        <f t="shared" si="17"/>
        <v>338</v>
      </c>
      <c r="G294" s="73">
        <f t="shared" si="18"/>
        <v>18145</v>
      </c>
    </row>
    <row r="295" spans="1:7" x14ac:dyDescent="0.2">
      <c r="A295" s="72">
        <v>292</v>
      </c>
      <c r="B295" s="74">
        <v>44211</v>
      </c>
      <c r="C295" s="73">
        <v>304</v>
      </c>
      <c r="D295" s="73">
        <f t="shared" si="16"/>
        <v>18787</v>
      </c>
      <c r="E295" s="73">
        <v>96</v>
      </c>
      <c r="F295" s="73">
        <f t="shared" si="17"/>
        <v>546</v>
      </c>
      <c r="G295" s="73">
        <f t="shared" si="18"/>
        <v>18241</v>
      </c>
    </row>
    <row r="296" spans="1:7" x14ac:dyDescent="0.2">
      <c r="A296" s="72">
        <v>293</v>
      </c>
      <c r="B296" s="74">
        <v>44212</v>
      </c>
      <c r="C296" s="73">
        <v>205</v>
      </c>
      <c r="D296" s="73">
        <f t="shared" si="16"/>
        <v>18992</v>
      </c>
      <c r="E296" s="73">
        <v>170</v>
      </c>
      <c r="F296" s="73">
        <f t="shared" si="17"/>
        <v>581</v>
      </c>
      <c r="G296" s="73">
        <f t="shared" si="18"/>
        <v>18411</v>
      </c>
    </row>
    <row r="297" spans="1:7" x14ac:dyDescent="0.2">
      <c r="A297" s="72">
        <v>294</v>
      </c>
      <c r="B297" s="74">
        <v>44213</v>
      </c>
      <c r="C297" s="73">
        <v>45</v>
      </c>
      <c r="D297" s="73">
        <f t="shared" si="16"/>
        <v>19037</v>
      </c>
      <c r="E297" s="73">
        <v>120</v>
      </c>
      <c r="F297" s="73">
        <f t="shared" si="17"/>
        <v>506</v>
      </c>
      <c r="G297" s="73">
        <f t="shared" si="18"/>
        <v>18531</v>
      </c>
    </row>
    <row r="298" spans="1:7" x14ac:dyDescent="0.2">
      <c r="A298" s="72">
        <v>295</v>
      </c>
      <c r="B298" s="74">
        <v>44214</v>
      </c>
      <c r="C298" s="73">
        <v>196</v>
      </c>
      <c r="D298" s="73">
        <f t="shared" si="16"/>
        <v>19233</v>
      </c>
      <c r="E298" s="73">
        <v>128</v>
      </c>
      <c r="F298" s="73">
        <f t="shared" si="17"/>
        <v>574</v>
      </c>
      <c r="G298" s="73">
        <f t="shared" si="18"/>
        <v>18659</v>
      </c>
    </row>
    <row r="299" spans="1:7" x14ac:dyDescent="0.2">
      <c r="A299" s="72">
        <v>296</v>
      </c>
      <c r="B299" s="74">
        <v>44215</v>
      </c>
      <c r="C299" s="73">
        <v>302</v>
      </c>
      <c r="D299" s="73">
        <f t="shared" si="16"/>
        <v>19535</v>
      </c>
      <c r="E299" s="73">
        <v>217</v>
      </c>
      <c r="F299" s="73">
        <f t="shared" si="17"/>
        <v>659</v>
      </c>
      <c r="G299" s="73">
        <f t="shared" si="18"/>
        <v>18876</v>
      </c>
    </row>
    <row r="300" spans="1:7" x14ac:dyDescent="0.2">
      <c r="A300" s="72">
        <v>297</v>
      </c>
      <c r="B300" s="74">
        <v>44216</v>
      </c>
      <c r="C300" s="73">
        <v>300</v>
      </c>
      <c r="D300" s="73">
        <f t="shared" si="16"/>
        <v>19835</v>
      </c>
      <c r="E300" s="73">
        <v>137</v>
      </c>
      <c r="F300" s="73">
        <f t="shared" si="17"/>
        <v>822</v>
      </c>
      <c r="G300" s="73">
        <f t="shared" si="18"/>
        <v>19013</v>
      </c>
    </row>
    <row r="301" spans="1:7" x14ac:dyDescent="0.2">
      <c r="A301" s="72">
        <v>298</v>
      </c>
      <c r="B301" s="74">
        <v>44217</v>
      </c>
      <c r="C301" s="73">
        <v>94</v>
      </c>
      <c r="D301" s="73">
        <f t="shared" si="16"/>
        <v>19929</v>
      </c>
      <c r="E301" s="73">
        <v>121</v>
      </c>
      <c r="F301" s="73">
        <f t="shared" si="17"/>
        <v>795</v>
      </c>
      <c r="G301" s="73">
        <f t="shared" si="18"/>
        <v>19134</v>
      </c>
    </row>
    <row r="302" spans="1:7" x14ac:dyDescent="0.2">
      <c r="A302" s="72">
        <v>299</v>
      </c>
      <c r="B302" s="74">
        <v>44218</v>
      </c>
      <c r="C302" s="73">
        <v>214</v>
      </c>
      <c r="D302" s="73">
        <f t="shared" si="16"/>
        <v>20143</v>
      </c>
      <c r="E302" s="73">
        <v>197</v>
      </c>
      <c r="F302" s="73">
        <f t="shared" si="17"/>
        <v>812</v>
      </c>
      <c r="G302" s="73">
        <f t="shared" si="18"/>
        <v>19331</v>
      </c>
    </row>
    <row r="303" spans="1:7" x14ac:dyDescent="0.2">
      <c r="A303" s="72">
        <v>300</v>
      </c>
      <c r="B303" s="74">
        <v>44219</v>
      </c>
      <c r="C303" s="73">
        <v>84</v>
      </c>
      <c r="D303" s="73">
        <f t="shared" si="16"/>
        <v>20227</v>
      </c>
      <c r="E303" s="73">
        <v>135</v>
      </c>
      <c r="F303" s="73">
        <f t="shared" si="17"/>
        <v>761</v>
      </c>
      <c r="G303" s="73">
        <f t="shared" si="18"/>
        <v>19466</v>
      </c>
    </row>
    <row r="304" spans="1:7" x14ac:dyDescent="0.2">
      <c r="A304" s="72">
        <v>301</v>
      </c>
      <c r="B304" s="74">
        <v>44220</v>
      </c>
      <c r="C304" s="73">
        <v>11</v>
      </c>
      <c r="D304" s="73">
        <f t="shared" si="16"/>
        <v>20238</v>
      </c>
      <c r="E304" s="73">
        <v>39</v>
      </c>
      <c r="F304" s="73">
        <f t="shared" si="17"/>
        <v>733</v>
      </c>
      <c r="G304" s="73">
        <f t="shared" si="18"/>
        <v>19505</v>
      </c>
    </row>
    <row r="305" spans="1:7" x14ac:dyDescent="0.2">
      <c r="A305" s="72">
        <v>302</v>
      </c>
      <c r="B305" s="74">
        <v>44221</v>
      </c>
      <c r="C305" s="73">
        <v>95</v>
      </c>
      <c r="D305" s="73">
        <f t="shared" si="16"/>
        <v>20333</v>
      </c>
      <c r="E305" s="73">
        <v>241</v>
      </c>
      <c r="F305" s="73">
        <f t="shared" si="17"/>
        <v>587</v>
      </c>
      <c r="G305" s="73">
        <f t="shared" si="18"/>
        <v>19746</v>
      </c>
    </row>
    <row r="306" spans="1:7" x14ac:dyDescent="0.2">
      <c r="A306" s="72">
        <v>303</v>
      </c>
      <c r="B306" s="74">
        <v>44222</v>
      </c>
      <c r="C306" s="73">
        <v>230</v>
      </c>
      <c r="D306" s="73">
        <f t="shared" si="16"/>
        <v>20563</v>
      </c>
      <c r="E306" s="73">
        <v>79</v>
      </c>
      <c r="F306" s="73">
        <f t="shared" si="17"/>
        <v>738</v>
      </c>
      <c r="G306" s="73">
        <f t="shared" si="18"/>
        <v>19825</v>
      </c>
    </row>
    <row r="307" spans="1:7" x14ac:dyDescent="0.2">
      <c r="A307" s="72">
        <v>304</v>
      </c>
      <c r="B307" s="74">
        <v>44223</v>
      </c>
      <c r="C307" s="73">
        <v>316</v>
      </c>
      <c r="D307" s="73">
        <f t="shared" si="16"/>
        <v>20879</v>
      </c>
      <c r="E307" s="73">
        <v>114</v>
      </c>
      <c r="F307" s="73">
        <f t="shared" si="17"/>
        <v>940</v>
      </c>
      <c r="G307" s="73">
        <f t="shared" si="18"/>
        <v>19939</v>
      </c>
    </row>
    <row r="308" spans="1:7" x14ac:dyDescent="0.2">
      <c r="A308" s="72">
        <v>305</v>
      </c>
      <c r="B308" s="74">
        <v>44224</v>
      </c>
      <c r="C308" s="73">
        <v>357</v>
      </c>
      <c r="D308" s="73">
        <f t="shared" si="16"/>
        <v>21236</v>
      </c>
      <c r="E308" s="73">
        <v>66</v>
      </c>
      <c r="F308" s="73">
        <f t="shared" si="17"/>
        <v>1231</v>
      </c>
      <c r="G308" s="73">
        <f t="shared" si="18"/>
        <v>20005</v>
      </c>
    </row>
    <row r="309" spans="1:7" x14ac:dyDescent="0.2">
      <c r="A309" s="72">
        <v>306</v>
      </c>
      <c r="B309" s="74">
        <v>44225</v>
      </c>
      <c r="C309" s="73">
        <v>144</v>
      </c>
      <c r="D309" s="73">
        <f t="shared" si="16"/>
        <v>21380</v>
      </c>
      <c r="E309" s="73">
        <v>98</v>
      </c>
      <c r="F309" s="73">
        <f t="shared" si="17"/>
        <v>1277</v>
      </c>
      <c r="G309" s="73">
        <f t="shared" si="18"/>
        <v>20103</v>
      </c>
    </row>
    <row r="310" spans="1:7" x14ac:dyDescent="0.2">
      <c r="A310" s="72">
        <v>307</v>
      </c>
      <c r="B310" s="74">
        <v>44226</v>
      </c>
      <c r="C310" s="73">
        <v>210</v>
      </c>
      <c r="D310" s="73">
        <f t="shared" si="16"/>
        <v>21590</v>
      </c>
      <c r="E310" s="73">
        <v>180</v>
      </c>
      <c r="F310" s="73">
        <f t="shared" si="17"/>
        <v>1307</v>
      </c>
      <c r="G310" s="73">
        <f t="shared" si="18"/>
        <v>20283</v>
      </c>
    </row>
    <row r="311" spans="1:7" x14ac:dyDescent="0.2">
      <c r="A311" s="72">
        <v>308</v>
      </c>
      <c r="B311" s="74">
        <v>44227</v>
      </c>
      <c r="C311" s="73">
        <v>28</v>
      </c>
      <c r="D311" s="73">
        <f t="shared" si="16"/>
        <v>21618</v>
      </c>
      <c r="E311" s="73">
        <v>38</v>
      </c>
      <c r="F311" s="73">
        <f t="shared" si="17"/>
        <v>1297</v>
      </c>
      <c r="G311" s="73">
        <f t="shared" si="18"/>
        <v>20321</v>
      </c>
    </row>
    <row r="312" spans="1:7" x14ac:dyDescent="0.2">
      <c r="A312" s="72">
        <v>309</v>
      </c>
      <c r="B312" s="74">
        <v>44228</v>
      </c>
      <c r="C312" s="73">
        <v>373</v>
      </c>
      <c r="D312" s="73">
        <f t="shared" si="16"/>
        <v>21991</v>
      </c>
      <c r="E312" s="73">
        <v>305</v>
      </c>
      <c r="F312" s="73">
        <f t="shared" si="17"/>
        <v>1365</v>
      </c>
      <c r="G312" s="73">
        <f t="shared" si="18"/>
        <v>20626</v>
      </c>
    </row>
    <row r="313" spans="1:7" x14ac:dyDescent="0.2">
      <c r="A313" s="72">
        <v>310</v>
      </c>
      <c r="B313" s="74">
        <v>44229</v>
      </c>
      <c r="C313" s="73">
        <v>230</v>
      </c>
      <c r="D313" s="73">
        <f t="shared" si="16"/>
        <v>22221</v>
      </c>
      <c r="E313" s="73">
        <v>56</v>
      </c>
      <c r="F313" s="73">
        <f t="shared" si="17"/>
        <v>1539</v>
      </c>
      <c r="G313" s="73">
        <f t="shared" si="18"/>
        <v>20682</v>
      </c>
    </row>
    <row r="314" spans="1:7" x14ac:dyDescent="0.2">
      <c r="A314" s="72">
        <v>311</v>
      </c>
      <c r="B314" s="74">
        <v>44230</v>
      </c>
      <c r="C314" s="73">
        <v>269</v>
      </c>
      <c r="D314" s="73">
        <f t="shared" si="16"/>
        <v>22490</v>
      </c>
      <c r="E314" s="73">
        <v>87</v>
      </c>
      <c r="F314" s="73">
        <f t="shared" si="17"/>
        <v>1721</v>
      </c>
      <c r="G314" s="73">
        <f t="shared" si="18"/>
        <v>20769</v>
      </c>
    </row>
    <row r="315" spans="1:7" x14ac:dyDescent="0.2">
      <c r="A315" s="72">
        <v>312</v>
      </c>
      <c r="B315" s="74">
        <v>44231</v>
      </c>
      <c r="C315" s="73">
        <v>280</v>
      </c>
      <c r="D315" s="73">
        <f t="shared" si="16"/>
        <v>22770</v>
      </c>
      <c r="E315" s="73">
        <v>52</v>
      </c>
      <c r="F315" s="73">
        <f t="shared" si="17"/>
        <v>1949</v>
      </c>
      <c r="G315" s="73">
        <f t="shared" si="18"/>
        <v>20821</v>
      </c>
    </row>
    <row r="316" spans="1:7" x14ac:dyDescent="0.2">
      <c r="A316" s="72">
        <v>313</v>
      </c>
      <c r="B316" s="74">
        <v>44232</v>
      </c>
      <c r="C316" s="73">
        <v>244</v>
      </c>
      <c r="D316" s="73">
        <f t="shared" si="16"/>
        <v>23014</v>
      </c>
      <c r="E316" s="73">
        <v>192</v>
      </c>
      <c r="F316" s="73">
        <f t="shared" si="17"/>
        <v>2001</v>
      </c>
      <c r="G316" s="73">
        <f t="shared" si="18"/>
        <v>21013</v>
      </c>
    </row>
    <row r="317" spans="1:7" x14ac:dyDescent="0.2">
      <c r="A317" s="72">
        <v>314</v>
      </c>
      <c r="B317" s="74">
        <v>44233</v>
      </c>
      <c r="C317" s="73">
        <v>234</v>
      </c>
      <c r="D317" s="73">
        <f t="shared" si="16"/>
        <v>23248</v>
      </c>
      <c r="E317" s="73">
        <v>76</v>
      </c>
      <c r="F317" s="73">
        <f t="shared" si="17"/>
        <v>2159</v>
      </c>
      <c r="G317" s="73">
        <f t="shared" si="18"/>
        <v>21089</v>
      </c>
    </row>
    <row r="318" spans="1:7" x14ac:dyDescent="0.2">
      <c r="A318" s="72">
        <v>315</v>
      </c>
      <c r="B318" s="74">
        <v>44234</v>
      </c>
      <c r="C318" s="73">
        <v>63</v>
      </c>
      <c r="D318" s="73">
        <f t="shared" si="16"/>
        <v>23311</v>
      </c>
      <c r="E318" s="73">
        <v>11</v>
      </c>
      <c r="F318" s="73">
        <f t="shared" si="17"/>
        <v>2211</v>
      </c>
      <c r="G318" s="73">
        <f t="shared" si="18"/>
        <v>21100</v>
      </c>
    </row>
    <row r="319" spans="1:7" x14ac:dyDescent="0.2">
      <c r="A319" s="72">
        <v>316</v>
      </c>
      <c r="B319" s="74">
        <v>44235</v>
      </c>
      <c r="C319" s="73">
        <v>170</v>
      </c>
      <c r="D319" s="73">
        <f t="shared" si="16"/>
        <v>23481</v>
      </c>
      <c r="E319" s="73">
        <v>170</v>
      </c>
      <c r="F319" s="73">
        <f t="shared" si="17"/>
        <v>2211</v>
      </c>
      <c r="G319" s="73">
        <f t="shared" si="18"/>
        <v>21270</v>
      </c>
    </row>
    <row r="320" spans="1:7" x14ac:dyDescent="0.2">
      <c r="A320" s="72">
        <v>317</v>
      </c>
      <c r="B320" s="74">
        <v>44236</v>
      </c>
      <c r="C320" s="73">
        <v>134</v>
      </c>
      <c r="D320" s="73">
        <f t="shared" si="16"/>
        <v>23615</v>
      </c>
      <c r="E320" s="73">
        <v>35</v>
      </c>
      <c r="F320" s="73">
        <f t="shared" si="17"/>
        <v>2310</v>
      </c>
      <c r="G320" s="73">
        <f t="shared" si="18"/>
        <v>21305</v>
      </c>
    </row>
    <row r="321" spans="1:7" x14ac:dyDescent="0.2">
      <c r="A321" s="72">
        <v>318</v>
      </c>
      <c r="B321" s="74">
        <v>44237</v>
      </c>
      <c r="C321" s="73">
        <v>204</v>
      </c>
      <c r="D321" s="73">
        <f t="shared" si="16"/>
        <v>23819</v>
      </c>
      <c r="E321" s="73">
        <v>305</v>
      </c>
      <c r="F321" s="73">
        <f t="shared" si="17"/>
        <v>2209</v>
      </c>
      <c r="G321" s="73">
        <f t="shared" si="18"/>
        <v>21610</v>
      </c>
    </row>
    <row r="322" spans="1:7" x14ac:dyDescent="0.2">
      <c r="A322" s="72">
        <v>319</v>
      </c>
      <c r="B322" s="74">
        <v>44238</v>
      </c>
      <c r="C322" s="73">
        <v>156</v>
      </c>
      <c r="D322" s="73">
        <f t="shared" si="16"/>
        <v>23975</v>
      </c>
      <c r="E322" s="73">
        <v>307</v>
      </c>
      <c r="F322" s="73">
        <f t="shared" si="17"/>
        <v>2058</v>
      </c>
      <c r="G322" s="73">
        <f t="shared" si="18"/>
        <v>21917</v>
      </c>
    </row>
    <row r="323" spans="1:7" x14ac:dyDescent="0.2">
      <c r="A323" s="72">
        <v>320</v>
      </c>
      <c r="B323" s="74">
        <v>44239</v>
      </c>
      <c r="C323" s="73">
        <v>117</v>
      </c>
      <c r="D323" s="73">
        <f t="shared" si="16"/>
        <v>24092</v>
      </c>
      <c r="E323" s="73">
        <v>189</v>
      </c>
      <c r="F323" s="73">
        <f t="shared" si="17"/>
        <v>1986</v>
      </c>
      <c r="G323" s="73">
        <f t="shared" si="18"/>
        <v>22106</v>
      </c>
    </row>
    <row r="324" spans="1:7" x14ac:dyDescent="0.2">
      <c r="A324" s="72">
        <v>321</v>
      </c>
      <c r="B324" s="74">
        <v>44240</v>
      </c>
      <c r="C324" s="73">
        <v>210</v>
      </c>
      <c r="D324" s="73">
        <f t="shared" si="16"/>
        <v>24302</v>
      </c>
      <c r="E324" s="73">
        <v>142</v>
      </c>
      <c r="F324" s="73">
        <f t="shared" si="17"/>
        <v>2054</v>
      </c>
      <c r="G324" s="73">
        <f t="shared" si="18"/>
        <v>22248</v>
      </c>
    </row>
    <row r="325" spans="1:7" x14ac:dyDescent="0.2">
      <c r="A325" s="72">
        <v>322</v>
      </c>
      <c r="B325" s="74">
        <v>44241</v>
      </c>
      <c r="C325" s="73">
        <v>48</v>
      </c>
      <c r="D325" s="73">
        <f t="shared" si="16"/>
        <v>24350</v>
      </c>
      <c r="E325" s="73">
        <v>21</v>
      </c>
      <c r="F325" s="73">
        <f t="shared" si="17"/>
        <v>2081</v>
      </c>
      <c r="G325" s="73">
        <f t="shared" si="18"/>
        <v>22269</v>
      </c>
    </row>
    <row r="326" spans="1:7" x14ac:dyDescent="0.2">
      <c r="A326" s="72">
        <v>323</v>
      </c>
      <c r="B326" s="74">
        <v>44242</v>
      </c>
      <c r="C326" s="73">
        <v>130</v>
      </c>
      <c r="D326" s="73">
        <f t="shared" si="16"/>
        <v>24480</v>
      </c>
      <c r="E326" s="73">
        <v>472</v>
      </c>
      <c r="F326" s="73">
        <f t="shared" si="17"/>
        <v>1739</v>
      </c>
      <c r="G326" s="73">
        <f t="shared" si="18"/>
        <v>22741</v>
      </c>
    </row>
    <row r="327" spans="1:7" x14ac:dyDescent="0.2">
      <c r="A327" s="72">
        <v>324</v>
      </c>
      <c r="B327" s="74">
        <v>44243</v>
      </c>
      <c r="C327" s="73">
        <v>357</v>
      </c>
      <c r="D327" s="73">
        <f t="shared" si="16"/>
        <v>24837</v>
      </c>
      <c r="E327" s="73">
        <v>241</v>
      </c>
      <c r="F327" s="73">
        <f t="shared" si="17"/>
        <v>1855</v>
      </c>
      <c r="G327" s="73">
        <f t="shared" si="18"/>
        <v>22982</v>
      </c>
    </row>
    <row r="328" spans="1:7" x14ac:dyDescent="0.2">
      <c r="A328" s="72">
        <v>325</v>
      </c>
      <c r="B328" s="74">
        <v>44244</v>
      </c>
      <c r="C328" s="73">
        <v>358</v>
      </c>
      <c r="D328" s="73">
        <f t="shared" si="16"/>
        <v>25195</v>
      </c>
      <c r="E328" s="73">
        <v>215</v>
      </c>
      <c r="F328" s="73">
        <f t="shared" si="17"/>
        <v>1998</v>
      </c>
      <c r="G328" s="73">
        <f t="shared" si="18"/>
        <v>23197</v>
      </c>
    </row>
    <row r="329" spans="1:7" x14ac:dyDescent="0.2">
      <c r="A329" s="72">
        <v>326</v>
      </c>
      <c r="B329" s="74">
        <v>44245</v>
      </c>
      <c r="C329" s="73">
        <v>197</v>
      </c>
      <c r="D329" s="73">
        <f t="shared" si="16"/>
        <v>25392</v>
      </c>
      <c r="E329" s="73">
        <v>331</v>
      </c>
      <c r="F329" s="73">
        <f t="shared" si="17"/>
        <v>1864</v>
      </c>
      <c r="G329" s="73">
        <f t="shared" si="18"/>
        <v>23528</v>
      </c>
    </row>
    <row r="330" spans="1:7" x14ac:dyDescent="0.2">
      <c r="A330" s="72">
        <v>327</v>
      </c>
      <c r="B330" s="74">
        <v>44246</v>
      </c>
      <c r="C330" s="73">
        <v>176</v>
      </c>
      <c r="D330" s="73">
        <f t="shared" si="16"/>
        <v>25568</v>
      </c>
      <c r="E330" s="73">
        <v>207</v>
      </c>
      <c r="F330" s="73">
        <f t="shared" si="17"/>
        <v>1833</v>
      </c>
      <c r="G330" s="73">
        <f t="shared" si="18"/>
        <v>23735</v>
      </c>
    </row>
    <row r="331" spans="1:7" x14ac:dyDescent="0.2">
      <c r="A331" s="72">
        <v>328</v>
      </c>
      <c r="B331" s="74">
        <v>44247</v>
      </c>
      <c r="C331" s="73">
        <v>174</v>
      </c>
      <c r="D331" s="73">
        <f t="shared" si="16"/>
        <v>25742</v>
      </c>
      <c r="E331" s="73">
        <v>184</v>
      </c>
      <c r="F331" s="73">
        <f t="shared" si="17"/>
        <v>1823</v>
      </c>
      <c r="G331" s="73">
        <f t="shared" si="18"/>
        <v>23919</v>
      </c>
    </row>
    <row r="332" spans="1:7" x14ac:dyDescent="0.2">
      <c r="A332" s="72">
        <v>329</v>
      </c>
      <c r="B332" s="74">
        <v>44248</v>
      </c>
      <c r="C332" s="73">
        <v>96</v>
      </c>
      <c r="D332" s="73">
        <f t="shared" si="16"/>
        <v>25838</v>
      </c>
      <c r="E332" s="73">
        <v>60</v>
      </c>
      <c r="F332" s="73">
        <f t="shared" si="17"/>
        <v>1859</v>
      </c>
      <c r="G332" s="73">
        <f t="shared" si="18"/>
        <v>23979</v>
      </c>
    </row>
    <row r="333" spans="1:7" x14ac:dyDescent="0.2">
      <c r="A333" s="72">
        <v>330</v>
      </c>
      <c r="B333" s="74">
        <v>44249</v>
      </c>
      <c r="C333" s="73">
        <v>332</v>
      </c>
      <c r="D333" s="73">
        <f t="shared" si="16"/>
        <v>26170</v>
      </c>
      <c r="E333" s="73">
        <v>188</v>
      </c>
      <c r="F333" s="73">
        <f t="shared" si="17"/>
        <v>2003</v>
      </c>
      <c r="G333" s="73">
        <f t="shared" si="18"/>
        <v>24167</v>
      </c>
    </row>
    <row r="334" spans="1:7" x14ac:dyDescent="0.2">
      <c r="A334" s="72">
        <v>331</v>
      </c>
      <c r="B334" s="74">
        <v>44250</v>
      </c>
      <c r="C334" s="73">
        <v>353</v>
      </c>
      <c r="D334" s="73">
        <f t="shared" si="16"/>
        <v>26523</v>
      </c>
      <c r="E334" s="73">
        <v>134</v>
      </c>
      <c r="F334" s="73">
        <f t="shared" si="17"/>
        <v>2222</v>
      </c>
      <c r="G334" s="73">
        <f t="shared" si="18"/>
        <v>24301</v>
      </c>
    </row>
    <row r="335" spans="1:7" x14ac:dyDescent="0.2">
      <c r="A335" s="72">
        <v>332</v>
      </c>
      <c r="B335" s="74">
        <v>44251</v>
      </c>
      <c r="C335" s="73">
        <v>430</v>
      </c>
      <c r="D335" s="73">
        <f t="shared" si="16"/>
        <v>26953</v>
      </c>
      <c r="E335" s="73">
        <v>180</v>
      </c>
      <c r="F335" s="73">
        <f t="shared" si="17"/>
        <v>2472</v>
      </c>
      <c r="G335" s="73">
        <f t="shared" si="18"/>
        <v>24481</v>
      </c>
    </row>
    <row r="336" spans="1:7" x14ac:dyDescent="0.2">
      <c r="A336" s="72">
        <v>333</v>
      </c>
      <c r="B336" s="74">
        <v>44252</v>
      </c>
      <c r="C336" s="73">
        <v>456</v>
      </c>
      <c r="D336" s="73">
        <f t="shared" si="16"/>
        <v>27409</v>
      </c>
      <c r="E336" s="73">
        <v>228</v>
      </c>
      <c r="F336" s="73">
        <f t="shared" si="17"/>
        <v>2700</v>
      </c>
      <c r="G336" s="73">
        <f t="shared" si="18"/>
        <v>24709</v>
      </c>
    </row>
    <row r="337" spans="1:7" x14ac:dyDescent="0.2">
      <c r="A337" s="72">
        <v>334</v>
      </c>
      <c r="B337" s="74">
        <v>44253</v>
      </c>
      <c r="C337" s="73">
        <v>168</v>
      </c>
      <c r="D337" s="73">
        <f t="shared" si="16"/>
        <v>27577</v>
      </c>
      <c r="E337" s="73">
        <v>82</v>
      </c>
      <c r="F337" s="73">
        <f t="shared" si="17"/>
        <v>2786</v>
      </c>
      <c r="G337" s="73">
        <f t="shared" si="18"/>
        <v>24791</v>
      </c>
    </row>
    <row r="338" spans="1:7" x14ac:dyDescent="0.2">
      <c r="A338" s="72">
        <v>335</v>
      </c>
      <c r="B338" s="74">
        <v>44254</v>
      </c>
      <c r="C338" s="73">
        <v>233</v>
      </c>
      <c r="D338" s="73">
        <f t="shared" si="16"/>
        <v>27810</v>
      </c>
      <c r="E338" s="73">
        <v>189</v>
      </c>
      <c r="F338" s="73">
        <f t="shared" si="17"/>
        <v>2830</v>
      </c>
      <c r="G338" s="73">
        <f t="shared" si="18"/>
        <v>24980</v>
      </c>
    </row>
    <row r="339" spans="1:7" x14ac:dyDescent="0.2">
      <c r="A339" s="72">
        <v>336</v>
      </c>
      <c r="B339" s="74">
        <v>44255</v>
      </c>
      <c r="C339" s="73">
        <v>10</v>
      </c>
      <c r="D339" s="73">
        <f t="shared" ref="D339:D402" si="19">D338+C339</f>
        <v>27820</v>
      </c>
      <c r="E339" s="73">
        <v>54</v>
      </c>
      <c r="F339" s="73">
        <f t="shared" ref="F339:F402" si="20">F338+C339-E339</f>
        <v>2786</v>
      </c>
      <c r="G339" s="73">
        <f t="shared" ref="G339:G402" si="21">G338+E339</f>
        <v>25034</v>
      </c>
    </row>
    <row r="340" spans="1:7" x14ac:dyDescent="0.2">
      <c r="A340" s="72">
        <v>337</v>
      </c>
      <c r="B340" s="74">
        <v>44256</v>
      </c>
      <c r="C340" s="73">
        <v>71</v>
      </c>
      <c r="D340" s="73">
        <f t="shared" si="19"/>
        <v>27891</v>
      </c>
      <c r="E340" s="73">
        <v>144</v>
      </c>
      <c r="F340" s="73">
        <f t="shared" si="20"/>
        <v>2713</v>
      </c>
      <c r="G340" s="73">
        <f t="shared" si="21"/>
        <v>25178</v>
      </c>
    </row>
    <row r="341" spans="1:7" x14ac:dyDescent="0.2">
      <c r="A341" s="72">
        <v>338</v>
      </c>
      <c r="B341" s="74">
        <v>44257</v>
      </c>
      <c r="C341" s="73">
        <v>117</v>
      </c>
      <c r="D341" s="73">
        <f t="shared" si="19"/>
        <v>28008</v>
      </c>
      <c r="E341" s="73">
        <v>418</v>
      </c>
      <c r="F341" s="73">
        <f t="shared" si="20"/>
        <v>2412</v>
      </c>
      <c r="G341" s="73">
        <f t="shared" si="21"/>
        <v>25596</v>
      </c>
    </row>
    <row r="342" spans="1:7" x14ac:dyDescent="0.2">
      <c r="A342" s="72">
        <v>339</v>
      </c>
      <c r="B342" s="74">
        <v>44258</v>
      </c>
      <c r="C342" s="73">
        <v>133</v>
      </c>
      <c r="D342" s="73">
        <f t="shared" si="19"/>
        <v>28141</v>
      </c>
      <c r="E342" s="73">
        <v>308</v>
      </c>
      <c r="F342" s="73">
        <f t="shared" si="20"/>
        <v>2237</v>
      </c>
      <c r="G342" s="73">
        <f t="shared" si="21"/>
        <v>25904</v>
      </c>
    </row>
    <row r="343" spans="1:7" x14ac:dyDescent="0.2">
      <c r="A343" s="72">
        <v>340</v>
      </c>
      <c r="B343" s="74">
        <v>44259</v>
      </c>
      <c r="C343" s="73">
        <v>253</v>
      </c>
      <c r="D343" s="73">
        <f t="shared" si="19"/>
        <v>28394</v>
      </c>
      <c r="E343" s="73">
        <v>186</v>
      </c>
      <c r="F343" s="73">
        <f t="shared" si="20"/>
        <v>2304</v>
      </c>
      <c r="G343" s="73">
        <f t="shared" si="21"/>
        <v>26090</v>
      </c>
    </row>
    <row r="344" spans="1:7" x14ac:dyDescent="0.2">
      <c r="A344" s="72">
        <v>341</v>
      </c>
      <c r="B344" s="74">
        <v>44260</v>
      </c>
      <c r="C344" s="73">
        <v>392</v>
      </c>
      <c r="D344" s="73">
        <f t="shared" si="19"/>
        <v>28786</v>
      </c>
      <c r="E344" s="73">
        <v>156</v>
      </c>
      <c r="F344" s="73">
        <f t="shared" si="20"/>
        <v>2540</v>
      </c>
      <c r="G344" s="73">
        <f t="shared" si="21"/>
        <v>26246</v>
      </c>
    </row>
    <row r="345" spans="1:7" x14ac:dyDescent="0.2">
      <c r="A345" s="72">
        <v>342</v>
      </c>
      <c r="B345" s="74">
        <v>44261</v>
      </c>
      <c r="C345" s="73">
        <v>71</v>
      </c>
      <c r="D345" s="73">
        <f t="shared" si="19"/>
        <v>28857</v>
      </c>
      <c r="E345" s="73">
        <v>287</v>
      </c>
      <c r="F345" s="73">
        <f t="shared" si="20"/>
        <v>2324</v>
      </c>
      <c r="G345" s="73">
        <f t="shared" si="21"/>
        <v>26533</v>
      </c>
    </row>
    <row r="346" spans="1:7" x14ac:dyDescent="0.2">
      <c r="A346" s="72">
        <v>343</v>
      </c>
      <c r="B346" s="74">
        <v>44262</v>
      </c>
      <c r="C346" s="73">
        <v>32</v>
      </c>
      <c r="D346" s="73">
        <f t="shared" si="19"/>
        <v>28889</v>
      </c>
      <c r="E346" s="73">
        <v>449</v>
      </c>
      <c r="F346" s="73">
        <f t="shared" si="20"/>
        <v>1907</v>
      </c>
      <c r="G346" s="73">
        <f t="shared" si="21"/>
        <v>26982</v>
      </c>
    </row>
    <row r="347" spans="1:7" x14ac:dyDescent="0.2">
      <c r="A347" s="72">
        <v>344</v>
      </c>
      <c r="B347" s="74">
        <v>44263</v>
      </c>
      <c r="C347" s="73">
        <v>730</v>
      </c>
      <c r="D347" s="73">
        <f t="shared" si="19"/>
        <v>29619</v>
      </c>
      <c r="E347" s="73">
        <v>315</v>
      </c>
      <c r="F347" s="73">
        <f t="shared" si="20"/>
        <v>2322</v>
      </c>
      <c r="G347" s="73">
        <f t="shared" si="21"/>
        <v>27297</v>
      </c>
    </row>
    <row r="348" spans="1:7" x14ac:dyDescent="0.2">
      <c r="A348" s="72">
        <v>345</v>
      </c>
      <c r="B348" s="74">
        <v>44264</v>
      </c>
      <c r="C348" s="73">
        <v>123</v>
      </c>
      <c r="D348" s="73">
        <f t="shared" si="19"/>
        <v>29742</v>
      </c>
      <c r="E348" s="73">
        <v>55</v>
      </c>
      <c r="F348" s="73">
        <f t="shared" si="20"/>
        <v>2390</v>
      </c>
      <c r="G348" s="73">
        <f t="shared" si="21"/>
        <v>27352</v>
      </c>
    </row>
    <row r="349" spans="1:7" x14ac:dyDescent="0.2">
      <c r="A349" s="72">
        <v>346</v>
      </c>
      <c r="B349" s="74">
        <v>44265</v>
      </c>
      <c r="C349" s="73">
        <v>213</v>
      </c>
      <c r="D349" s="73">
        <f t="shared" si="19"/>
        <v>29955</v>
      </c>
      <c r="E349" s="73">
        <v>286</v>
      </c>
      <c r="F349" s="73">
        <f t="shared" si="20"/>
        <v>2317</v>
      </c>
      <c r="G349" s="73">
        <f t="shared" si="21"/>
        <v>27638</v>
      </c>
    </row>
    <row r="350" spans="1:7" x14ac:dyDescent="0.2">
      <c r="A350" s="72">
        <v>347</v>
      </c>
      <c r="B350" s="74">
        <v>44266</v>
      </c>
      <c r="C350" s="73">
        <v>156</v>
      </c>
      <c r="D350" s="73">
        <f t="shared" si="19"/>
        <v>30111</v>
      </c>
      <c r="E350" s="73">
        <v>384</v>
      </c>
      <c r="F350" s="73">
        <f t="shared" si="20"/>
        <v>2089</v>
      </c>
      <c r="G350" s="73">
        <f t="shared" si="21"/>
        <v>28022</v>
      </c>
    </row>
    <row r="351" spans="1:7" x14ac:dyDescent="0.2">
      <c r="A351" s="72">
        <v>348</v>
      </c>
      <c r="B351" s="74">
        <v>44267</v>
      </c>
      <c r="C351" s="73">
        <v>240</v>
      </c>
      <c r="D351" s="73">
        <f t="shared" si="19"/>
        <v>30351</v>
      </c>
      <c r="E351" s="73">
        <v>155</v>
      </c>
      <c r="F351" s="73">
        <f t="shared" si="20"/>
        <v>2174</v>
      </c>
      <c r="G351" s="73">
        <f t="shared" si="21"/>
        <v>28177</v>
      </c>
    </row>
    <row r="352" spans="1:7" x14ac:dyDescent="0.2">
      <c r="A352" s="72">
        <v>349</v>
      </c>
      <c r="B352" s="74">
        <v>44268</v>
      </c>
      <c r="C352" s="73">
        <v>119</v>
      </c>
      <c r="D352" s="73">
        <f t="shared" si="19"/>
        <v>30470</v>
      </c>
      <c r="E352" s="73">
        <v>244</v>
      </c>
      <c r="F352" s="73">
        <f t="shared" si="20"/>
        <v>2049</v>
      </c>
      <c r="G352" s="73">
        <f t="shared" si="21"/>
        <v>28421</v>
      </c>
    </row>
    <row r="353" spans="1:7" x14ac:dyDescent="0.2">
      <c r="A353" s="72">
        <v>350</v>
      </c>
      <c r="B353" s="74">
        <v>44269</v>
      </c>
      <c r="C353" s="73">
        <v>0</v>
      </c>
      <c r="D353" s="73">
        <f t="shared" si="19"/>
        <v>30470</v>
      </c>
      <c r="E353" s="73">
        <v>8</v>
      </c>
      <c r="F353" s="73">
        <f t="shared" si="20"/>
        <v>2041</v>
      </c>
      <c r="G353" s="73">
        <f t="shared" si="21"/>
        <v>28429</v>
      </c>
    </row>
    <row r="354" spans="1:7" x14ac:dyDescent="0.2">
      <c r="A354" s="72">
        <v>351</v>
      </c>
      <c r="B354" s="74">
        <v>44270</v>
      </c>
      <c r="C354" s="73">
        <v>220</v>
      </c>
      <c r="D354" s="73">
        <f t="shared" si="19"/>
        <v>30690</v>
      </c>
      <c r="E354" s="73">
        <v>79</v>
      </c>
      <c r="F354" s="73">
        <f t="shared" si="20"/>
        <v>2182</v>
      </c>
      <c r="G354" s="73">
        <f t="shared" si="21"/>
        <v>28508</v>
      </c>
    </row>
    <row r="355" spans="1:7" x14ac:dyDescent="0.2">
      <c r="A355" s="72">
        <v>352</v>
      </c>
      <c r="B355" s="74">
        <v>44271</v>
      </c>
      <c r="C355" s="73">
        <v>163</v>
      </c>
      <c r="D355" s="73">
        <f t="shared" si="19"/>
        <v>30853</v>
      </c>
      <c r="E355" s="73">
        <v>130</v>
      </c>
      <c r="F355" s="73">
        <f t="shared" si="20"/>
        <v>2215</v>
      </c>
      <c r="G355" s="73">
        <f t="shared" si="21"/>
        <v>28638</v>
      </c>
    </row>
    <row r="356" spans="1:7" x14ac:dyDescent="0.2">
      <c r="A356" s="72">
        <v>353</v>
      </c>
      <c r="B356" s="74">
        <v>44272</v>
      </c>
      <c r="C356" s="73">
        <v>134</v>
      </c>
      <c r="D356" s="73">
        <f t="shared" si="19"/>
        <v>30987</v>
      </c>
      <c r="E356" s="73">
        <v>195</v>
      </c>
      <c r="F356" s="73">
        <f t="shared" si="20"/>
        <v>2154</v>
      </c>
      <c r="G356" s="73">
        <f t="shared" si="21"/>
        <v>28833</v>
      </c>
    </row>
    <row r="357" spans="1:7" x14ac:dyDescent="0.2">
      <c r="A357" s="72">
        <v>354</v>
      </c>
      <c r="B357" s="74">
        <v>44273</v>
      </c>
      <c r="C357" s="73">
        <v>311</v>
      </c>
      <c r="D357" s="73">
        <f t="shared" si="19"/>
        <v>31298</v>
      </c>
      <c r="E357" s="73">
        <v>351</v>
      </c>
      <c r="F357" s="73">
        <f t="shared" si="20"/>
        <v>2114</v>
      </c>
      <c r="G357" s="73">
        <f t="shared" si="21"/>
        <v>29184</v>
      </c>
    </row>
    <row r="358" spans="1:7" x14ac:dyDescent="0.2">
      <c r="A358" s="72">
        <v>355</v>
      </c>
      <c r="B358" s="74">
        <v>44274</v>
      </c>
      <c r="C358" s="73">
        <v>163</v>
      </c>
      <c r="D358" s="73">
        <f t="shared" si="19"/>
        <v>31461</v>
      </c>
      <c r="E358" s="73">
        <v>387</v>
      </c>
      <c r="F358" s="73">
        <f t="shared" si="20"/>
        <v>1890</v>
      </c>
      <c r="G358" s="73">
        <f t="shared" si="21"/>
        <v>29571</v>
      </c>
    </row>
    <row r="359" spans="1:7" x14ac:dyDescent="0.2">
      <c r="A359" s="72">
        <v>356</v>
      </c>
      <c r="B359" s="74">
        <v>44275</v>
      </c>
      <c r="C359" s="73">
        <v>313</v>
      </c>
      <c r="D359" s="73">
        <f t="shared" si="19"/>
        <v>31774</v>
      </c>
      <c r="E359" s="73">
        <v>487</v>
      </c>
      <c r="F359" s="73">
        <f t="shared" si="20"/>
        <v>1716</v>
      </c>
      <c r="G359" s="73">
        <f t="shared" si="21"/>
        <v>30058</v>
      </c>
    </row>
    <row r="360" spans="1:7" x14ac:dyDescent="0.2">
      <c r="A360" s="72">
        <v>357</v>
      </c>
      <c r="B360" s="74">
        <v>44276</v>
      </c>
      <c r="C360" s="73">
        <v>0</v>
      </c>
      <c r="D360" s="73">
        <f t="shared" si="19"/>
        <v>31774</v>
      </c>
      <c r="E360" s="73">
        <v>160</v>
      </c>
      <c r="F360" s="73">
        <f t="shared" si="20"/>
        <v>1556</v>
      </c>
      <c r="G360" s="73">
        <f t="shared" si="21"/>
        <v>30218</v>
      </c>
    </row>
    <row r="361" spans="1:7" x14ac:dyDescent="0.2">
      <c r="A361" s="72">
        <v>358</v>
      </c>
      <c r="B361" s="74">
        <v>44277</v>
      </c>
      <c r="C361" s="73">
        <v>81</v>
      </c>
      <c r="D361" s="73">
        <f t="shared" si="19"/>
        <v>31855</v>
      </c>
      <c r="E361" s="73">
        <v>660</v>
      </c>
      <c r="F361" s="73">
        <f t="shared" si="20"/>
        <v>977</v>
      </c>
      <c r="G361" s="73">
        <f t="shared" si="21"/>
        <v>30878</v>
      </c>
    </row>
    <row r="362" spans="1:7" x14ac:dyDescent="0.2">
      <c r="A362" s="72">
        <v>359</v>
      </c>
      <c r="B362" s="74">
        <v>44278</v>
      </c>
      <c r="C362" s="73">
        <v>165</v>
      </c>
      <c r="D362" s="73">
        <f t="shared" si="19"/>
        <v>32020</v>
      </c>
      <c r="E362" s="73">
        <v>122</v>
      </c>
      <c r="F362" s="73">
        <f t="shared" si="20"/>
        <v>1020</v>
      </c>
      <c r="G362" s="73">
        <f t="shared" si="21"/>
        <v>31000</v>
      </c>
    </row>
    <row r="363" spans="1:7" x14ac:dyDescent="0.2">
      <c r="A363" s="72">
        <v>360</v>
      </c>
      <c r="B363" s="74">
        <v>44279</v>
      </c>
      <c r="C363" s="73">
        <v>128</v>
      </c>
      <c r="D363" s="73">
        <f t="shared" si="19"/>
        <v>32148</v>
      </c>
      <c r="E363" s="73">
        <v>158</v>
      </c>
      <c r="F363" s="73">
        <f t="shared" si="20"/>
        <v>990</v>
      </c>
      <c r="G363" s="73">
        <f t="shared" si="21"/>
        <v>31158</v>
      </c>
    </row>
    <row r="364" spans="1:7" x14ac:dyDescent="0.2">
      <c r="A364" s="72">
        <v>361</v>
      </c>
      <c r="B364" s="74">
        <v>44280</v>
      </c>
      <c r="C364" s="73">
        <v>250</v>
      </c>
      <c r="D364" s="73">
        <f t="shared" si="19"/>
        <v>32398</v>
      </c>
      <c r="E364" s="73">
        <v>217</v>
      </c>
      <c r="F364" s="73">
        <f t="shared" si="20"/>
        <v>1023</v>
      </c>
      <c r="G364" s="73">
        <f t="shared" si="21"/>
        <v>31375</v>
      </c>
    </row>
    <row r="365" spans="1:7" x14ac:dyDescent="0.2">
      <c r="A365" s="72">
        <v>362</v>
      </c>
      <c r="B365" s="74">
        <v>44281</v>
      </c>
      <c r="C365" s="73">
        <v>117</v>
      </c>
      <c r="D365" s="73">
        <f t="shared" si="19"/>
        <v>32515</v>
      </c>
      <c r="E365" s="73">
        <v>224</v>
      </c>
      <c r="F365" s="73">
        <f t="shared" si="20"/>
        <v>916</v>
      </c>
      <c r="G365" s="73">
        <f t="shared" si="21"/>
        <v>31599</v>
      </c>
    </row>
    <row r="366" spans="1:7" x14ac:dyDescent="0.2">
      <c r="A366" s="72">
        <v>363</v>
      </c>
      <c r="B366" s="74">
        <v>44282</v>
      </c>
      <c r="C366" s="73">
        <v>96</v>
      </c>
      <c r="D366" s="73">
        <f t="shared" si="19"/>
        <v>32611</v>
      </c>
      <c r="E366" s="73">
        <v>71</v>
      </c>
      <c r="F366" s="73">
        <f t="shared" si="20"/>
        <v>941</v>
      </c>
      <c r="G366" s="73">
        <f t="shared" si="21"/>
        <v>31670</v>
      </c>
    </row>
    <row r="367" spans="1:7" x14ac:dyDescent="0.2">
      <c r="A367" s="72">
        <v>364</v>
      </c>
      <c r="B367" s="74">
        <v>44283</v>
      </c>
      <c r="C367" s="73">
        <v>3</v>
      </c>
      <c r="D367" s="73">
        <f t="shared" si="19"/>
        <v>32614</v>
      </c>
      <c r="E367" s="73">
        <v>29</v>
      </c>
      <c r="F367" s="73">
        <f t="shared" si="20"/>
        <v>915</v>
      </c>
      <c r="G367" s="73">
        <f t="shared" si="21"/>
        <v>31699</v>
      </c>
    </row>
    <row r="368" spans="1:7" x14ac:dyDescent="0.2">
      <c r="A368" s="72">
        <v>365</v>
      </c>
      <c r="B368" s="74">
        <v>44284</v>
      </c>
      <c r="C368" s="73">
        <v>89</v>
      </c>
      <c r="D368" s="73">
        <f t="shared" si="19"/>
        <v>32703</v>
      </c>
      <c r="E368" s="73">
        <v>209</v>
      </c>
      <c r="F368" s="73">
        <f t="shared" si="20"/>
        <v>795</v>
      </c>
      <c r="G368" s="73">
        <f t="shared" si="21"/>
        <v>31908</v>
      </c>
    </row>
    <row r="369" spans="1:7" x14ac:dyDescent="0.2">
      <c r="A369" s="72">
        <v>366</v>
      </c>
      <c r="B369" s="74">
        <v>44285</v>
      </c>
      <c r="C369" s="73">
        <v>134</v>
      </c>
      <c r="D369" s="73">
        <f t="shared" si="19"/>
        <v>32837</v>
      </c>
      <c r="E369" s="73">
        <v>211</v>
      </c>
      <c r="F369" s="73">
        <f t="shared" si="20"/>
        <v>718</v>
      </c>
      <c r="G369" s="73">
        <f t="shared" si="21"/>
        <v>32119</v>
      </c>
    </row>
    <row r="370" spans="1:7" x14ac:dyDescent="0.2">
      <c r="A370" s="72">
        <v>367</v>
      </c>
      <c r="B370" s="74">
        <v>44286</v>
      </c>
      <c r="C370" s="73">
        <v>176</v>
      </c>
      <c r="D370" s="73">
        <f t="shared" si="19"/>
        <v>33013</v>
      </c>
      <c r="E370" s="73">
        <v>95</v>
      </c>
      <c r="F370" s="73">
        <f t="shared" si="20"/>
        <v>799</v>
      </c>
      <c r="G370" s="73">
        <f t="shared" si="21"/>
        <v>32214</v>
      </c>
    </row>
    <row r="371" spans="1:7" x14ac:dyDescent="0.2">
      <c r="A371" s="72">
        <v>368</v>
      </c>
      <c r="B371" s="74">
        <v>44287</v>
      </c>
      <c r="C371" s="73">
        <v>25</v>
      </c>
      <c r="D371" s="73">
        <f t="shared" si="19"/>
        <v>33038</v>
      </c>
      <c r="E371" s="73">
        <v>354</v>
      </c>
      <c r="F371" s="73">
        <f t="shared" si="20"/>
        <v>470</v>
      </c>
      <c r="G371" s="73">
        <f t="shared" si="21"/>
        <v>32568</v>
      </c>
    </row>
    <row r="372" spans="1:7" x14ac:dyDescent="0.2">
      <c r="A372" s="72">
        <v>369</v>
      </c>
      <c r="B372" s="74">
        <v>44288</v>
      </c>
      <c r="C372" s="73">
        <v>6</v>
      </c>
      <c r="D372" s="73">
        <f t="shared" si="19"/>
        <v>33044</v>
      </c>
      <c r="E372" s="73">
        <v>162</v>
      </c>
      <c r="F372" s="73">
        <f t="shared" si="20"/>
        <v>314</v>
      </c>
      <c r="G372" s="73">
        <f t="shared" si="21"/>
        <v>32730</v>
      </c>
    </row>
    <row r="373" spans="1:7" x14ac:dyDescent="0.2">
      <c r="A373" s="72">
        <v>370</v>
      </c>
      <c r="B373" s="74">
        <v>44289</v>
      </c>
      <c r="C373" s="73">
        <v>31</v>
      </c>
      <c r="D373" s="73">
        <f t="shared" si="19"/>
        <v>33075</v>
      </c>
      <c r="E373" s="73">
        <v>244</v>
      </c>
      <c r="F373" s="73">
        <f t="shared" si="20"/>
        <v>101</v>
      </c>
      <c r="G373" s="73">
        <f t="shared" si="21"/>
        <v>32974</v>
      </c>
    </row>
    <row r="374" spans="1:7" x14ac:dyDescent="0.2">
      <c r="A374" s="72">
        <v>371</v>
      </c>
      <c r="B374" s="74">
        <v>44290</v>
      </c>
      <c r="C374" s="73">
        <v>20</v>
      </c>
      <c r="D374" s="73">
        <f t="shared" si="19"/>
        <v>33095</v>
      </c>
      <c r="E374" s="73">
        <v>53</v>
      </c>
      <c r="F374" s="73">
        <f t="shared" si="20"/>
        <v>68</v>
      </c>
      <c r="G374" s="73">
        <f t="shared" si="21"/>
        <v>33027</v>
      </c>
    </row>
    <row r="375" spans="1:7" x14ac:dyDescent="0.2">
      <c r="A375" s="72">
        <v>372</v>
      </c>
      <c r="B375" s="74">
        <v>44291</v>
      </c>
      <c r="C375" s="73">
        <v>89</v>
      </c>
      <c r="D375" s="73">
        <f t="shared" si="19"/>
        <v>33184</v>
      </c>
      <c r="E375" s="73">
        <v>0</v>
      </c>
      <c r="F375" s="73">
        <f t="shared" si="20"/>
        <v>157</v>
      </c>
      <c r="G375" s="73">
        <f t="shared" si="21"/>
        <v>33027</v>
      </c>
    </row>
    <row r="376" spans="1:7" x14ac:dyDescent="0.2">
      <c r="A376" s="72">
        <v>373</v>
      </c>
      <c r="B376" s="74">
        <v>44292</v>
      </c>
      <c r="C376" s="73">
        <v>92</v>
      </c>
      <c r="D376" s="73">
        <f t="shared" si="19"/>
        <v>33276</v>
      </c>
      <c r="E376" s="73">
        <v>97</v>
      </c>
      <c r="F376" s="73">
        <f t="shared" si="20"/>
        <v>152</v>
      </c>
      <c r="G376" s="73">
        <f t="shared" si="21"/>
        <v>33124</v>
      </c>
    </row>
    <row r="377" spans="1:7" x14ac:dyDescent="0.2">
      <c r="A377" s="72">
        <v>374</v>
      </c>
      <c r="B377" s="74">
        <v>44293</v>
      </c>
      <c r="C377" s="73">
        <v>248</v>
      </c>
      <c r="D377" s="73">
        <f t="shared" si="19"/>
        <v>33524</v>
      </c>
      <c r="E377" s="73">
        <v>151</v>
      </c>
      <c r="F377" s="73">
        <f t="shared" si="20"/>
        <v>249</v>
      </c>
      <c r="G377" s="73">
        <f t="shared" si="21"/>
        <v>33275</v>
      </c>
    </row>
    <row r="378" spans="1:7" x14ac:dyDescent="0.2">
      <c r="A378" s="72">
        <v>375</v>
      </c>
      <c r="B378" s="74">
        <v>44294</v>
      </c>
      <c r="C378" s="73">
        <v>37</v>
      </c>
      <c r="D378" s="73">
        <f t="shared" si="19"/>
        <v>33561</v>
      </c>
      <c r="E378" s="73">
        <v>245</v>
      </c>
      <c r="F378" s="73">
        <f t="shared" si="20"/>
        <v>41</v>
      </c>
      <c r="G378" s="73">
        <f t="shared" si="21"/>
        <v>33520</v>
      </c>
    </row>
    <row r="379" spans="1:7" x14ac:dyDescent="0.2">
      <c r="A379" s="72">
        <v>376</v>
      </c>
      <c r="B379" s="74">
        <v>44295</v>
      </c>
      <c r="C379" s="73">
        <v>50</v>
      </c>
      <c r="D379" s="73">
        <f t="shared" si="19"/>
        <v>33611</v>
      </c>
      <c r="E379" s="73">
        <v>6</v>
      </c>
      <c r="F379" s="73">
        <f t="shared" si="20"/>
        <v>85</v>
      </c>
      <c r="G379" s="73">
        <f t="shared" si="21"/>
        <v>33526</v>
      </c>
    </row>
    <row r="380" spans="1:7" x14ac:dyDescent="0.2">
      <c r="A380" s="72">
        <v>377</v>
      </c>
      <c r="B380" s="74">
        <v>44296</v>
      </c>
      <c r="C380" s="73">
        <v>84</v>
      </c>
      <c r="D380" s="73">
        <f t="shared" si="19"/>
        <v>33695</v>
      </c>
      <c r="E380" s="73">
        <v>95</v>
      </c>
      <c r="F380" s="73">
        <f t="shared" si="20"/>
        <v>74</v>
      </c>
      <c r="G380" s="73">
        <f t="shared" si="21"/>
        <v>33621</v>
      </c>
    </row>
    <row r="381" spans="1:7" x14ac:dyDescent="0.2">
      <c r="A381" s="72">
        <v>378</v>
      </c>
      <c r="B381" s="74">
        <v>44297</v>
      </c>
      <c r="C381" s="73">
        <v>35</v>
      </c>
      <c r="D381" s="73">
        <f t="shared" si="19"/>
        <v>33730</v>
      </c>
      <c r="E381" s="73">
        <v>26</v>
      </c>
      <c r="F381" s="73">
        <f t="shared" si="20"/>
        <v>83</v>
      </c>
      <c r="G381" s="73">
        <f t="shared" si="21"/>
        <v>33647</v>
      </c>
    </row>
    <row r="382" spans="1:7" x14ac:dyDescent="0.2">
      <c r="A382" s="72">
        <v>379</v>
      </c>
      <c r="B382" s="74">
        <v>44298</v>
      </c>
      <c r="C382" s="73">
        <v>96</v>
      </c>
      <c r="D382" s="73">
        <f t="shared" si="19"/>
        <v>33826</v>
      </c>
      <c r="E382" s="73">
        <v>108</v>
      </c>
      <c r="F382" s="73">
        <f t="shared" si="20"/>
        <v>71</v>
      </c>
      <c r="G382" s="73">
        <f t="shared" si="21"/>
        <v>33755</v>
      </c>
    </row>
    <row r="383" spans="1:7" x14ac:dyDescent="0.2">
      <c r="A383" s="72">
        <v>380</v>
      </c>
      <c r="B383" s="74">
        <v>44299</v>
      </c>
      <c r="C383" s="73">
        <v>77</v>
      </c>
      <c r="D383" s="73">
        <f t="shared" si="19"/>
        <v>33903</v>
      </c>
      <c r="E383" s="73">
        <v>131</v>
      </c>
      <c r="F383" s="73">
        <f t="shared" si="20"/>
        <v>17</v>
      </c>
      <c r="G383" s="73">
        <f t="shared" si="21"/>
        <v>33886</v>
      </c>
    </row>
    <row r="384" spans="1:7" x14ac:dyDescent="0.2">
      <c r="A384" s="72">
        <v>381</v>
      </c>
      <c r="B384" s="74">
        <v>44300</v>
      </c>
      <c r="C384" s="73">
        <v>84</v>
      </c>
      <c r="D384" s="73">
        <f t="shared" si="19"/>
        <v>33987</v>
      </c>
      <c r="E384" s="73">
        <v>40</v>
      </c>
      <c r="F384" s="73">
        <f t="shared" si="20"/>
        <v>61</v>
      </c>
      <c r="G384" s="73">
        <f t="shared" si="21"/>
        <v>33926</v>
      </c>
    </row>
    <row r="385" spans="1:7" x14ac:dyDescent="0.2">
      <c r="A385" s="72">
        <v>382</v>
      </c>
      <c r="B385" s="74">
        <v>44301</v>
      </c>
      <c r="C385" s="73">
        <v>96</v>
      </c>
      <c r="D385" s="73">
        <f t="shared" si="19"/>
        <v>34083</v>
      </c>
      <c r="E385" s="73">
        <v>28</v>
      </c>
      <c r="F385" s="73">
        <f t="shared" si="20"/>
        <v>129</v>
      </c>
      <c r="G385" s="73">
        <f t="shared" si="21"/>
        <v>33954</v>
      </c>
    </row>
    <row r="386" spans="1:7" x14ac:dyDescent="0.2">
      <c r="A386" s="72">
        <v>383</v>
      </c>
      <c r="B386" s="74">
        <v>44302</v>
      </c>
      <c r="C386" s="73">
        <v>83</v>
      </c>
      <c r="D386" s="73">
        <f t="shared" si="19"/>
        <v>34166</v>
      </c>
      <c r="E386" s="73">
        <v>0</v>
      </c>
      <c r="F386" s="73">
        <f t="shared" si="20"/>
        <v>212</v>
      </c>
      <c r="G386" s="73">
        <f t="shared" si="21"/>
        <v>33954</v>
      </c>
    </row>
    <row r="387" spans="1:7" x14ac:dyDescent="0.2">
      <c r="A387" s="72">
        <v>384</v>
      </c>
      <c r="B387" s="74">
        <v>44303</v>
      </c>
      <c r="C387" s="73">
        <v>99</v>
      </c>
      <c r="D387" s="73">
        <f t="shared" si="19"/>
        <v>34265</v>
      </c>
      <c r="E387" s="73">
        <v>48</v>
      </c>
      <c r="F387" s="73">
        <f t="shared" si="20"/>
        <v>263</v>
      </c>
      <c r="G387" s="73">
        <f t="shared" si="21"/>
        <v>34002</v>
      </c>
    </row>
    <row r="388" spans="1:7" x14ac:dyDescent="0.2">
      <c r="A388" s="72">
        <v>385</v>
      </c>
      <c r="B388" s="74">
        <v>44304</v>
      </c>
      <c r="C388" s="73">
        <v>20</v>
      </c>
      <c r="D388" s="73">
        <f t="shared" si="19"/>
        <v>34285</v>
      </c>
      <c r="E388" s="73">
        <v>3</v>
      </c>
      <c r="F388" s="73">
        <f t="shared" si="20"/>
        <v>280</v>
      </c>
      <c r="G388" s="73">
        <f t="shared" si="21"/>
        <v>34005</v>
      </c>
    </row>
    <row r="389" spans="1:7" x14ac:dyDescent="0.2">
      <c r="A389" s="72">
        <v>386</v>
      </c>
      <c r="B389" s="74">
        <v>44305</v>
      </c>
      <c r="C389" s="73">
        <v>95</v>
      </c>
      <c r="D389" s="73">
        <f t="shared" si="19"/>
        <v>34380</v>
      </c>
      <c r="E389" s="73">
        <v>91</v>
      </c>
      <c r="F389" s="73">
        <f t="shared" si="20"/>
        <v>284</v>
      </c>
      <c r="G389" s="73">
        <f t="shared" si="21"/>
        <v>34096</v>
      </c>
    </row>
    <row r="390" spans="1:7" x14ac:dyDescent="0.2">
      <c r="A390" s="72">
        <v>387</v>
      </c>
      <c r="B390" s="74">
        <v>44306</v>
      </c>
      <c r="C390" s="73">
        <v>245</v>
      </c>
      <c r="D390" s="73">
        <f t="shared" si="19"/>
        <v>34625</v>
      </c>
      <c r="E390" s="73">
        <v>108</v>
      </c>
      <c r="F390" s="73">
        <f t="shared" si="20"/>
        <v>421</v>
      </c>
      <c r="G390" s="73">
        <f t="shared" si="21"/>
        <v>34204</v>
      </c>
    </row>
    <row r="391" spans="1:7" x14ac:dyDescent="0.2">
      <c r="A391" s="72">
        <v>388</v>
      </c>
      <c r="B391" s="74">
        <v>44307</v>
      </c>
      <c r="C391" s="73">
        <v>129</v>
      </c>
      <c r="D391" s="73">
        <f t="shared" si="19"/>
        <v>34754</v>
      </c>
      <c r="E391" s="73">
        <v>249</v>
      </c>
      <c r="F391" s="73">
        <f t="shared" si="20"/>
        <v>301</v>
      </c>
      <c r="G391" s="73">
        <f t="shared" si="21"/>
        <v>34453</v>
      </c>
    </row>
    <row r="392" spans="1:7" x14ac:dyDescent="0.2">
      <c r="A392" s="72">
        <v>389</v>
      </c>
      <c r="B392" s="74">
        <v>44308</v>
      </c>
      <c r="C392" s="73">
        <v>178</v>
      </c>
      <c r="D392" s="73">
        <f t="shared" si="19"/>
        <v>34932</v>
      </c>
      <c r="E392" s="73">
        <v>63</v>
      </c>
      <c r="F392" s="73">
        <f t="shared" si="20"/>
        <v>416</v>
      </c>
      <c r="G392" s="73">
        <f t="shared" si="21"/>
        <v>34516</v>
      </c>
    </row>
    <row r="393" spans="1:7" x14ac:dyDescent="0.2">
      <c r="A393" s="72">
        <v>390</v>
      </c>
      <c r="B393" s="74">
        <v>44309</v>
      </c>
      <c r="C393" s="73">
        <v>74</v>
      </c>
      <c r="D393" s="73">
        <f t="shared" si="19"/>
        <v>35006</v>
      </c>
      <c r="E393" s="73">
        <v>5</v>
      </c>
      <c r="F393" s="73">
        <f t="shared" si="20"/>
        <v>485</v>
      </c>
      <c r="G393" s="73">
        <f t="shared" si="21"/>
        <v>34521</v>
      </c>
    </row>
    <row r="394" spans="1:7" x14ac:dyDescent="0.2">
      <c r="A394" s="72">
        <v>391</v>
      </c>
      <c r="B394" s="74">
        <v>44310</v>
      </c>
      <c r="C394" s="73">
        <v>10</v>
      </c>
      <c r="D394" s="73">
        <f t="shared" si="19"/>
        <v>35016</v>
      </c>
      <c r="E394" s="73">
        <v>89</v>
      </c>
      <c r="F394" s="73">
        <f t="shared" si="20"/>
        <v>406</v>
      </c>
      <c r="G394" s="73">
        <f t="shared" si="21"/>
        <v>34610</v>
      </c>
    </row>
    <row r="395" spans="1:7" x14ac:dyDescent="0.2">
      <c r="A395" s="72">
        <v>392</v>
      </c>
      <c r="B395" s="74">
        <v>44311</v>
      </c>
      <c r="C395" s="73">
        <v>54</v>
      </c>
      <c r="D395" s="73">
        <f t="shared" si="19"/>
        <v>35070</v>
      </c>
      <c r="E395" s="73">
        <v>39</v>
      </c>
      <c r="F395" s="73">
        <f t="shared" si="20"/>
        <v>421</v>
      </c>
      <c r="G395" s="73">
        <f t="shared" si="21"/>
        <v>34649</v>
      </c>
    </row>
    <row r="396" spans="1:7" x14ac:dyDescent="0.2">
      <c r="A396" s="72">
        <v>393</v>
      </c>
      <c r="B396" s="74">
        <v>44312</v>
      </c>
      <c r="C396" s="73">
        <v>76</v>
      </c>
      <c r="D396" s="73">
        <f t="shared" si="19"/>
        <v>35146</v>
      </c>
      <c r="E396" s="73">
        <v>103</v>
      </c>
      <c r="F396" s="73">
        <f t="shared" si="20"/>
        <v>394</v>
      </c>
      <c r="G396" s="73">
        <f t="shared" si="21"/>
        <v>34752</v>
      </c>
    </row>
    <row r="397" spans="1:7" x14ac:dyDescent="0.2">
      <c r="A397" s="72">
        <v>394</v>
      </c>
      <c r="B397" s="74">
        <v>44313</v>
      </c>
      <c r="C397" s="73">
        <v>40</v>
      </c>
      <c r="D397" s="73">
        <f t="shared" si="19"/>
        <v>35186</v>
      </c>
      <c r="E397" s="73">
        <v>86</v>
      </c>
      <c r="F397" s="73">
        <f t="shared" si="20"/>
        <v>348</v>
      </c>
      <c r="G397" s="73">
        <f t="shared" si="21"/>
        <v>34838</v>
      </c>
    </row>
    <row r="398" spans="1:7" x14ac:dyDescent="0.2">
      <c r="A398" s="72">
        <v>395</v>
      </c>
      <c r="B398" s="74">
        <v>44314</v>
      </c>
      <c r="C398" s="73">
        <v>0</v>
      </c>
      <c r="D398" s="73">
        <f t="shared" si="19"/>
        <v>35186</v>
      </c>
      <c r="E398" s="73">
        <v>59</v>
      </c>
      <c r="F398" s="73">
        <f t="shared" si="20"/>
        <v>289</v>
      </c>
      <c r="G398" s="73">
        <f t="shared" si="21"/>
        <v>34897</v>
      </c>
    </row>
    <row r="399" spans="1:7" x14ac:dyDescent="0.2">
      <c r="A399" s="72">
        <v>396</v>
      </c>
      <c r="B399" s="74">
        <v>44315</v>
      </c>
      <c r="C399" s="73">
        <v>41</v>
      </c>
      <c r="D399" s="73">
        <f t="shared" si="19"/>
        <v>35227</v>
      </c>
      <c r="E399" s="73">
        <v>96</v>
      </c>
      <c r="F399" s="73">
        <f t="shared" si="20"/>
        <v>234</v>
      </c>
      <c r="G399" s="73">
        <f t="shared" si="21"/>
        <v>34993</v>
      </c>
    </row>
    <row r="400" spans="1:7" x14ac:dyDescent="0.2">
      <c r="A400" s="72">
        <v>397</v>
      </c>
      <c r="B400" s="74">
        <v>44316</v>
      </c>
      <c r="C400" s="73">
        <v>57</v>
      </c>
      <c r="D400" s="73">
        <f t="shared" si="19"/>
        <v>35284</v>
      </c>
      <c r="E400" s="73">
        <v>92</v>
      </c>
      <c r="F400" s="73">
        <f t="shared" si="20"/>
        <v>199</v>
      </c>
      <c r="G400" s="73">
        <f t="shared" si="21"/>
        <v>35085</v>
      </c>
    </row>
    <row r="401" spans="1:7" x14ac:dyDescent="0.2">
      <c r="A401" s="72">
        <v>398</v>
      </c>
      <c r="B401" s="74">
        <v>44317</v>
      </c>
      <c r="C401" s="73">
        <v>85</v>
      </c>
      <c r="D401" s="73">
        <f t="shared" si="19"/>
        <v>35369</v>
      </c>
      <c r="E401" s="73">
        <v>110</v>
      </c>
      <c r="F401" s="73">
        <f t="shared" si="20"/>
        <v>174</v>
      </c>
      <c r="G401" s="73">
        <f t="shared" si="21"/>
        <v>35195</v>
      </c>
    </row>
    <row r="402" spans="1:7" x14ac:dyDescent="0.2">
      <c r="A402" s="72">
        <v>399</v>
      </c>
      <c r="B402" s="74">
        <v>44318</v>
      </c>
      <c r="C402" s="73">
        <v>3</v>
      </c>
      <c r="D402" s="73">
        <f t="shared" si="19"/>
        <v>35372</v>
      </c>
      <c r="E402" s="73">
        <v>90</v>
      </c>
      <c r="F402" s="73">
        <f t="shared" si="20"/>
        <v>87</v>
      </c>
      <c r="G402" s="73">
        <f t="shared" si="21"/>
        <v>35285</v>
      </c>
    </row>
    <row r="403" spans="1:7" x14ac:dyDescent="0.2">
      <c r="A403" s="72">
        <v>400</v>
      </c>
      <c r="B403" s="74">
        <v>44319</v>
      </c>
      <c r="C403" s="73">
        <v>19</v>
      </c>
      <c r="D403" s="73">
        <f t="shared" ref="D403:D466" si="22">D402+C403</f>
        <v>35391</v>
      </c>
      <c r="E403" s="73">
        <v>49</v>
      </c>
      <c r="F403" s="73">
        <f t="shared" ref="F403:F466" si="23">F402+C403-E403</f>
        <v>57</v>
      </c>
      <c r="G403" s="73">
        <f t="shared" ref="G403:G466" si="24">G402+E403</f>
        <v>35334</v>
      </c>
    </row>
    <row r="404" spans="1:7" x14ac:dyDescent="0.2">
      <c r="A404" s="72">
        <v>401</v>
      </c>
      <c r="B404" s="74">
        <v>44320</v>
      </c>
      <c r="C404" s="73">
        <v>12</v>
      </c>
      <c r="D404" s="73">
        <f t="shared" si="22"/>
        <v>35403</v>
      </c>
      <c r="E404" s="73">
        <v>36</v>
      </c>
      <c r="F404" s="73">
        <f t="shared" si="23"/>
        <v>33</v>
      </c>
      <c r="G404" s="73">
        <f t="shared" si="24"/>
        <v>35370</v>
      </c>
    </row>
    <row r="405" spans="1:7" x14ac:dyDescent="0.2">
      <c r="A405" s="72">
        <v>402</v>
      </c>
      <c r="B405" s="74">
        <v>44321</v>
      </c>
      <c r="C405" s="73">
        <v>54</v>
      </c>
      <c r="D405" s="73">
        <f t="shared" si="22"/>
        <v>35457</v>
      </c>
      <c r="E405" s="73">
        <v>6</v>
      </c>
      <c r="F405" s="73">
        <f t="shared" si="23"/>
        <v>81</v>
      </c>
      <c r="G405" s="73">
        <f t="shared" si="24"/>
        <v>35376</v>
      </c>
    </row>
    <row r="406" spans="1:7" x14ac:dyDescent="0.2">
      <c r="A406" s="72">
        <v>403</v>
      </c>
      <c r="B406" s="74">
        <v>44322</v>
      </c>
      <c r="C406" s="73">
        <v>71</v>
      </c>
      <c r="D406" s="73">
        <f t="shared" si="22"/>
        <v>35528</v>
      </c>
      <c r="E406" s="73">
        <v>75</v>
      </c>
      <c r="F406" s="73">
        <f t="shared" si="23"/>
        <v>77</v>
      </c>
      <c r="G406" s="73">
        <f t="shared" si="24"/>
        <v>35451</v>
      </c>
    </row>
    <row r="407" spans="1:7" x14ac:dyDescent="0.2">
      <c r="A407" s="72">
        <v>404</v>
      </c>
      <c r="B407" s="74">
        <v>44323</v>
      </c>
      <c r="C407" s="73">
        <v>46</v>
      </c>
      <c r="D407" s="73">
        <f t="shared" si="22"/>
        <v>35574</v>
      </c>
      <c r="E407" s="73">
        <v>89</v>
      </c>
      <c r="F407" s="73">
        <f t="shared" si="23"/>
        <v>34</v>
      </c>
      <c r="G407" s="73">
        <f t="shared" si="24"/>
        <v>35540</v>
      </c>
    </row>
    <row r="408" spans="1:7" x14ac:dyDescent="0.2">
      <c r="A408" s="72">
        <v>405</v>
      </c>
      <c r="B408" s="74">
        <v>44324</v>
      </c>
      <c r="C408" s="73">
        <v>50</v>
      </c>
      <c r="D408" s="73">
        <f t="shared" si="22"/>
        <v>35624</v>
      </c>
      <c r="E408" s="73">
        <v>18</v>
      </c>
      <c r="F408" s="73">
        <f t="shared" si="23"/>
        <v>66</v>
      </c>
      <c r="G408" s="73">
        <f t="shared" si="24"/>
        <v>35558</v>
      </c>
    </row>
    <row r="409" spans="1:7" x14ac:dyDescent="0.2">
      <c r="A409" s="72">
        <v>406</v>
      </c>
      <c r="B409" s="74">
        <v>44325</v>
      </c>
      <c r="C409" s="73">
        <v>96</v>
      </c>
      <c r="D409" s="73">
        <f t="shared" si="22"/>
        <v>35720</v>
      </c>
      <c r="E409" s="73">
        <v>40</v>
      </c>
      <c r="F409" s="73">
        <f t="shared" si="23"/>
        <v>122</v>
      </c>
      <c r="G409" s="73">
        <f t="shared" si="24"/>
        <v>35598</v>
      </c>
    </row>
    <row r="410" spans="1:7" x14ac:dyDescent="0.2">
      <c r="A410" s="72">
        <v>407</v>
      </c>
      <c r="B410" s="74">
        <v>44326</v>
      </c>
      <c r="C410" s="73">
        <v>74</v>
      </c>
      <c r="D410" s="73">
        <f t="shared" si="22"/>
        <v>35794</v>
      </c>
      <c r="E410" s="73">
        <v>97</v>
      </c>
      <c r="F410" s="73">
        <f t="shared" si="23"/>
        <v>99</v>
      </c>
      <c r="G410" s="73">
        <f t="shared" si="24"/>
        <v>35695</v>
      </c>
    </row>
    <row r="411" spans="1:7" x14ac:dyDescent="0.2">
      <c r="A411" s="72">
        <v>408</v>
      </c>
      <c r="B411" s="74">
        <v>44327</v>
      </c>
      <c r="C411" s="73">
        <v>115</v>
      </c>
      <c r="D411" s="73">
        <f t="shared" si="22"/>
        <v>35909</v>
      </c>
      <c r="E411" s="73">
        <v>2</v>
      </c>
      <c r="F411" s="73">
        <f t="shared" si="23"/>
        <v>212</v>
      </c>
      <c r="G411" s="73">
        <f t="shared" si="24"/>
        <v>35697</v>
      </c>
    </row>
    <row r="412" spans="1:7" x14ac:dyDescent="0.2">
      <c r="A412" s="72">
        <v>409</v>
      </c>
      <c r="B412" s="74">
        <v>44328</v>
      </c>
      <c r="C412" s="73">
        <v>84</v>
      </c>
      <c r="D412" s="73">
        <f t="shared" si="22"/>
        <v>35993</v>
      </c>
      <c r="E412" s="73">
        <v>102</v>
      </c>
      <c r="F412" s="73">
        <f t="shared" si="23"/>
        <v>194</v>
      </c>
      <c r="G412" s="73">
        <f t="shared" si="24"/>
        <v>35799</v>
      </c>
    </row>
    <row r="413" spans="1:7" x14ac:dyDescent="0.2">
      <c r="A413" s="72">
        <v>410</v>
      </c>
      <c r="B413" s="74">
        <v>44329</v>
      </c>
      <c r="C413" s="73">
        <v>0</v>
      </c>
      <c r="D413" s="73">
        <f t="shared" si="22"/>
        <v>35993</v>
      </c>
      <c r="E413" s="73">
        <v>50</v>
      </c>
      <c r="F413" s="73">
        <f t="shared" si="23"/>
        <v>144</v>
      </c>
      <c r="G413" s="73">
        <f t="shared" si="24"/>
        <v>35849</v>
      </c>
    </row>
    <row r="414" spans="1:7" x14ac:dyDescent="0.2">
      <c r="A414" s="72">
        <v>411</v>
      </c>
      <c r="B414" s="74">
        <v>44330</v>
      </c>
      <c r="C414" s="73">
        <v>49</v>
      </c>
      <c r="D414" s="73">
        <f t="shared" si="22"/>
        <v>36042</v>
      </c>
      <c r="E414" s="73">
        <v>129</v>
      </c>
      <c r="F414" s="73">
        <f t="shared" si="23"/>
        <v>64</v>
      </c>
      <c r="G414" s="73">
        <f t="shared" si="24"/>
        <v>35978</v>
      </c>
    </row>
    <row r="415" spans="1:7" x14ac:dyDescent="0.2">
      <c r="A415" s="72">
        <v>412</v>
      </c>
      <c r="B415" s="74">
        <v>44331</v>
      </c>
      <c r="C415" s="73">
        <v>130</v>
      </c>
      <c r="D415" s="73">
        <f t="shared" si="22"/>
        <v>36172</v>
      </c>
      <c r="E415" s="73">
        <v>3</v>
      </c>
      <c r="F415" s="73">
        <f t="shared" si="23"/>
        <v>191</v>
      </c>
      <c r="G415" s="73">
        <f t="shared" si="24"/>
        <v>35981</v>
      </c>
    </row>
    <row r="416" spans="1:7" x14ac:dyDescent="0.2">
      <c r="A416" s="72">
        <v>413</v>
      </c>
      <c r="B416" s="74">
        <v>44332</v>
      </c>
      <c r="C416" s="73">
        <v>24</v>
      </c>
      <c r="D416" s="73">
        <f t="shared" si="22"/>
        <v>36196</v>
      </c>
      <c r="E416" s="73">
        <v>1</v>
      </c>
      <c r="F416" s="73">
        <f t="shared" si="23"/>
        <v>214</v>
      </c>
      <c r="G416" s="73">
        <f t="shared" si="24"/>
        <v>35982</v>
      </c>
    </row>
    <row r="417" spans="1:7" x14ac:dyDescent="0.2">
      <c r="A417" s="72">
        <v>414</v>
      </c>
      <c r="B417" s="74">
        <v>44333</v>
      </c>
      <c r="C417" s="73">
        <v>97</v>
      </c>
      <c r="D417" s="73">
        <f t="shared" si="22"/>
        <v>36293</v>
      </c>
      <c r="E417" s="73">
        <v>119</v>
      </c>
      <c r="F417" s="73">
        <f t="shared" si="23"/>
        <v>192</v>
      </c>
      <c r="G417" s="73">
        <f t="shared" si="24"/>
        <v>36101</v>
      </c>
    </row>
    <row r="418" spans="1:7" x14ac:dyDescent="0.2">
      <c r="A418" s="72">
        <v>415</v>
      </c>
      <c r="B418" s="74">
        <v>44334</v>
      </c>
      <c r="C418" s="73">
        <v>153</v>
      </c>
      <c r="D418" s="73">
        <f t="shared" si="22"/>
        <v>36446</v>
      </c>
      <c r="E418" s="73">
        <v>219</v>
      </c>
      <c r="F418" s="73">
        <f t="shared" si="23"/>
        <v>126</v>
      </c>
      <c r="G418" s="73">
        <f t="shared" si="24"/>
        <v>36320</v>
      </c>
    </row>
    <row r="419" spans="1:7" x14ac:dyDescent="0.2">
      <c r="A419" s="72">
        <v>416</v>
      </c>
      <c r="B419" s="74">
        <v>44335</v>
      </c>
      <c r="C419" s="73">
        <v>60</v>
      </c>
      <c r="D419" s="73">
        <f t="shared" si="22"/>
        <v>36506</v>
      </c>
      <c r="E419" s="73">
        <v>65</v>
      </c>
      <c r="F419" s="73">
        <f t="shared" si="23"/>
        <v>121</v>
      </c>
      <c r="G419" s="73">
        <f t="shared" si="24"/>
        <v>36385</v>
      </c>
    </row>
    <row r="420" spans="1:7" x14ac:dyDescent="0.2">
      <c r="A420" s="72">
        <v>417</v>
      </c>
      <c r="B420" s="74">
        <v>44336</v>
      </c>
      <c r="C420" s="73">
        <v>70</v>
      </c>
      <c r="D420" s="73">
        <f t="shared" si="22"/>
        <v>36576</v>
      </c>
      <c r="E420" s="73">
        <v>62</v>
      </c>
      <c r="F420" s="73">
        <f t="shared" si="23"/>
        <v>129</v>
      </c>
      <c r="G420" s="73">
        <f t="shared" si="24"/>
        <v>36447</v>
      </c>
    </row>
    <row r="421" spans="1:7" x14ac:dyDescent="0.2">
      <c r="A421" s="72">
        <v>418</v>
      </c>
      <c r="B421" s="74">
        <v>44337</v>
      </c>
      <c r="C421" s="73">
        <v>99</v>
      </c>
      <c r="D421" s="73">
        <f t="shared" si="22"/>
        <v>36675</v>
      </c>
      <c r="E421" s="73">
        <v>41</v>
      </c>
      <c r="F421" s="73">
        <f t="shared" si="23"/>
        <v>187</v>
      </c>
      <c r="G421" s="73">
        <f t="shared" si="24"/>
        <v>36488</v>
      </c>
    </row>
    <row r="422" spans="1:7" x14ac:dyDescent="0.2">
      <c r="A422" s="72">
        <v>419</v>
      </c>
      <c r="B422" s="74">
        <v>44338</v>
      </c>
      <c r="C422" s="73">
        <v>81</v>
      </c>
      <c r="D422" s="73">
        <f t="shared" si="22"/>
        <v>36756</v>
      </c>
      <c r="E422" s="73">
        <v>106</v>
      </c>
      <c r="F422" s="73">
        <f t="shared" si="23"/>
        <v>162</v>
      </c>
      <c r="G422" s="73">
        <f t="shared" si="24"/>
        <v>36594</v>
      </c>
    </row>
    <row r="423" spans="1:7" x14ac:dyDescent="0.2">
      <c r="A423" s="72">
        <v>420</v>
      </c>
      <c r="B423" s="74">
        <v>44339</v>
      </c>
      <c r="C423" s="73">
        <v>141</v>
      </c>
      <c r="D423" s="73">
        <f t="shared" si="22"/>
        <v>36897</v>
      </c>
      <c r="E423" s="73">
        <v>157</v>
      </c>
      <c r="F423" s="73">
        <f t="shared" si="23"/>
        <v>146</v>
      </c>
      <c r="G423" s="73">
        <f t="shared" si="24"/>
        <v>36751</v>
      </c>
    </row>
    <row r="424" spans="1:7" x14ac:dyDescent="0.2">
      <c r="A424" s="72">
        <v>421</v>
      </c>
      <c r="B424" s="74">
        <v>44340</v>
      </c>
      <c r="C424" s="73">
        <v>204</v>
      </c>
      <c r="D424" s="73">
        <f t="shared" si="22"/>
        <v>37101</v>
      </c>
      <c r="E424" s="73">
        <v>83</v>
      </c>
      <c r="F424" s="73">
        <f t="shared" si="23"/>
        <v>267</v>
      </c>
      <c r="G424" s="73">
        <f t="shared" si="24"/>
        <v>36834</v>
      </c>
    </row>
    <row r="425" spans="1:7" x14ac:dyDescent="0.2">
      <c r="A425" s="72">
        <v>422</v>
      </c>
      <c r="B425" s="74">
        <v>44341</v>
      </c>
      <c r="C425" s="73">
        <v>31</v>
      </c>
      <c r="D425" s="73">
        <f t="shared" si="22"/>
        <v>37132</v>
      </c>
      <c r="E425" s="73">
        <v>114</v>
      </c>
      <c r="F425" s="73">
        <f t="shared" si="23"/>
        <v>184</v>
      </c>
      <c r="G425" s="73">
        <f t="shared" si="24"/>
        <v>36948</v>
      </c>
    </row>
    <row r="426" spans="1:7" x14ac:dyDescent="0.2">
      <c r="A426" s="72">
        <v>423</v>
      </c>
      <c r="B426" s="74">
        <v>44342</v>
      </c>
      <c r="C426" s="73">
        <v>118</v>
      </c>
      <c r="D426" s="73">
        <f t="shared" si="22"/>
        <v>37250</v>
      </c>
      <c r="E426" s="73">
        <v>180</v>
      </c>
      <c r="F426" s="73">
        <f t="shared" si="23"/>
        <v>122</v>
      </c>
      <c r="G426" s="73">
        <f t="shared" si="24"/>
        <v>37128</v>
      </c>
    </row>
    <row r="427" spans="1:7" x14ac:dyDescent="0.2">
      <c r="A427" s="72">
        <v>424</v>
      </c>
      <c r="B427" s="74">
        <v>44343</v>
      </c>
      <c r="C427" s="73">
        <v>231</v>
      </c>
      <c r="D427" s="73">
        <f t="shared" si="22"/>
        <v>37481</v>
      </c>
      <c r="E427" s="73">
        <v>22</v>
      </c>
      <c r="F427" s="73">
        <f t="shared" si="23"/>
        <v>331</v>
      </c>
      <c r="G427" s="73">
        <f t="shared" si="24"/>
        <v>37150</v>
      </c>
    </row>
    <row r="428" spans="1:7" x14ac:dyDescent="0.2">
      <c r="A428" s="72">
        <v>425</v>
      </c>
      <c r="B428" s="74">
        <v>44344</v>
      </c>
      <c r="C428" s="73">
        <v>122</v>
      </c>
      <c r="D428" s="73">
        <f t="shared" si="22"/>
        <v>37603</v>
      </c>
      <c r="E428" s="73">
        <v>230</v>
      </c>
      <c r="F428" s="73">
        <f t="shared" si="23"/>
        <v>223</v>
      </c>
      <c r="G428" s="73">
        <f t="shared" si="24"/>
        <v>37380</v>
      </c>
    </row>
    <row r="429" spans="1:7" x14ac:dyDescent="0.2">
      <c r="A429" s="72">
        <v>426</v>
      </c>
      <c r="B429" s="74">
        <v>44345</v>
      </c>
      <c r="C429" s="73">
        <v>10</v>
      </c>
      <c r="D429" s="73">
        <f t="shared" si="22"/>
        <v>37613</v>
      </c>
      <c r="E429" s="73">
        <v>126</v>
      </c>
      <c r="F429" s="73">
        <f t="shared" si="23"/>
        <v>107</v>
      </c>
      <c r="G429" s="73">
        <f t="shared" si="24"/>
        <v>37506</v>
      </c>
    </row>
    <row r="430" spans="1:7" x14ac:dyDescent="0.2">
      <c r="A430" s="72">
        <v>427</v>
      </c>
      <c r="B430" s="74">
        <v>44346</v>
      </c>
      <c r="C430" s="73">
        <v>22</v>
      </c>
      <c r="D430" s="73">
        <f t="shared" si="22"/>
        <v>37635</v>
      </c>
      <c r="E430" s="73">
        <v>15</v>
      </c>
      <c r="F430" s="73">
        <f t="shared" si="23"/>
        <v>114</v>
      </c>
      <c r="G430" s="73">
        <f t="shared" si="24"/>
        <v>37521</v>
      </c>
    </row>
    <row r="431" spans="1:7" x14ac:dyDescent="0.2">
      <c r="A431" s="72">
        <v>428</v>
      </c>
      <c r="B431" s="74">
        <v>44347</v>
      </c>
      <c r="C431" s="73">
        <v>153</v>
      </c>
      <c r="D431" s="73">
        <f t="shared" si="22"/>
        <v>37788</v>
      </c>
      <c r="E431" s="73">
        <v>125</v>
      </c>
      <c r="F431" s="73">
        <f t="shared" si="23"/>
        <v>142</v>
      </c>
      <c r="G431" s="73">
        <f t="shared" si="24"/>
        <v>37646</v>
      </c>
    </row>
    <row r="432" spans="1:7" x14ac:dyDescent="0.2">
      <c r="A432" s="72">
        <v>429</v>
      </c>
      <c r="B432" s="74">
        <v>44348</v>
      </c>
      <c r="C432" s="73">
        <v>128</v>
      </c>
      <c r="D432" s="73">
        <f t="shared" si="22"/>
        <v>37916</v>
      </c>
      <c r="E432" s="73">
        <v>169</v>
      </c>
      <c r="F432" s="73">
        <f t="shared" si="23"/>
        <v>101</v>
      </c>
      <c r="G432" s="73">
        <f t="shared" si="24"/>
        <v>37815</v>
      </c>
    </row>
    <row r="433" spans="1:12" x14ac:dyDescent="0.2">
      <c r="A433" s="72">
        <v>430</v>
      </c>
      <c r="B433" s="74">
        <v>44349</v>
      </c>
      <c r="C433" s="73">
        <v>221</v>
      </c>
      <c r="D433" s="73">
        <f t="shared" si="22"/>
        <v>38137</v>
      </c>
      <c r="E433" s="73">
        <v>211</v>
      </c>
      <c r="F433" s="73">
        <f t="shared" si="23"/>
        <v>111</v>
      </c>
      <c r="G433" s="73">
        <f t="shared" si="24"/>
        <v>38026</v>
      </c>
    </row>
    <row r="434" spans="1:12" x14ac:dyDescent="0.2">
      <c r="A434" s="72">
        <v>431</v>
      </c>
      <c r="B434" s="74">
        <v>44350</v>
      </c>
      <c r="C434" s="73">
        <v>99</v>
      </c>
      <c r="D434" s="73">
        <f t="shared" si="22"/>
        <v>38236</v>
      </c>
      <c r="E434" s="73">
        <v>135</v>
      </c>
      <c r="F434" s="73">
        <f t="shared" si="23"/>
        <v>75</v>
      </c>
      <c r="G434" s="73">
        <f t="shared" si="24"/>
        <v>38161</v>
      </c>
    </row>
    <row r="435" spans="1:12" x14ac:dyDescent="0.2">
      <c r="A435" s="72">
        <v>432</v>
      </c>
      <c r="B435" s="74">
        <v>44351</v>
      </c>
      <c r="C435" s="73">
        <v>76</v>
      </c>
      <c r="D435" s="73">
        <f t="shared" si="22"/>
        <v>38312</v>
      </c>
      <c r="E435" s="73">
        <v>35</v>
      </c>
      <c r="F435" s="73">
        <f t="shared" si="23"/>
        <v>116</v>
      </c>
      <c r="G435" s="73">
        <f t="shared" si="24"/>
        <v>38196</v>
      </c>
    </row>
    <row r="436" spans="1:12" x14ac:dyDescent="0.2">
      <c r="A436" s="72">
        <v>433</v>
      </c>
      <c r="B436" s="74">
        <v>44352</v>
      </c>
      <c r="C436" s="73">
        <v>56</v>
      </c>
      <c r="D436" s="73">
        <f t="shared" si="22"/>
        <v>38368</v>
      </c>
      <c r="E436" s="73">
        <v>135</v>
      </c>
      <c r="F436" s="73">
        <f t="shared" si="23"/>
        <v>37</v>
      </c>
      <c r="G436" s="73">
        <f t="shared" si="24"/>
        <v>38331</v>
      </c>
    </row>
    <row r="437" spans="1:12" x14ac:dyDescent="0.2">
      <c r="A437" s="72">
        <v>434</v>
      </c>
      <c r="B437" s="74">
        <v>44353</v>
      </c>
      <c r="C437" s="73">
        <v>193</v>
      </c>
      <c r="D437" s="73">
        <f t="shared" si="22"/>
        <v>38561</v>
      </c>
      <c r="E437" s="73">
        <v>152</v>
      </c>
      <c r="F437" s="73">
        <f t="shared" si="23"/>
        <v>78</v>
      </c>
      <c r="G437" s="73">
        <f t="shared" si="24"/>
        <v>38483</v>
      </c>
    </row>
    <row r="438" spans="1:12" x14ac:dyDescent="0.2">
      <c r="A438" s="72">
        <v>435</v>
      </c>
      <c r="B438" s="74">
        <v>44354</v>
      </c>
      <c r="C438" s="73">
        <v>131</v>
      </c>
      <c r="D438" s="73">
        <f t="shared" si="22"/>
        <v>38692</v>
      </c>
      <c r="E438" s="73">
        <v>200</v>
      </c>
      <c r="F438" s="73">
        <f t="shared" si="23"/>
        <v>9</v>
      </c>
      <c r="G438" s="73">
        <f t="shared" si="24"/>
        <v>38683</v>
      </c>
    </row>
    <row r="439" spans="1:12" x14ac:dyDescent="0.2">
      <c r="A439" s="72">
        <v>436</v>
      </c>
      <c r="B439" s="74">
        <v>44355</v>
      </c>
      <c r="C439" s="73">
        <v>174</v>
      </c>
      <c r="D439" s="73">
        <f t="shared" si="22"/>
        <v>38866</v>
      </c>
      <c r="E439" s="73">
        <v>150</v>
      </c>
      <c r="F439" s="73">
        <f t="shared" si="23"/>
        <v>33</v>
      </c>
      <c r="G439" s="73">
        <f t="shared" si="24"/>
        <v>38833</v>
      </c>
    </row>
    <row r="440" spans="1:12" x14ac:dyDescent="0.2">
      <c r="A440" s="72">
        <v>437</v>
      </c>
      <c r="B440" s="74">
        <v>44356</v>
      </c>
      <c r="C440" s="73">
        <v>489</v>
      </c>
      <c r="D440" s="73">
        <f t="shared" si="22"/>
        <v>39355</v>
      </c>
      <c r="E440" s="73">
        <v>149</v>
      </c>
      <c r="F440" s="73">
        <f t="shared" si="23"/>
        <v>373</v>
      </c>
      <c r="G440" s="73">
        <f t="shared" si="24"/>
        <v>38982</v>
      </c>
      <c r="K440" s="70" t="s">
        <v>463</v>
      </c>
    </row>
    <row r="441" spans="1:12" x14ac:dyDescent="0.2">
      <c r="A441" s="72">
        <v>438</v>
      </c>
      <c r="B441" s="74">
        <v>44357</v>
      </c>
      <c r="C441" s="73">
        <v>253</v>
      </c>
      <c r="D441" s="73">
        <f t="shared" si="22"/>
        <v>39608</v>
      </c>
      <c r="E441" s="73">
        <v>158</v>
      </c>
      <c r="F441" s="73">
        <f t="shared" si="23"/>
        <v>468</v>
      </c>
      <c r="G441" s="73">
        <f t="shared" si="24"/>
        <v>39140</v>
      </c>
    </row>
    <row r="442" spans="1:12" x14ac:dyDescent="0.2">
      <c r="A442" s="72">
        <v>439</v>
      </c>
      <c r="B442" s="74">
        <v>44358</v>
      </c>
      <c r="C442" s="73">
        <v>352</v>
      </c>
      <c r="D442" s="73">
        <f t="shared" si="22"/>
        <v>39960</v>
      </c>
      <c r="E442" s="73">
        <v>252</v>
      </c>
      <c r="F442" s="73">
        <f t="shared" si="23"/>
        <v>568</v>
      </c>
      <c r="G442" s="73">
        <f t="shared" si="24"/>
        <v>39392</v>
      </c>
      <c r="L442" s="70">
        <v>998</v>
      </c>
    </row>
    <row r="443" spans="1:12" x14ac:dyDescent="0.2">
      <c r="A443" s="72">
        <v>440</v>
      </c>
      <c r="B443" s="74">
        <v>44359</v>
      </c>
      <c r="C443" s="73">
        <v>54</v>
      </c>
      <c r="D443" s="73">
        <f t="shared" si="22"/>
        <v>40014</v>
      </c>
      <c r="E443" s="73">
        <v>150</v>
      </c>
      <c r="F443" s="73">
        <f t="shared" si="23"/>
        <v>472</v>
      </c>
      <c r="G443" s="73">
        <f t="shared" si="24"/>
        <v>39542</v>
      </c>
    </row>
    <row r="444" spans="1:12" x14ac:dyDescent="0.2">
      <c r="A444" s="72">
        <v>441</v>
      </c>
      <c r="B444" s="74">
        <v>44360</v>
      </c>
      <c r="C444" s="73">
        <v>114</v>
      </c>
      <c r="D444" s="73">
        <f t="shared" si="22"/>
        <v>40128</v>
      </c>
      <c r="E444" s="73">
        <v>57</v>
      </c>
      <c r="F444" s="73">
        <f t="shared" si="23"/>
        <v>529</v>
      </c>
      <c r="G444" s="73">
        <f t="shared" si="24"/>
        <v>39599</v>
      </c>
    </row>
    <row r="445" spans="1:12" x14ac:dyDescent="0.2">
      <c r="A445" s="72">
        <v>442</v>
      </c>
      <c r="B445" s="74">
        <v>44361</v>
      </c>
      <c r="C445" s="73">
        <v>257</v>
      </c>
      <c r="D445" s="73">
        <f t="shared" si="22"/>
        <v>40385</v>
      </c>
      <c r="E445" s="73">
        <v>200</v>
      </c>
      <c r="F445" s="73">
        <f t="shared" si="23"/>
        <v>586</v>
      </c>
      <c r="G445" s="73">
        <f t="shared" si="24"/>
        <v>39799</v>
      </c>
    </row>
    <row r="446" spans="1:12" x14ac:dyDescent="0.2">
      <c r="A446" s="72">
        <v>443</v>
      </c>
      <c r="B446" s="74">
        <v>44362</v>
      </c>
      <c r="C446" s="73">
        <v>388</v>
      </c>
      <c r="D446" s="73">
        <f t="shared" si="22"/>
        <v>40773</v>
      </c>
      <c r="E446" s="73">
        <v>77</v>
      </c>
      <c r="F446" s="73">
        <f t="shared" si="23"/>
        <v>897</v>
      </c>
      <c r="G446" s="73">
        <f t="shared" si="24"/>
        <v>39876</v>
      </c>
    </row>
    <row r="447" spans="1:12" x14ac:dyDescent="0.2">
      <c r="A447" s="72">
        <v>444</v>
      </c>
      <c r="B447" s="74">
        <v>44363</v>
      </c>
      <c r="C447" s="73">
        <v>492</v>
      </c>
      <c r="D447" s="73">
        <f t="shared" si="22"/>
        <v>41265</v>
      </c>
      <c r="E447" s="73">
        <v>552</v>
      </c>
      <c r="F447" s="73">
        <f t="shared" si="23"/>
        <v>837</v>
      </c>
      <c r="G447" s="73">
        <f t="shared" si="24"/>
        <v>40428</v>
      </c>
    </row>
    <row r="448" spans="1:12" x14ac:dyDescent="0.2">
      <c r="A448" s="72">
        <v>445</v>
      </c>
      <c r="B448" s="74">
        <v>44364</v>
      </c>
      <c r="C448" s="73">
        <v>310</v>
      </c>
      <c r="D448" s="73">
        <f t="shared" si="22"/>
        <v>41575</v>
      </c>
      <c r="E448" s="73">
        <v>471</v>
      </c>
      <c r="F448" s="73">
        <f t="shared" si="23"/>
        <v>676</v>
      </c>
      <c r="G448" s="73">
        <f t="shared" si="24"/>
        <v>40899</v>
      </c>
    </row>
    <row r="449" spans="1:7" x14ac:dyDescent="0.2">
      <c r="A449" s="72">
        <v>446</v>
      </c>
      <c r="B449" s="74">
        <v>44365</v>
      </c>
      <c r="C449" s="73">
        <v>226</v>
      </c>
      <c r="D449" s="73">
        <f t="shared" si="22"/>
        <v>41801</v>
      </c>
      <c r="E449" s="73">
        <v>421</v>
      </c>
      <c r="F449" s="73">
        <f t="shared" si="23"/>
        <v>481</v>
      </c>
      <c r="G449" s="73">
        <f t="shared" si="24"/>
        <v>41320</v>
      </c>
    </row>
    <row r="450" spans="1:7" x14ac:dyDescent="0.2">
      <c r="A450" s="72">
        <v>447</v>
      </c>
      <c r="B450" s="74">
        <v>44366</v>
      </c>
      <c r="C450" s="73">
        <v>186</v>
      </c>
      <c r="D450" s="73">
        <f t="shared" si="22"/>
        <v>41987</v>
      </c>
      <c r="E450" s="73">
        <v>394</v>
      </c>
      <c r="F450" s="73">
        <f t="shared" si="23"/>
        <v>273</v>
      </c>
      <c r="G450" s="73">
        <f t="shared" si="24"/>
        <v>41714</v>
      </c>
    </row>
    <row r="451" spans="1:7" x14ac:dyDescent="0.2">
      <c r="A451" s="72">
        <v>448</v>
      </c>
      <c r="B451" s="74">
        <v>44367</v>
      </c>
      <c r="C451" s="73">
        <v>218</v>
      </c>
      <c r="D451" s="73">
        <f t="shared" si="22"/>
        <v>42205</v>
      </c>
      <c r="E451" s="73">
        <v>103</v>
      </c>
      <c r="F451" s="73">
        <f t="shared" si="23"/>
        <v>388</v>
      </c>
      <c r="G451" s="73">
        <f t="shared" si="24"/>
        <v>41817</v>
      </c>
    </row>
    <row r="452" spans="1:7" x14ac:dyDescent="0.2">
      <c r="A452" s="72">
        <v>449</v>
      </c>
      <c r="B452" s="74">
        <v>44368</v>
      </c>
      <c r="C452" s="73">
        <v>264</v>
      </c>
      <c r="D452" s="73">
        <f t="shared" si="22"/>
        <v>42469</v>
      </c>
      <c r="E452" s="73">
        <v>177</v>
      </c>
      <c r="F452" s="73">
        <f t="shared" si="23"/>
        <v>475</v>
      </c>
      <c r="G452" s="73">
        <f t="shared" si="24"/>
        <v>41994</v>
      </c>
    </row>
    <row r="453" spans="1:7" x14ac:dyDescent="0.2">
      <c r="A453" s="72">
        <v>450</v>
      </c>
      <c r="B453" s="74">
        <v>44369</v>
      </c>
      <c r="C453" s="73">
        <v>177</v>
      </c>
      <c r="D453" s="73">
        <f t="shared" si="22"/>
        <v>42646</v>
      </c>
      <c r="E453" s="73">
        <v>307</v>
      </c>
      <c r="F453" s="73">
        <f t="shared" si="23"/>
        <v>345</v>
      </c>
      <c r="G453" s="73">
        <f t="shared" si="24"/>
        <v>42301</v>
      </c>
    </row>
    <row r="454" spans="1:7" x14ac:dyDescent="0.2">
      <c r="A454" s="72">
        <v>451</v>
      </c>
      <c r="B454" s="74">
        <v>44370</v>
      </c>
      <c r="C454" s="73">
        <v>380</v>
      </c>
      <c r="D454" s="73">
        <f t="shared" si="22"/>
        <v>43026</v>
      </c>
      <c r="E454" s="73">
        <v>360</v>
      </c>
      <c r="F454" s="73">
        <f t="shared" si="23"/>
        <v>365</v>
      </c>
      <c r="G454" s="73">
        <f t="shared" si="24"/>
        <v>42661</v>
      </c>
    </row>
    <row r="455" spans="1:7" x14ac:dyDescent="0.2">
      <c r="A455" s="72">
        <v>452</v>
      </c>
      <c r="B455" s="74">
        <v>44371</v>
      </c>
      <c r="C455" s="73">
        <v>477</v>
      </c>
      <c r="D455" s="73">
        <f t="shared" si="22"/>
        <v>43503</v>
      </c>
      <c r="E455" s="73">
        <v>407</v>
      </c>
      <c r="F455" s="73">
        <f t="shared" si="23"/>
        <v>435</v>
      </c>
      <c r="G455" s="73">
        <f t="shared" si="24"/>
        <v>43068</v>
      </c>
    </row>
    <row r="456" spans="1:7" x14ac:dyDescent="0.2">
      <c r="A456" s="72">
        <v>453</v>
      </c>
      <c r="B456" s="74">
        <v>44372</v>
      </c>
      <c r="C456" s="73">
        <v>74</v>
      </c>
      <c r="D456" s="73">
        <f t="shared" si="22"/>
        <v>43577</v>
      </c>
      <c r="E456" s="73">
        <v>113</v>
      </c>
      <c r="F456" s="73">
        <f t="shared" si="23"/>
        <v>396</v>
      </c>
      <c r="G456" s="73">
        <f t="shared" si="24"/>
        <v>43181</v>
      </c>
    </row>
    <row r="457" spans="1:7" x14ac:dyDescent="0.2">
      <c r="A457" s="72">
        <v>454</v>
      </c>
      <c r="B457" s="74">
        <v>44373</v>
      </c>
      <c r="C457" s="73">
        <v>316</v>
      </c>
      <c r="D457" s="73">
        <f t="shared" si="22"/>
        <v>43893</v>
      </c>
      <c r="E457" s="73">
        <v>587</v>
      </c>
      <c r="F457" s="73">
        <f t="shared" si="23"/>
        <v>125</v>
      </c>
      <c r="G457" s="73">
        <f t="shared" si="24"/>
        <v>43768</v>
      </c>
    </row>
    <row r="458" spans="1:7" x14ac:dyDescent="0.2">
      <c r="A458" s="72">
        <v>455</v>
      </c>
      <c r="B458" s="74">
        <v>44374</v>
      </c>
      <c r="C458" s="73">
        <v>167</v>
      </c>
      <c r="D458" s="73">
        <f t="shared" si="22"/>
        <v>44060</v>
      </c>
      <c r="E458" s="73">
        <v>167</v>
      </c>
      <c r="F458" s="73">
        <f t="shared" si="23"/>
        <v>125</v>
      </c>
      <c r="G458" s="73">
        <f t="shared" si="24"/>
        <v>43935</v>
      </c>
    </row>
    <row r="459" spans="1:7" x14ac:dyDescent="0.2">
      <c r="A459" s="72">
        <v>456</v>
      </c>
      <c r="B459" s="74">
        <v>44375</v>
      </c>
      <c r="C459" s="73">
        <v>434</v>
      </c>
      <c r="D459" s="73">
        <f t="shared" si="22"/>
        <v>44494</v>
      </c>
      <c r="E459" s="73">
        <v>287</v>
      </c>
      <c r="F459" s="73">
        <f t="shared" si="23"/>
        <v>272</v>
      </c>
      <c r="G459" s="73">
        <f t="shared" si="24"/>
        <v>44222</v>
      </c>
    </row>
    <row r="460" spans="1:7" x14ac:dyDescent="0.2">
      <c r="A460" s="72">
        <v>457</v>
      </c>
      <c r="B460" s="74">
        <v>44376</v>
      </c>
      <c r="C460" s="73">
        <v>342</v>
      </c>
      <c r="D460" s="73">
        <f t="shared" si="22"/>
        <v>44836</v>
      </c>
      <c r="E460" s="73">
        <v>447</v>
      </c>
      <c r="F460" s="73">
        <f t="shared" si="23"/>
        <v>167</v>
      </c>
      <c r="G460" s="73">
        <f t="shared" si="24"/>
        <v>44669</v>
      </c>
    </row>
    <row r="461" spans="1:7" x14ac:dyDescent="0.2">
      <c r="A461" s="72">
        <v>458</v>
      </c>
      <c r="B461" s="74">
        <v>44377</v>
      </c>
      <c r="C461" s="73">
        <v>440</v>
      </c>
      <c r="D461" s="73">
        <f t="shared" si="22"/>
        <v>45276</v>
      </c>
      <c r="E461" s="73">
        <v>358</v>
      </c>
      <c r="F461" s="73">
        <f t="shared" si="23"/>
        <v>249</v>
      </c>
      <c r="G461" s="73">
        <f t="shared" si="24"/>
        <v>45027</v>
      </c>
    </row>
    <row r="462" spans="1:7" x14ac:dyDescent="0.2">
      <c r="A462" s="72">
        <v>459</v>
      </c>
      <c r="B462" s="74">
        <v>44378</v>
      </c>
      <c r="C462" s="73">
        <v>302</v>
      </c>
      <c r="D462" s="73">
        <f t="shared" si="22"/>
        <v>45578</v>
      </c>
      <c r="E462" s="73">
        <v>352</v>
      </c>
      <c r="F462" s="73">
        <f t="shared" si="23"/>
        <v>199</v>
      </c>
      <c r="G462" s="73">
        <f t="shared" si="24"/>
        <v>45379</v>
      </c>
    </row>
    <row r="463" spans="1:7" x14ac:dyDescent="0.2">
      <c r="A463" s="72">
        <v>460</v>
      </c>
      <c r="B463" s="74">
        <v>44379</v>
      </c>
      <c r="C463" s="73">
        <v>78</v>
      </c>
      <c r="D463" s="73">
        <f t="shared" si="22"/>
        <v>45656</v>
      </c>
      <c r="E463" s="73">
        <v>104</v>
      </c>
      <c r="F463" s="73">
        <f t="shared" si="23"/>
        <v>173</v>
      </c>
      <c r="G463" s="73">
        <f t="shared" si="24"/>
        <v>45483</v>
      </c>
    </row>
    <row r="464" spans="1:7" x14ac:dyDescent="0.2">
      <c r="A464" s="72">
        <v>461</v>
      </c>
      <c r="B464" s="74">
        <v>44380</v>
      </c>
      <c r="C464" s="73">
        <v>183</v>
      </c>
      <c r="D464" s="73">
        <f t="shared" si="22"/>
        <v>45839</v>
      </c>
      <c r="E464" s="73">
        <v>287</v>
      </c>
      <c r="F464" s="73">
        <f t="shared" si="23"/>
        <v>69</v>
      </c>
      <c r="G464" s="73">
        <f t="shared" si="24"/>
        <v>45770</v>
      </c>
    </row>
    <row r="465" spans="1:7" x14ac:dyDescent="0.2">
      <c r="A465" s="72">
        <v>462</v>
      </c>
      <c r="B465" s="74">
        <v>44381</v>
      </c>
      <c r="C465" s="73">
        <v>155</v>
      </c>
      <c r="D465" s="73">
        <f t="shared" si="22"/>
        <v>45994</v>
      </c>
      <c r="E465" s="73">
        <v>143</v>
      </c>
      <c r="F465" s="73">
        <f t="shared" si="23"/>
        <v>81</v>
      </c>
      <c r="G465" s="73">
        <f t="shared" si="24"/>
        <v>45913</v>
      </c>
    </row>
    <row r="466" spans="1:7" x14ac:dyDescent="0.2">
      <c r="A466" s="72">
        <v>463</v>
      </c>
      <c r="B466" s="74">
        <v>44382</v>
      </c>
      <c r="C466" s="73">
        <v>415</v>
      </c>
      <c r="D466" s="73">
        <f t="shared" si="22"/>
        <v>46409</v>
      </c>
      <c r="E466" s="73">
        <v>292</v>
      </c>
      <c r="F466" s="73">
        <f t="shared" si="23"/>
        <v>204</v>
      </c>
      <c r="G466" s="73">
        <f t="shared" si="24"/>
        <v>46205</v>
      </c>
    </row>
    <row r="467" spans="1:7" x14ac:dyDescent="0.2">
      <c r="A467" s="72">
        <v>464</v>
      </c>
      <c r="B467" s="74">
        <v>44383</v>
      </c>
      <c r="C467" s="73">
        <v>281</v>
      </c>
      <c r="D467" s="73">
        <f t="shared" ref="D467:D529" si="25">D466+C467</f>
        <v>46690</v>
      </c>
      <c r="E467" s="73">
        <v>221</v>
      </c>
      <c r="F467" s="73">
        <f t="shared" ref="F467:F529" si="26">F466+C467-E467</f>
        <v>264</v>
      </c>
      <c r="G467" s="73">
        <f t="shared" ref="G467:G529" si="27">G466+E467</f>
        <v>46426</v>
      </c>
    </row>
    <row r="468" spans="1:7" x14ac:dyDescent="0.2">
      <c r="A468" s="72">
        <v>465</v>
      </c>
      <c r="B468" s="74">
        <v>44384</v>
      </c>
      <c r="C468" s="73">
        <v>166</v>
      </c>
      <c r="D468" s="73">
        <f t="shared" si="25"/>
        <v>46856</v>
      </c>
      <c r="E468" s="73">
        <v>410</v>
      </c>
      <c r="F468" s="73">
        <f t="shared" si="26"/>
        <v>20</v>
      </c>
      <c r="G468" s="73">
        <f t="shared" si="27"/>
        <v>46836</v>
      </c>
    </row>
    <row r="469" spans="1:7" x14ac:dyDescent="0.2">
      <c r="A469" s="72">
        <v>466</v>
      </c>
      <c r="B469" s="74">
        <v>44385</v>
      </c>
      <c r="C469" s="73">
        <v>216</v>
      </c>
      <c r="D469" s="73">
        <f t="shared" si="25"/>
        <v>47072</v>
      </c>
      <c r="E469" s="73">
        <v>79</v>
      </c>
      <c r="F469" s="73">
        <f t="shared" si="26"/>
        <v>157</v>
      </c>
      <c r="G469" s="73">
        <f t="shared" si="27"/>
        <v>46915</v>
      </c>
    </row>
    <row r="470" spans="1:7" x14ac:dyDescent="0.2">
      <c r="A470" s="72">
        <v>467</v>
      </c>
      <c r="B470" s="74">
        <v>44386</v>
      </c>
      <c r="C470" s="73">
        <v>217</v>
      </c>
      <c r="D470" s="73">
        <f t="shared" si="25"/>
        <v>47289</v>
      </c>
      <c r="E470" s="73">
        <v>183</v>
      </c>
      <c r="F470" s="73">
        <f t="shared" si="26"/>
        <v>191</v>
      </c>
      <c r="G470" s="73">
        <f t="shared" si="27"/>
        <v>47098</v>
      </c>
    </row>
    <row r="471" spans="1:7" x14ac:dyDescent="0.2">
      <c r="A471" s="72">
        <v>468</v>
      </c>
      <c r="B471" s="74">
        <v>44387</v>
      </c>
      <c r="C471" s="73">
        <v>297</v>
      </c>
      <c r="D471" s="73">
        <f t="shared" si="25"/>
        <v>47586</v>
      </c>
      <c r="E471" s="73">
        <v>35</v>
      </c>
      <c r="F471" s="73">
        <f t="shared" si="26"/>
        <v>453</v>
      </c>
      <c r="G471" s="73">
        <f t="shared" si="27"/>
        <v>47133</v>
      </c>
    </row>
    <row r="472" spans="1:7" x14ac:dyDescent="0.2">
      <c r="A472" s="72">
        <v>469</v>
      </c>
      <c r="B472" s="74">
        <v>44388</v>
      </c>
      <c r="C472" s="73">
        <v>326</v>
      </c>
      <c r="D472" s="73">
        <f t="shared" si="25"/>
        <v>47912</v>
      </c>
      <c r="E472" s="73">
        <v>210</v>
      </c>
      <c r="F472" s="73">
        <f t="shared" si="26"/>
        <v>569</v>
      </c>
      <c r="G472" s="73">
        <f t="shared" si="27"/>
        <v>47343</v>
      </c>
    </row>
    <row r="473" spans="1:7" x14ac:dyDescent="0.2">
      <c r="A473" s="72">
        <v>470</v>
      </c>
      <c r="B473" s="74">
        <v>44389</v>
      </c>
      <c r="C473" s="73">
        <v>745</v>
      </c>
      <c r="D473" s="73">
        <f t="shared" si="25"/>
        <v>48657</v>
      </c>
      <c r="E473" s="73">
        <v>82</v>
      </c>
      <c r="F473" s="73">
        <f t="shared" si="26"/>
        <v>1232</v>
      </c>
      <c r="G473" s="73">
        <f t="shared" si="27"/>
        <v>47425</v>
      </c>
    </row>
    <row r="474" spans="1:7" x14ac:dyDescent="0.2">
      <c r="A474" s="72">
        <v>471</v>
      </c>
      <c r="B474" s="74">
        <v>44390</v>
      </c>
      <c r="C474" s="73">
        <v>261</v>
      </c>
      <c r="D474" s="73">
        <f t="shared" si="25"/>
        <v>48918</v>
      </c>
      <c r="E474" s="73">
        <v>94</v>
      </c>
      <c r="F474" s="73">
        <f t="shared" si="26"/>
        <v>1399</v>
      </c>
      <c r="G474" s="73">
        <f t="shared" si="27"/>
        <v>47519</v>
      </c>
    </row>
    <row r="475" spans="1:7" x14ac:dyDescent="0.2">
      <c r="A475" s="72">
        <v>472</v>
      </c>
      <c r="B475" s="74">
        <v>44391</v>
      </c>
      <c r="C475" s="73">
        <v>587</v>
      </c>
      <c r="D475" s="73">
        <f t="shared" si="25"/>
        <v>49505</v>
      </c>
      <c r="E475" s="73">
        <v>205</v>
      </c>
      <c r="F475" s="73">
        <f t="shared" si="26"/>
        <v>1781</v>
      </c>
      <c r="G475" s="73">
        <f t="shared" si="27"/>
        <v>47724</v>
      </c>
    </row>
    <row r="476" spans="1:7" x14ac:dyDescent="0.2">
      <c r="A476" s="72">
        <v>473</v>
      </c>
      <c r="B476" s="74">
        <v>44392</v>
      </c>
      <c r="C476" s="73">
        <v>99</v>
      </c>
      <c r="D476" s="73">
        <f t="shared" si="25"/>
        <v>49604</v>
      </c>
      <c r="E476" s="73">
        <v>158</v>
      </c>
      <c r="F476" s="73">
        <f t="shared" si="26"/>
        <v>1722</v>
      </c>
      <c r="G476" s="73">
        <f t="shared" si="27"/>
        <v>47882</v>
      </c>
    </row>
    <row r="477" spans="1:7" x14ac:dyDescent="0.2">
      <c r="A477" s="72">
        <v>474</v>
      </c>
      <c r="B477" s="74">
        <v>44393</v>
      </c>
      <c r="C477" s="73">
        <v>350</v>
      </c>
      <c r="D477" s="73">
        <f t="shared" si="25"/>
        <v>49954</v>
      </c>
      <c r="E477" s="73">
        <v>1112</v>
      </c>
      <c r="F477" s="73">
        <f t="shared" si="26"/>
        <v>960</v>
      </c>
      <c r="G477" s="73">
        <f t="shared" si="27"/>
        <v>48994</v>
      </c>
    </row>
    <row r="478" spans="1:7" x14ac:dyDescent="0.2">
      <c r="A478" s="72">
        <v>475</v>
      </c>
      <c r="B478" s="74">
        <v>44394</v>
      </c>
      <c r="C478" s="73">
        <v>242</v>
      </c>
      <c r="D478" s="73">
        <f t="shared" si="25"/>
        <v>50196</v>
      </c>
      <c r="E478" s="73">
        <v>220</v>
      </c>
      <c r="F478" s="73">
        <f t="shared" si="26"/>
        <v>982</v>
      </c>
      <c r="G478" s="73">
        <f t="shared" si="27"/>
        <v>49214</v>
      </c>
    </row>
    <row r="479" spans="1:7" x14ac:dyDescent="0.2">
      <c r="A479" s="72">
        <v>476</v>
      </c>
      <c r="B479" s="74">
        <v>44395</v>
      </c>
      <c r="C479" s="73">
        <v>104</v>
      </c>
      <c r="D479" s="73">
        <f t="shared" si="25"/>
        <v>50300</v>
      </c>
      <c r="E479" s="73">
        <v>181</v>
      </c>
      <c r="F479" s="73">
        <f t="shared" si="26"/>
        <v>905</v>
      </c>
      <c r="G479" s="73">
        <f t="shared" si="27"/>
        <v>49395</v>
      </c>
    </row>
    <row r="480" spans="1:7" x14ac:dyDescent="0.2">
      <c r="A480" s="72">
        <v>477</v>
      </c>
      <c r="B480" s="74">
        <v>44396</v>
      </c>
      <c r="C480" s="73">
        <v>804</v>
      </c>
      <c r="D480" s="73">
        <f t="shared" si="25"/>
        <v>51104</v>
      </c>
      <c r="E480" s="73">
        <v>639</v>
      </c>
      <c r="F480" s="73">
        <f t="shared" si="26"/>
        <v>1070</v>
      </c>
      <c r="G480" s="73">
        <f t="shared" si="27"/>
        <v>50034</v>
      </c>
    </row>
    <row r="481" spans="1:7" x14ac:dyDescent="0.2">
      <c r="A481" s="72">
        <v>478</v>
      </c>
      <c r="B481" s="74">
        <v>44397</v>
      </c>
      <c r="C481" s="73">
        <v>30</v>
      </c>
      <c r="D481" s="73">
        <f t="shared" si="25"/>
        <v>51134</v>
      </c>
      <c r="E481" s="73">
        <v>193</v>
      </c>
      <c r="F481" s="73">
        <f t="shared" si="26"/>
        <v>907</v>
      </c>
      <c r="G481" s="73">
        <f t="shared" si="27"/>
        <v>50227</v>
      </c>
    </row>
    <row r="482" spans="1:7" x14ac:dyDescent="0.2">
      <c r="A482" s="72">
        <v>479</v>
      </c>
      <c r="B482" s="74">
        <v>44398</v>
      </c>
      <c r="C482" s="73">
        <v>31</v>
      </c>
      <c r="D482" s="73">
        <f t="shared" si="25"/>
        <v>51165</v>
      </c>
      <c r="E482" s="73">
        <v>207</v>
      </c>
      <c r="F482" s="73">
        <f t="shared" si="26"/>
        <v>731</v>
      </c>
      <c r="G482" s="73">
        <f t="shared" si="27"/>
        <v>50434</v>
      </c>
    </row>
    <row r="483" spans="1:7" x14ac:dyDescent="0.2">
      <c r="A483" s="72">
        <v>480</v>
      </c>
      <c r="B483" s="74">
        <v>44399</v>
      </c>
      <c r="C483" s="73">
        <v>77</v>
      </c>
      <c r="D483" s="73">
        <f t="shared" si="25"/>
        <v>51242</v>
      </c>
      <c r="E483" s="73">
        <v>265</v>
      </c>
      <c r="F483" s="73">
        <f t="shared" si="26"/>
        <v>543</v>
      </c>
      <c r="G483" s="73">
        <f t="shared" si="27"/>
        <v>50699</v>
      </c>
    </row>
    <row r="484" spans="1:7" x14ac:dyDescent="0.2">
      <c r="A484" s="72">
        <v>481</v>
      </c>
      <c r="B484" s="74">
        <v>44400</v>
      </c>
      <c r="C484" s="73">
        <v>540</v>
      </c>
      <c r="D484" s="73">
        <f t="shared" si="25"/>
        <v>51782</v>
      </c>
      <c r="E484" s="73">
        <v>126</v>
      </c>
      <c r="F484" s="73">
        <f t="shared" si="26"/>
        <v>957</v>
      </c>
      <c r="G484" s="73">
        <f t="shared" si="27"/>
        <v>50825</v>
      </c>
    </row>
    <row r="485" spans="1:7" x14ac:dyDescent="0.2">
      <c r="A485" s="72">
        <v>482</v>
      </c>
      <c r="B485" s="74">
        <v>44401</v>
      </c>
      <c r="C485" s="73">
        <v>135</v>
      </c>
      <c r="D485" s="73">
        <f t="shared" si="25"/>
        <v>51917</v>
      </c>
      <c r="E485" s="73">
        <v>24</v>
      </c>
      <c r="F485" s="73">
        <f t="shared" si="26"/>
        <v>1068</v>
      </c>
      <c r="G485" s="73">
        <f t="shared" si="27"/>
        <v>50849</v>
      </c>
    </row>
    <row r="486" spans="1:7" x14ac:dyDescent="0.2">
      <c r="A486" s="72">
        <v>483</v>
      </c>
      <c r="B486" s="74">
        <v>44402</v>
      </c>
      <c r="C486" s="73">
        <v>523</v>
      </c>
      <c r="D486" s="73">
        <f t="shared" si="25"/>
        <v>52440</v>
      </c>
      <c r="E486" s="73">
        <v>95</v>
      </c>
      <c r="F486" s="73">
        <f t="shared" si="26"/>
        <v>1496</v>
      </c>
      <c r="G486" s="73">
        <f t="shared" si="27"/>
        <v>50944</v>
      </c>
    </row>
    <row r="487" spans="1:7" x14ac:dyDescent="0.2">
      <c r="A487" s="72">
        <v>484</v>
      </c>
      <c r="B487" s="74">
        <v>44403</v>
      </c>
      <c r="C487" s="73">
        <v>65</v>
      </c>
      <c r="D487" s="73">
        <f t="shared" si="25"/>
        <v>52505</v>
      </c>
      <c r="E487" s="73">
        <v>96</v>
      </c>
      <c r="F487" s="73">
        <f t="shared" si="26"/>
        <v>1465</v>
      </c>
      <c r="G487" s="73">
        <f t="shared" si="27"/>
        <v>51040</v>
      </c>
    </row>
    <row r="488" spans="1:7" x14ac:dyDescent="0.2">
      <c r="A488" s="72">
        <v>485</v>
      </c>
      <c r="B488" s="74">
        <v>44404</v>
      </c>
      <c r="C488" s="73">
        <v>267</v>
      </c>
      <c r="D488" s="73">
        <f t="shared" si="25"/>
        <v>52772</v>
      </c>
      <c r="E488" s="73">
        <v>46</v>
      </c>
      <c r="F488" s="73">
        <f t="shared" si="26"/>
        <v>1686</v>
      </c>
      <c r="G488" s="73">
        <f t="shared" si="27"/>
        <v>51086</v>
      </c>
    </row>
    <row r="489" spans="1:7" x14ac:dyDescent="0.2">
      <c r="A489" s="72">
        <v>486</v>
      </c>
      <c r="B489" s="74">
        <v>44405</v>
      </c>
      <c r="C489" s="73">
        <v>62</v>
      </c>
      <c r="D489" s="73">
        <f t="shared" si="25"/>
        <v>52834</v>
      </c>
      <c r="E489" s="73">
        <v>157</v>
      </c>
      <c r="F489" s="73">
        <f t="shared" si="26"/>
        <v>1591</v>
      </c>
      <c r="G489" s="73">
        <f t="shared" si="27"/>
        <v>51243</v>
      </c>
    </row>
    <row r="490" spans="1:7" x14ac:dyDescent="0.2">
      <c r="A490" s="72">
        <v>487</v>
      </c>
      <c r="B490" s="74">
        <v>44406</v>
      </c>
      <c r="C490" s="73">
        <v>193</v>
      </c>
      <c r="D490" s="73">
        <f t="shared" si="25"/>
        <v>53027</v>
      </c>
      <c r="E490" s="73">
        <v>39</v>
      </c>
      <c r="F490" s="73">
        <f t="shared" si="26"/>
        <v>1745</v>
      </c>
      <c r="G490" s="73">
        <f t="shared" si="27"/>
        <v>51282</v>
      </c>
    </row>
    <row r="491" spans="1:7" x14ac:dyDescent="0.2">
      <c r="A491" s="72">
        <v>488</v>
      </c>
      <c r="B491" s="74">
        <v>44407</v>
      </c>
      <c r="C491" s="73">
        <v>128</v>
      </c>
      <c r="D491" s="73">
        <f t="shared" si="25"/>
        <v>53155</v>
      </c>
      <c r="E491" s="73">
        <v>299</v>
      </c>
      <c r="F491" s="73">
        <f t="shared" si="26"/>
        <v>1574</v>
      </c>
      <c r="G491" s="73">
        <f t="shared" si="27"/>
        <v>51581</v>
      </c>
    </row>
    <row r="492" spans="1:7" x14ac:dyDescent="0.2">
      <c r="A492" s="72">
        <v>489</v>
      </c>
      <c r="B492" s="74">
        <v>44408</v>
      </c>
      <c r="C492" s="73">
        <v>138</v>
      </c>
      <c r="D492" s="73">
        <f t="shared" si="25"/>
        <v>53293</v>
      </c>
      <c r="E492" s="73">
        <v>130</v>
      </c>
      <c r="F492" s="73">
        <f t="shared" si="26"/>
        <v>1582</v>
      </c>
      <c r="G492" s="73">
        <f t="shared" si="27"/>
        <v>51711</v>
      </c>
    </row>
    <row r="493" spans="1:7" x14ac:dyDescent="0.2">
      <c r="A493" s="72">
        <v>490</v>
      </c>
      <c r="B493" s="74">
        <v>44409</v>
      </c>
      <c r="C493" s="73">
        <v>504</v>
      </c>
      <c r="D493" s="73">
        <f t="shared" si="25"/>
        <v>53797</v>
      </c>
      <c r="E493" s="73">
        <v>250</v>
      </c>
      <c r="F493" s="73">
        <f t="shared" si="26"/>
        <v>1836</v>
      </c>
      <c r="G493" s="73">
        <f t="shared" si="27"/>
        <v>51961</v>
      </c>
    </row>
    <row r="494" spans="1:7" x14ac:dyDescent="0.2">
      <c r="A494" s="72">
        <v>491</v>
      </c>
      <c r="B494" s="74">
        <v>44410</v>
      </c>
      <c r="C494" s="73">
        <v>521</v>
      </c>
      <c r="D494" s="73">
        <f t="shared" si="25"/>
        <v>54318</v>
      </c>
      <c r="E494" s="73">
        <v>65</v>
      </c>
      <c r="F494" s="73">
        <f t="shared" si="26"/>
        <v>2292</v>
      </c>
      <c r="G494" s="73">
        <f t="shared" si="27"/>
        <v>52026</v>
      </c>
    </row>
    <row r="495" spans="1:7" x14ac:dyDescent="0.2">
      <c r="A495" s="72">
        <v>492</v>
      </c>
      <c r="B495" s="74">
        <v>44411</v>
      </c>
      <c r="C495" s="73">
        <v>36</v>
      </c>
      <c r="D495" s="73">
        <f t="shared" si="25"/>
        <v>54354</v>
      </c>
      <c r="E495" s="73">
        <v>278</v>
      </c>
      <c r="F495" s="73">
        <f t="shared" si="26"/>
        <v>2050</v>
      </c>
      <c r="G495" s="73">
        <f t="shared" si="27"/>
        <v>52304</v>
      </c>
    </row>
    <row r="496" spans="1:7" x14ac:dyDescent="0.2">
      <c r="A496" s="72">
        <v>493</v>
      </c>
      <c r="B496" s="74">
        <v>44412</v>
      </c>
      <c r="C496" s="73">
        <v>365</v>
      </c>
      <c r="D496" s="73">
        <f t="shared" si="25"/>
        <v>54719</v>
      </c>
      <c r="E496" s="73">
        <v>175</v>
      </c>
      <c r="F496" s="73">
        <f t="shared" si="26"/>
        <v>2240</v>
      </c>
      <c r="G496" s="73">
        <f t="shared" si="27"/>
        <v>52479</v>
      </c>
    </row>
    <row r="497" spans="1:7" x14ac:dyDescent="0.2">
      <c r="A497" s="72">
        <v>494</v>
      </c>
      <c r="B497" s="74">
        <v>44413</v>
      </c>
      <c r="C497" s="73">
        <v>566</v>
      </c>
      <c r="D497" s="73">
        <f t="shared" si="25"/>
        <v>55285</v>
      </c>
      <c r="E497" s="73">
        <v>11</v>
      </c>
      <c r="F497" s="73">
        <f t="shared" si="26"/>
        <v>2795</v>
      </c>
      <c r="G497" s="73">
        <f t="shared" si="27"/>
        <v>52490</v>
      </c>
    </row>
    <row r="498" spans="1:7" x14ac:dyDescent="0.2">
      <c r="A498" s="72">
        <v>495</v>
      </c>
      <c r="B498" s="74">
        <v>44414</v>
      </c>
      <c r="C498" s="73">
        <v>119</v>
      </c>
      <c r="D498" s="73">
        <f t="shared" si="25"/>
        <v>55404</v>
      </c>
      <c r="E498" s="73">
        <v>640</v>
      </c>
      <c r="F498" s="73">
        <f t="shared" si="26"/>
        <v>2274</v>
      </c>
      <c r="G498" s="73">
        <f t="shared" si="27"/>
        <v>53130</v>
      </c>
    </row>
    <row r="499" spans="1:7" x14ac:dyDescent="0.2">
      <c r="A499" s="72">
        <v>496</v>
      </c>
      <c r="B499" s="74">
        <v>44415</v>
      </c>
      <c r="C499" s="73">
        <v>257</v>
      </c>
      <c r="D499" s="73">
        <f t="shared" si="25"/>
        <v>55661</v>
      </c>
      <c r="E499" s="73">
        <v>34</v>
      </c>
      <c r="F499" s="73">
        <f t="shared" si="26"/>
        <v>2497</v>
      </c>
      <c r="G499" s="73">
        <f t="shared" si="27"/>
        <v>53164</v>
      </c>
    </row>
    <row r="500" spans="1:7" x14ac:dyDescent="0.2">
      <c r="A500" s="72">
        <v>497</v>
      </c>
      <c r="B500" s="74">
        <v>44416</v>
      </c>
      <c r="C500" s="73">
        <v>15</v>
      </c>
      <c r="D500" s="73">
        <f t="shared" si="25"/>
        <v>55676</v>
      </c>
      <c r="E500" s="73">
        <v>18</v>
      </c>
      <c r="F500" s="73">
        <f t="shared" si="26"/>
        <v>2494</v>
      </c>
      <c r="G500" s="73">
        <f t="shared" si="27"/>
        <v>53182</v>
      </c>
    </row>
    <row r="501" spans="1:7" x14ac:dyDescent="0.2">
      <c r="A501" s="72">
        <v>498</v>
      </c>
      <c r="B501" s="74">
        <v>44417</v>
      </c>
      <c r="C501" s="73">
        <v>130</v>
      </c>
      <c r="D501" s="73">
        <f t="shared" si="25"/>
        <v>55806</v>
      </c>
      <c r="E501" s="73">
        <v>311</v>
      </c>
      <c r="F501" s="73">
        <f t="shared" si="26"/>
        <v>2313</v>
      </c>
      <c r="G501" s="73">
        <f t="shared" si="27"/>
        <v>53493</v>
      </c>
    </row>
    <row r="502" spans="1:7" x14ac:dyDescent="0.2">
      <c r="A502" s="72">
        <v>499</v>
      </c>
      <c r="B502" s="74">
        <v>44418</v>
      </c>
      <c r="C502" s="73">
        <v>130</v>
      </c>
      <c r="D502" s="73">
        <f t="shared" si="25"/>
        <v>55936</v>
      </c>
      <c r="E502" s="73">
        <v>610</v>
      </c>
      <c r="F502" s="73">
        <f t="shared" si="26"/>
        <v>1833</v>
      </c>
      <c r="G502" s="73">
        <f t="shared" si="27"/>
        <v>54103</v>
      </c>
    </row>
    <row r="503" spans="1:7" x14ac:dyDescent="0.2">
      <c r="A503" s="72">
        <v>500</v>
      </c>
      <c r="B503" s="74">
        <v>44419</v>
      </c>
      <c r="C503" s="73">
        <v>299</v>
      </c>
      <c r="D503" s="73">
        <f t="shared" si="25"/>
        <v>56235</v>
      </c>
      <c r="E503" s="73">
        <v>106</v>
      </c>
      <c r="F503" s="73">
        <f t="shared" si="26"/>
        <v>2026</v>
      </c>
      <c r="G503" s="73">
        <f t="shared" si="27"/>
        <v>54209</v>
      </c>
    </row>
    <row r="504" spans="1:7" x14ac:dyDescent="0.2">
      <c r="A504" s="72">
        <v>501</v>
      </c>
      <c r="B504" s="74">
        <v>44420</v>
      </c>
      <c r="C504" s="73">
        <v>200</v>
      </c>
      <c r="D504" s="73">
        <f t="shared" si="25"/>
        <v>56435</v>
      </c>
      <c r="E504" s="73">
        <v>29</v>
      </c>
      <c r="F504" s="73">
        <f t="shared" si="26"/>
        <v>2197</v>
      </c>
      <c r="G504" s="73">
        <f t="shared" si="27"/>
        <v>54238</v>
      </c>
    </row>
    <row r="505" spans="1:7" x14ac:dyDescent="0.2">
      <c r="A505" s="72">
        <v>502</v>
      </c>
      <c r="B505" s="74">
        <v>44421</v>
      </c>
      <c r="C505" s="73">
        <v>173</v>
      </c>
      <c r="D505" s="73">
        <f t="shared" si="25"/>
        <v>56608</v>
      </c>
      <c r="E505" s="73">
        <v>193</v>
      </c>
      <c r="F505" s="73">
        <f t="shared" si="26"/>
        <v>2177</v>
      </c>
      <c r="G505" s="73">
        <f t="shared" si="27"/>
        <v>54431</v>
      </c>
    </row>
    <row r="506" spans="1:7" x14ac:dyDescent="0.2">
      <c r="A506" s="72">
        <v>503</v>
      </c>
      <c r="B506" s="74">
        <v>44422</v>
      </c>
      <c r="C506" s="73">
        <v>213</v>
      </c>
      <c r="D506" s="73">
        <f t="shared" si="25"/>
        <v>56821</v>
      </c>
      <c r="E506" s="73">
        <v>209</v>
      </c>
      <c r="F506" s="73">
        <f t="shared" si="26"/>
        <v>2181</v>
      </c>
      <c r="G506" s="73">
        <f t="shared" si="27"/>
        <v>54640</v>
      </c>
    </row>
    <row r="507" spans="1:7" x14ac:dyDescent="0.2">
      <c r="A507" s="72">
        <v>504</v>
      </c>
      <c r="B507" s="74">
        <v>44423</v>
      </c>
      <c r="C507" s="73">
        <v>222</v>
      </c>
      <c r="D507" s="73">
        <f t="shared" si="25"/>
        <v>57043</v>
      </c>
      <c r="E507" s="73">
        <v>278</v>
      </c>
      <c r="F507" s="73">
        <f t="shared" si="26"/>
        <v>2125</v>
      </c>
      <c r="G507" s="73">
        <f t="shared" si="27"/>
        <v>54918</v>
      </c>
    </row>
    <row r="508" spans="1:7" x14ac:dyDescent="0.2">
      <c r="A508" s="72">
        <v>505</v>
      </c>
      <c r="B508" s="74">
        <v>44424</v>
      </c>
      <c r="C508" s="73">
        <v>252</v>
      </c>
      <c r="D508" s="73">
        <f t="shared" si="25"/>
        <v>57295</v>
      </c>
      <c r="E508" s="73">
        <v>19</v>
      </c>
      <c r="F508" s="73">
        <f t="shared" si="26"/>
        <v>2358</v>
      </c>
      <c r="G508" s="73">
        <f t="shared" si="27"/>
        <v>54937</v>
      </c>
    </row>
    <row r="509" spans="1:7" x14ac:dyDescent="0.2">
      <c r="A509" s="72">
        <v>506</v>
      </c>
      <c r="B509" s="74">
        <v>44425</v>
      </c>
      <c r="C509" s="73">
        <v>128</v>
      </c>
      <c r="D509" s="73">
        <f t="shared" si="25"/>
        <v>57423</v>
      </c>
      <c r="E509" s="73">
        <v>120</v>
      </c>
      <c r="F509" s="73">
        <f t="shared" si="26"/>
        <v>2366</v>
      </c>
      <c r="G509" s="73">
        <f t="shared" si="27"/>
        <v>55057</v>
      </c>
    </row>
    <row r="510" spans="1:7" x14ac:dyDescent="0.2">
      <c r="A510" s="72">
        <v>507</v>
      </c>
      <c r="B510" s="74">
        <v>44426</v>
      </c>
      <c r="C510" s="73">
        <v>769</v>
      </c>
      <c r="D510" s="73">
        <f t="shared" si="25"/>
        <v>58192</v>
      </c>
      <c r="E510" s="73">
        <v>314</v>
      </c>
      <c r="F510" s="73">
        <f t="shared" si="26"/>
        <v>2821</v>
      </c>
      <c r="G510" s="73">
        <f t="shared" si="27"/>
        <v>55371</v>
      </c>
    </row>
    <row r="511" spans="1:7" x14ac:dyDescent="0.2">
      <c r="A511" s="72">
        <v>508</v>
      </c>
      <c r="B511" s="74">
        <v>44427</v>
      </c>
      <c r="C511" s="73">
        <v>291</v>
      </c>
      <c r="D511" s="73">
        <f t="shared" si="25"/>
        <v>58483</v>
      </c>
      <c r="E511" s="73">
        <v>46</v>
      </c>
      <c r="F511" s="73">
        <f t="shared" si="26"/>
        <v>3066</v>
      </c>
      <c r="G511" s="73">
        <f t="shared" si="27"/>
        <v>55417</v>
      </c>
    </row>
    <row r="512" spans="1:7" x14ac:dyDescent="0.2">
      <c r="A512" s="72">
        <v>509</v>
      </c>
      <c r="B512" s="74">
        <v>44428</v>
      </c>
      <c r="C512" s="73">
        <v>712</v>
      </c>
      <c r="D512" s="73">
        <f t="shared" si="25"/>
        <v>59195</v>
      </c>
      <c r="E512" s="73">
        <v>643</v>
      </c>
      <c r="F512" s="73">
        <f t="shared" si="26"/>
        <v>3135</v>
      </c>
      <c r="G512" s="73">
        <f t="shared" si="27"/>
        <v>56060</v>
      </c>
    </row>
    <row r="513" spans="1:14" x14ac:dyDescent="0.2">
      <c r="A513" s="72">
        <v>510</v>
      </c>
      <c r="B513" s="74">
        <v>44429</v>
      </c>
      <c r="C513" s="73">
        <v>134</v>
      </c>
      <c r="D513" s="73">
        <f t="shared" si="25"/>
        <v>59329</v>
      </c>
      <c r="E513" s="73">
        <v>68</v>
      </c>
      <c r="F513" s="73">
        <f t="shared" si="26"/>
        <v>3201</v>
      </c>
      <c r="G513" s="73">
        <f t="shared" si="27"/>
        <v>56128</v>
      </c>
    </row>
    <row r="514" spans="1:14" x14ac:dyDescent="0.2">
      <c r="A514" s="72">
        <v>511</v>
      </c>
      <c r="B514" s="74">
        <v>44430</v>
      </c>
      <c r="C514" s="73">
        <v>487</v>
      </c>
      <c r="D514" s="73">
        <f t="shared" si="25"/>
        <v>59816</v>
      </c>
      <c r="E514" s="73">
        <v>48</v>
      </c>
      <c r="F514" s="73">
        <f t="shared" si="26"/>
        <v>3640</v>
      </c>
      <c r="G514" s="73">
        <f t="shared" si="27"/>
        <v>56176</v>
      </c>
    </row>
    <row r="515" spans="1:14" x14ac:dyDescent="0.2">
      <c r="A515" s="72">
        <v>512</v>
      </c>
      <c r="B515" s="74">
        <v>44431</v>
      </c>
      <c r="C515" s="73">
        <v>265</v>
      </c>
      <c r="D515" s="73">
        <f t="shared" si="25"/>
        <v>60081</v>
      </c>
      <c r="E515" s="73">
        <v>96</v>
      </c>
      <c r="F515" s="73">
        <f t="shared" si="26"/>
        <v>3809</v>
      </c>
      <c r="G515" s="73">
        <f t="shared" si="27"/>
        <v>56272</v>
      </c>
    </row>
    <row r="516" spans="1:14" x14ac:dyDescent="0.2">
      <c r="A516" s="72">
        <v>513</v>
      </c>
      <c r="B516" s="74">
        <v>44432</v>
      </c>
      <c r="C516" s="73">
        <v>335</v>
      </c>
      <c r="D516" s="73">
        <f t="shared" si="25"/>
        <v>60416</v>
      </c>
      <c r="E516" s="73">
        <v>307</v>
      </c>
      <c r="F516" s="73">
        <f t="shared" si="26"/>
        <v>3837</v>
      </c>
      <c r="G516" s="73">
        <f t="shared" si="27"/>
        <v>56579</v>
      </c>
    </row>
    <row r="517" spans="1:14" x14ac:dyDescent="0.2">
      <c r="A517" s="72">
        <v>514</v>
      </c>
      <c r="B517" s="74">
        <v>44433</v>
      </c>
      <c r="C517" s="73">
        <v>400</v>
      </c>
      <c r="D517" s="73">
        <f t="shared" si="25"/>
        <v>60816</v>
      </c>
      <c r="E517" s="73">
        <v>122</v>
      </c>
      <c r="F517" s="73">
        <f t="shared" si="26"/>
        <v>4115</v>
      </c>
      <c r="G517" s="73">
        <f t="shared" si="27"/>
        <v>56701</v>
      </c>
    </row>
    <row r="518" spans="1:14" x14ac:dyDescent="0.2">
      <c r="A518" s="72">
        <v>515</v>
      </c>
      <c r="B518" s="74">
        <v>44434</v>
      </c>
      <c r="C518" s="73">
        <v>90</v>
      </c>
      <c r="D518" s="73">
        <f t="shared" si="25"/>
        <v>60906</v>
      </c>
      <c r="E518" s="73">
        <v>200</v>
      </c>
      <c r="F518" s="73">
        <f t="shared" si="26"/>
        <v>4005</v>
      </c>
      <c r="G518" s="73">
        <f t="shared" si="27"/>
        <v>56901</v>
      </c>
    </row>
    <row r="519" spans="1:14" x14ac:dyDescent="0.2">
      <c r="A519" s="72">
        <v>516</v>
      </c>
      <c r="B519" s="74">
        <v>44435</v>
      </c>
      <c r="C519" s="73">
        <v>987</v>
      </c>
      <c r="D519" s="73">
        <f t="shared" si="25"/>
        <v>61893</v>
      </c>
      <c r="E519" s="73">
        <v>173</v>
      </c>
      <c r="F519" s="73">
        <f t="shared" si="26"/>
        <v>4819</v>
      </c>
      <c r="G519" s="73">
        <f t="shared" si="27"/>
        <v>57074</v>
      </c>
    </row>
    <row r="520" spans="1:14" x14ac:dyDescent="0.2">
      <c r="A520" s="72">
        <v>517</v>
      </c>
      <c r="B520" s="74">
        <v>44436</v>
      </c>
      <c r="C520" s="73">
        <v>381</v>
      </c>
      <c r="D520" s="73">
        <f t="shared" si="25"/>
        <v>62274</v>
      </c>
      <c r="E520" s="73">
        <v>287</v>
      </c>
      <c r="F520" s="73">
        <f t="shared" si="26"/>
        <v>4913</v>
      </c>
      <c r="G520" s="73">
        <f t="shared" si="27"/>
        <v>57361</v>
      </c>
    </row>
    <row r="521" spans="1:14" x14ac:dyDescent="0.2">
      <c r="A521" s="72">
        <v>518</v>
      </c>
      <c r="B521" s="74">
        <v>44437</v>
      </c>
      <c r="C521" s="73">
        <v>136</v>
      </c>
      <c r="D521" s="73">
        <f t="shared" si="25"/>
        <v>62410</v>
      </c>
      <c r="E521" s="73">
        <v>148</v>
      </c>
      <c r="F521" s="73">
        <f t="shared" si="26"/>
        <v>4901</v>
      </c>
      <c r="G521" s="73">
        <f t="shared" si="27"/>
        <v>57509</v>
      </c>
      <c r="J521" s="96"/>
      <c r="K521" s="96"/>
      <c r="L521" s="96"/>
      <c r="M521" s="96"/>
      <c r="N521" s="96"/>
    </row>
    <row r="522" spans="1:14" ht="15.75" x14ac:dyDescent="0.25">
      <c r="A522" s="72">
        <v>519</v>
      </c>
      <c r="B522" s="74">
        <v>44438</v>
      </c>
      <c r="C522" s="73">
        <v>320</v>
      </c>
      <c r="D522" s="73">
        <f t="shared" si="25"/>
        <v>62730</v>
      </c>
      <c r="E522" s="73">
        <v>252</v>
      </c>
      <c r="F522" s="73">
        <f t="shared" si="26"/>
        <v>4969</v>
      </c>
      <c r="G522" s="73">
        <f t="shared" si="27"/>
        <v>57761</v>
      </c>
      <c r="J522" s="96"/>
      <c r="K522" s="96"/>
      <c r="L522" s="97"/>
      <c r="M522" s="98"/>
      <c r="N522" s="96"/>
    </row>
    <row r="523" spans="1:14" ht="15.75" x14ac:dyDescent="0.25">
      <c r="A523" s="72">
        <v>520</v>
      </c>
      <c r="B523" s="74">
        <v>44439</v>
      </c>
      <c r="C523" s="73">
        <v>361</v>
      </c>
      <c r="D523" s="73">
        <f t="shared" si="25"/>
        <v>63091</v>
      </c>
      <c r="E523" s="73">
        <v>381</v>
      </c>
      <c r="F523" s="73">
        <f t="shared" si="26"/>
        <v>4949</v>
      </c>
      <c r="G523" s="73">
        <f t="shared" si="27"/>
        <v>58142</v>
      </c>
      <c r="J523" s="96"/>
      <c r="K523" s="96"/>
      <c r="L523" s="97"/>
      <c r="M523" s="98"/>
      <c r="N523" s="96"/>
    </row>
    <row r="524" spans="1:14" ht="15.75" x14ac:dyDescent="0.25">
      <c r="A524" s="72">
        <v>521</v>
      </c>
      <c r="B524" s="74">
        <v>44440</v>
      </c>
      <c r="C524" s="73">
        <v>534</v>
      </c>
      <c r="D524" s="73">
        <f t="shared" si="25"/>
        <v>63625</v>
      </c>
      <c r="E524" s="73">
        <v>533</v>
      </c>
      <c r="F524" s="73">
        <f t="shared" si="26"/>
        <v>4950</v>
      </c>
      <c r="G524" s="73">
        <f t="shared" si="27"/>
        <v>58675</v>
      </c>
      <c r="J524" s="96"/>
      <c r="K524" s="96"/>
      <c r="L524" s="97"/>
      <c r="M524" s="98"/>
      <c r="N524" s="96"/>
    </row>
    <row r="525" spans="1:14" ht="15.75" x14ac:dyDescent="0.25">
      <c r="A525" s="72">
        <v>522</v>
      </c>
      <c r="B525" s="74">
        <v>44441</v>
      </c>
      <c r="C525" s="73">
        <v>232</v>
      </c>
      <c r="D525" s="73">
        <f t="shared" si="25"/>
        <v>63857</v>
      </c>
      <c r="E525" s="73">
        <v>694</v>
      </c>
      <c r="F525" s="73">
        <f t="shared" si="26"/>
        <v>4488</v>
      </c>
      <c r="G525" s="73">
        <f t="shared" si="27"/>
        <v>59369</v>
      </c>
      <c r="J525" s="96"/>
      <c r="K525" s="96"/>
      <c r="L525" s="97"/>
      <c r="M525" s="98"/>
      <c r="N525" s="96"/>
    </row>
    <row r="526" spans="1:14" ht="15.75" x14ac:dyDescent="0.25">
      <c r="A526" s="72">
        <v>523</v>
      </c>
      <c r="B526" s="74">
        <v>44442</v>
      </c>
      <c r="C526" s="73">
        <v>335</v>
      </c>
      <c r="D526" s="73">
        <f t="shared" si="25"/>
        <v>64192</v>
      </c>
      <c r="E526" s="73">
        <v>502</v>
      </c>
      <c r="F526" s="73">
        <f t="shared" si="26"/>
        <v>4321</v>
      </c>
      <c r="G526" s="73">
        <f t="shared" si="27"/>
        <v>59871</v>
      </c>
      <c r="J526" s="96"/>
      <c r="K526" s="97"/>
      <c r="L526" s="97"/>
      <c r="M526" s="98"/>
      <c r="N526" s="96"/>
    </row>
    <row r="527" spans="1:14" ht="15.75" x14ac:dyDescent="0.25">
      <c r="A527" s="72">
        <v>524</v>
      </c>
      <c r="B527" s="74">
        <v>44443</v>
      </c>
      <c r="C527" s="73">
        <v>325</v>
      </c>
      <c r="D527" s="73">
        <f t="shared" si="25"/>
        <v>64517</v>
      </c>
      <c r="E527" s="73">
        <v>695</v>
      </c>
      <c r="F527" s="73">
        <f t="shared" si="26"/>
        <v>3951</v>
      </c>
      <c r="G527" s="73">
        <f t="shared" si="27"/>
        <v>60566</v>
      </c>
      <c r="J527" s="96"/>
      <c r="K527" s="97"/>
      <c r="L527" s="98"/>
      <c r="M527" s="96"/>
      <c r="N527" s="96"/>
    </row>
    <row r="528" spans="1:14" ht="15.75" x14ac:dyDescent="0.25">
      <c r="A528" s="72">
        <v>525</v>
      </c>
      <c r="B528" s="74">
        <v>44444</v>
      </c>
      <c r="C528" s="73">
        <v>54</v>
      </c>
      <c r="D528" s="73">
        <f t="shared" si="25"/>
        <v>64571</v>
      </c>
      <c r="E528" s="73">
        <v>831</v>
      </c>
      <c r="F528" s="73">
        <f t="shared" si="26"/>
        <v>3174</v>
      </c>
      <c r="G528" s="73">
        <f t="shared" si="27"/>
        <v>61397</v>
      </c>
      <c r="J528" s="96"/>
      <c r="K528" s="97"/>
      <c r="L528" s="98"/>
      <c r="M528" s="96"/>
      <c r="N528" s="96"/>
    </row>
    <row r="529" spans="1:14" ht="15.75" x14ac:dyDescent="0.25">
      <c r="A529" s="72">
        <v>526</v>
      </c>
      <c r="B529" s="74">
        <v>44445</v>
      </c>
      <c r="C529" s="73">
        <v>449</v>
      </c>
      <c r="D529" s="73">
        <f t="shared" si="25"/>
        <v>65020</v>
      </c>
      <c r="E529" s="73">
        <v>1845</v>
      </c>
      <c r="F529" s="73">
        <f t="shared" si="26"/>
        <v>1778</v>
      </c>
      <c r="G529" s="73">
        <f t="shared" si="27"/>
        <v>63242</v>
      </c>
      <c r="J529" s="96"/>
      <c r="K529" s="97"/>
      <c r="L529" s="98"/>
      <c r="M529" s="96"/>
      <c r="N529" s="96"/>
    </row>
    <row r="530" spans="1:14" ht="15.75" x14ac:dyDescent="0.25">
      <c r="A530" s="72">
        <v>527</v>
      </c>
      <c r="B530" s="74">
        <v>44446</v>
      </c>
      <c r="C530" s="73">
        <v>231</v>
      </c>
      <c r="D530" s="73">
        <f t="shared" ref="D530" si="28">D529+C530</f>
        <v>65251</v>
      </c>
      <c r="E530" s="73">
        <v>326</v>
      </c>
      <c r="F530" s="73">
        <f t="shared" ref="F530" si="29">F529+C530-E530</f>
        <v>1683</v>
      </c>
      <c r="G530" s="73">
        <f t="shared" ref="G530" si="30">G529+E530</f>
        <v>63568</v>
      </c>
      <c r="J530" s="96"/>
      <c r="K530" s="96"/>
      <c r="L530" s="97"/>
      <c r="M530" s="98"/>
      <c r="N530" s="96"/>
    </row>
    <row r="531" spans="1:14" ht="15.75" x14ac:dyDescent="0.25">
      <c r="A531" s="72">
        <v>528</v>
      </c>
      <c r="B531" s="74">
        <v>44447</v>
      </c>
      <c r="C531" s="73">
        <v>179</v>
      </c>
      <c r="D531" s="73">
        <f t="shared" ref="D531:D536" si="31">G531+F531</f>
        <v>65466</v>
      </c>
      <c r="E531" s="73">
        <v>184</v>
      </c>
      <c r="F531" s="73">
        <v>1678</v>
      </c>
      <c r="G531" s="73">
        <v>63788</v>
      </c>
      <c r="J531" s="96"/>
      <c r="K531" s="96"/>
      <c r="L531" s="97"/>
      <c r="M531" s="98"/>
      <c r="N531" s="96"/>
    </row>
    <row r="532" spans="1:14" ht="15.75" x14ac:dyDescent="0.25">
      <c r="A532" s="72">
        <v>529</v>
      </c>
      <c r="B532" s="74">
        <v>44448</v>
      </c>
      <c r="C532" s="73">
        <v>76</v>
      </c>
      <c r="D532" s="73">
        <f t="shared" si="31"/>
        <v>65558</v>
      </c>
      <c r="E532" s="73">
        <v>274</v>
      </c>
      <c r="F532" s="73">
        <v>1480</v>
      </c>
      <c r="G532" s="73">
        <v>64078</v>
      </c>
      <c r="J532" s="96"/>
      <c r="K532" s="97"/>
      <c r="L532" s="98"/>
      <c r="M532" s="98"/>
      <c r="N532" s="96"/>
    </row>
    <row r="533" spans="1:14" ht="15.75" x14ac:dyDescent="0.25">
      <c r="A533" s="72">
        <v>530</v>
      </c>
      <c r="B533" s="74">
        <v>44449</v>
      </c>
      <c r="C533" s="73">
        <v>68</v>
      </c>
      <c r="D533" s="73">
        <f t="shared" si="31"/>
        <v>65654</v>
      </c>
      <c r="E533" s="73">
        <v>116</v>
      </c>
      <c r="F533" s="73">
        <v>1432</v>
      </c>
      <c r="G533" s="73">
        <v>64222</v>
      </c>
      <c r="J533" s="96"/>
      <c r="K533" s="97"/>
      <c r="L533" s="98"/>
      <c r="M533" s="98"/>
      <c r="N533" s="96"/>
    </row>
    <row r="534" spans="1:14" ht="15.75" x14ac:dyDescent="0.25">
      <c r="A534" s="72">
        <v>531</v>
      </c>
      <c r="B534" s="74">
        <v>44450</v>
      </c>
      <c r="C534" s="73">
        <v>38</v>
      </c>
      <c r="D534" s="73">
        <f t="shared" si="31"/>
        <v>65691</v>
      </c>
      <c r="E534" s="73">
        <v>237</v>
      </c>
      <c r="F534" s="73">
        <f>F533-E534+C534</f>
        <v>1233</v>
      </c>
      <c r="G534" s="73">
        <v>64458</v>
      </c>
      <c r="I534" s="96"/>
      <c r="J534" s="96"/>
      <c r="K534" s="97"/>
      <c r="L534" s="98"/>
      <c r="M534" s="96"/>
      <c r="N534" s="96"/>
    </row>
    <row r="535" spans="1:14" ht="15.75" x14ac:dyDescent="0.25">
      <c r="A535" s="72">
        <v>532</v>
      </c>
      <c r="B535" s="74">
        <v>44451</v>
      </c>
      <c r="C535" s="73">
        <v>44</v>
      </c>
      <c r="D535" s="73">
        <f t="shared" si="31"/>
        <v>65861</v>
      </c>
      <c r="E535" s="73">
        <v>52</v>
      </c>
      <c r="F535" s="73">
        <f>F534-E535+C535</f>
        <v>1225</v>
      </c>
      <c r="G535" s="73">
        <v>64636</v>
      </c>
      <c r="I535" s="96"/>
      <c r="J535" s="96"/>
      <c r="K535" s="97"/>
      <c r="L535" s="98"/>
      <c r="M535" s="96"/>
      <c r="N535" s="96"/>
    </row>
    <row r="536" spans="1:14" ht="15.75" x14ac:dyDescent="0.25">
      <c r="A536" s="72">
        <v>533</v>
      </c>
      <c r="B536" s="74">
        <v>44452</v>
      </c>
      <c r="C536" s="73">
        <v>15</v>
      </c>
      <c r="D536" s="73">
        <f t="shared" si="31"/>
        <v>65633</v>
      </c>
      <c r="E536" s="73">
        <v>244</v>
      </c>
      <c r="F536" s="73">
        <f>F535-E536+C536</f>
        <v>996</v>
      </c>
      <c r="G536" s="73">
        <v>64637</v>
      </c>
      <c r="I536" s="96"/>
      <c r="J536" s="97"/>
      <c r="K536" s="98"/>
      <c r="L536" s="96"/>
      <c r="M536" s="96"/>
      <c r="N536" s="96"/>
    </row>
    <row r="537" spans="1:14" ht="15.75" x14ac:dyDescent="0.25">
      <c r="A537" s="72">
        <v>534</v>
      </c>
      <c r="B537" s="74">
        <v>44453</v>
      </c>
      <c r="C537" s="73">
        <v>0</v>
      </c>
      <c r="D537" s="73">
        <f t="shared" ref="D537:D538" si="32">G537+F537</f>
        <v>65633</v>
      </c>
      <c r="E537" s="73">
        <v>0</v>
      </c>
      <c r="F537" s="73">
        <f t="shared" ref="F537:F538" si="33">F536-E537+C537</f>
        <v>996</v>
      </c>
      <c r="G537" s="73">
        <v>64637</v>
      </c>
      <c r="I537" s="96"/>
      <c r="J537" s="97"/>
      <c r="K537" s="98"/>
      <c r="L537" s="98"/>
      <c r="M537" s="96"/>
      <c r="N537" s="96"/>
    </row>
    <row r="538" spans="1:14" ht="15.75" x14ac:dyDescent="0.25">
      <c r="A538" s="72">
        <v>535</v>
      </c>
      <c r="B538" s="74">
        <v>44454</v>
      </c>
      <c r="C538" s="73">
        <v>25</v>
      </c>
      <c r="D538" s="73">
        <f t="shared" si="32"/>
        <v>65962</v>
      </c>
      <c r="E538" s="73">
        <v>271</v>
      </c>
      <c r="F538" s="73">
        <f t="shared" si="33"/>
        <v>750</v>
      </c>
      <c r="G538" s="73">
        <v>65212</v>
      </c>
      <c r="I538" s="96"/>
      <c r="J538" s="97"/>
      <c r="K538" s="98"/>
      <c r="L538" s="98"/>
      <c r="M538"/>
      <c r="N538"/>
    </row>
    <row r="539" spans="1:14" ht="15.75" x14ac:dyDescent="0.25">
      <c r="A539" s="72">
        <v>536</v>
      </c>
      <c r="B539" s="74">
        <v>44455</v>
      </c>
      <c r="C539" s="73">
        <v>28</v>
      </c>
      <c r="D539" s="73">
        <f t="shared" ref="D539" si="34">G539+F539</f>
        <v>66012</v>
      </c>
      <c r="E539" s="73">
        <v>188</v>
      </c>
      <c r="F539" s="73">
        <v>591</v>
      </c>
      <c r="G539" s="73">
        <v>65421</v>
      </c>
      <c r="I539" s="96"/>
      <c r="J539" s="98"/>
      <c r="K539" s="98"/>
      <c r="L539" s="98"/>
      <c r="M539"/>
      <c r="N539"/>
    </row>
    <row r="540" spans="1:14" ht="15.75" x14ac:dyDescent="0.25">
      <c r="A540" s="72">
        <v>537</v>
      </c>
      <c r="B540" s="74">
        <v>44456</v>
      </c>
      <c r="C540" s="73">
        <v>3</v>
      </c>
      <c r="D540" s="73">
        <f t="shared" ref="D540" si="35">G540+F540</f>
        <v>66052</v>
      </c>
      <c r="E540" s="73">
        <v>188</v>
      </c>
      <c r="F540" s="73">
        <v>406</v>
      </c>
      <c r="G540" s="73">
        <v>65646</v>
      </c>
      <c r="I540" s="96"/>
      <c r="J540" s="98"/>
      <c r="K540" s="98"/>
      <c r="L540" s="98"/>
      <c r="M540"/>
      <c r="N540"/>
    </row>
    <row r="541" spans="1:14" ht="15.75" x14ac:dyDescent="0.25">
      <c r="A541" s="72">
        <v>538</v>
      </c>
      <c r="B541" s="74">
        <v>44457</v>
      </c>
      <c r="C541" s="73">
        <v>23</v>
      </c>
      <c r="D541" s="73">
        <f t="shared" ref="D541" si="36">G541+F541</f>
        <v>66108</v>
      </c>
      <c r="E541" s="73">
        <v>55</v>
      </c>
      <c r="F541" s="73">
        <v>374</v>
      </c>
      <c r="G541" s="73">
        <v>65734</v>
      </c>
      <c r="I541" s="96"/>
      <c r="J541" s="98"/>
      <c r="K541" s="98"/>
      <c r="L541" s="98"/>
      <c r="M541" s="98"/>
      <c r="N541"/>
    </row>
    <row r="542" spans="1:14" ht="15.75" x14ac:dyDescent="0.25">
      <c r="A542" s="72">
        <v>539</v>
      </c>
      <c r="B542" s="74">
        <v>44458</v>
      </c>
      <c r="C542" s="73">
        <v>9</v>
      </c>
      <c r="D542" s="73">
        <f t="shared" ref="D542" si="37">G542+F542</f>
        <v>66112</v>
      </c>
      <c r="E542" s="73">
        <v>25</v>
      </c>
      <c r="F542" s="73">
        <v>358</v>
      </c>
      <c r="G542" s="73">
        <v>65754</v>
      </c>
      <c r="I542" s="96"/>
      <c r="J542" s="97"/>
      <c r="K542" s="98"/>
      <c r="L542" s="98"/>
      <c r="M542" s="98"/>
      <c r="N542"/>
    </row>
    <row r="543" spans="1:14" ht="15.75" x14ac:dyDescent="0.25">
      <c r="A543" s="72">
        <v>540</v>
      </c>
      <c r="B543" s="74">
        <v>44459</v>
      </c>
      <c r="C543" s="73">
        <v>24</v>
      </c>
      <c r="D543" s="73">
        <f t="shared" ref="D543" si="38">G543+F543</f>
        <v>66137</v>
      </c>
      <c r="E543" s="73">
        <v>101</v>
      </c>
      <c r="F543" s="73">
        <v>281</v>
      </c>
      <c r="G543" s="73">
        <v>65856</v>
      </c>
      <c r="I543" s="96"/>
      <c r="J543" s="97"/>
      <c r="K543" s="98"/>
      <c r="L543" s="98"/>
      <c r="M543" s="98"/>
      <c r="N543"/>
    </row>
    <row r="544" spans="1:14" ht="15.75" x14ac:dyDescent="0.25">
      <c r="A544" s="72">
        <v>541</v>
      </c>
      <c r="B544" s="74">
        <v>44460</v>
      </c>
      <c r="C544" s="73">
        <v>16</v>
      </c>
      <c r="D544" s="73">
        <f t="shared" ref="D544" si="39">G544+F544</f>
        <v>66177</v>
      </c>
      <c r="E544" s="73">
        <v>107</v>
      </c>
      <c r="F544" s="73">
        <v>190</v>
      </c>
      <c r="G544" s="73">
        <v>65987</v>
      </c>
      <c r="I544" s="96"/>
      <c r="J544"/>
      <c r="K544"/>
      <c r="L544"/>
      <c r="M544" s="98"/>
      <c r="N544"/>
    </row>
    <row r="545" spans="1:14" ht="15.75" x14ac:dyDescent="0.25">
      <c r="A545" s="72">
        <v>542</v>
      </c>
      <c r="B545" s="74">
        <v>44461</v>
      </c>
      <c r="C545" s="73">
        <v>19</v>
      </c>
      <c r="D545" s="73">
        <f t="shared" ref="D545" si="40">G545+F545</f>
        <v>66206</v>
      </c>
      <c r="E545" s="73">
        <v>115</v>
      </c>
      <c r="F545" s="73">
        <v>94</v>
      </c>
      <c r="G545" s="73">
        <v>66112</v>
      </c>
      <c r="I545" s="96"/>
      <c r="J545"/>
      <c r="K545"/>
      <c r="L545"/>
      <c r="M545" s="100"/>
      <c r="N545" s="99"/>
    </row>
    <row r="546" spans="1:14" ht="15.75" x14ac:dyDescent="0.25">
      <c r="A546" s="72">
        <v>543</v>
      </c>
      <c r="B546" s="74">
        <v>44462</v>
      </c>
      <c r="C546" s="73">
        <v>12</v>
      </c>
      <c r="D546" s="73">
        <f t="shared" ref="D546" si="41">G546+F546</f>
        <v>66217</v>
      </c>
      <c r="E546" s="73">
        <v>42</v>
      </c>
      <c r="F546" s="73">
        <v>64</v>
      </c>
      <c r="G546" s="73">
        <v>66153</v>
      </c>
      <c r="I546" s="96"/>
      <c r="J546"/>
      <c r="K546"/>
      <c r="L546"/>
      <c r="M546" s="98"/>
      <c r="N546"/>
    </row>
    <row r="547" spans="1:14" ht="15.75" x14ac:dyDescent="0.25">
      <c r="A547" s="72">
        <v>544</v>
      </c>
      <c r="B547" s="74">
        <v>44463</v>
      </c>
      <c r="C547" s="73">
        <v>0</v>
      </c>
      <c r="D547" s="73">
        <f t="shared" ref="D547" si="42">G547+F547</f>
        <v>66217</v>
      </c>
      <c r="E547" s="73">
        <v>0</v>
      </c>
      <c r="F547" s="73">
        <v>64</v>
      </c>
      <c r="G547" s="73">
        <v>66153</v>
      </c>
      <c r="I547" s="96"/>
      <c r="J547"/>
      <c r="K547"/>
      <c r="L547"/>
      <c r="M547" s="98"/>
    </row>
    <row r="548" spans="1:14" ht="15.75" x14ac:dyDescent="0.25">
      <c r="A548" s="72">
        <v>545</v>
      </c>
      <c r="B548" s="74">
        <v>44464</v>
      </c>
      <c r="C548" s="73">
        <v>43</v>
      </c>
      <c r="D548" s="73">
        <f t="shared" ref="D548" si="43">G548+F548</f>
        <v>66256</v>
      </c>
      <c r="E548" s="73">
        <v>22</v>
      </c>
      <c r="F548" s="73">
        <v>85</v>
      </c>
      <c r="G548" s="73">
        <v>66171</v>
      </c>
      <c r="I548" s="96"/>
      <c r="J548"/>
      <c r="K548"/>
      <c r="L548"/>
      <c r="M548" s="98"/>
    </row>
    <row r="549" spans="1:14" ht="15.75" x14ac:dyDescent="0.25">
      <c r="A549" s="72">
        <v>546</v>
      </c>
      <c r="B549" s="74">
        <v>44465</v>
      </c>
      <c r="C549" s="73">
        <v>0</v>
      </c>
      <c r="D549" s="73">
        <f t="shared" ref="D549" si="44">G549+F549</f>
        <v>66256</v>
      </c>
      <c r="E549" s="73">
        <v>0</v>
      </c>
      <c r="F549" s="73">
        <v>85</v>
      </c>
      <c r="G549" s="73">
        <v>66171</v>
      </c>
      <c r="I549" s="96"/>
      <c r="J549"/>
      <c r="K549"/>
      <c r="L549"/>
      <c r="M549" s="98"/>
    </row>
    <row r="550" spans="1:14" ht="15.75" x14ac:dyDescent="0.25">
      <c r="A550" s="72">
        <v>547</v>
      </c>
      <c r="B550" s="74">
        <v>44466</v>
      </c>
      <c r="C550" s="73">
        <v>42</v>
      </c>
      <c r="D550" s="73">
        <f t="shared" ref="D550" si="45">G550+F550</f>
        <v>66311</v>
      </c>
      <c r="E550" s="73">
        <v>3</v>
      </c>
      <c r="F550" s="73">
        <v>124</v>
      </c>
      <c r="G550" s="73">
        <v>66187</v>
      </c>
      <c r="I550" s="96"/>
      <c r="J550"/>
      <c r="K550"/>
      <c r="L550"/>
      <c r="M550" s="101"/>
      <c r="N550" s="102"/>
    </row>
    <row r="551" spans="1:14" ht="15.75" x14ac:dyDescent="0.25">
      <c r="A551" s="72">
        <v>548</v>
      </c>
      <c r="B551" s="74">
        <v>44467</v>
      </c>
      <c r="C551" s="73">
        <v>57</v>
      </c>
      <c r="D551" s="73">
        <f t="shared" ref="D551" si="46">G551+F551</f>
        <v>66396</v>
      </c>
      <c r="E551" s="73">
        <v>44</v>
      </c>
      <c r="F551" s="73">
        <v>137</v>
      </c>
      <c r="G551" s="73">
        <v>66259</v>
      </c>
      <c r="I551" s="96"/>
      <c r="J551"/>
      <c r="K551"/>
      <c r="L551"/>
      <c r="M551" s="96"/>
    </row>
    <row r="552" spans="1:14" ht="15.75" x14ac:dyDescent="0.25">
      <c r="A552" s="72">
        <v>549</v>
      </c>
      <c r="B552" s="74">
        <v>44468</v>
      </c>
      <c r="C552" s="73">
        <v>77</v>
      </c>
      <c r="D552" s="73">
        <f t="shared" ref="D552" si="47">G552+F552</f>
        <v>66501</v>
      </c>
      <c r="E552" s="73">
        <v>43</v>
      </c>
      <c r="F552" s="73">
        <v>171</v>
      </c>
      <c r="G552" s="73">
        <v>66330</v>
      </c>
      <c r="J552"/>
      <c r="K552"/>
      <c r="L552"/>
      <c r="M552" s="102"/>
      <c r="N552" s="102"/>
    </row>
    <row r="553" spans="1:14" ht="15.75" x14ac:dyDescent="0.25">
      <c r="A553" s="72">
        <v>550</v>
      </c>
      <c r="B553" s="74">
        <v>44469</v>
      </c>
      <c r="C553" s="73">
        <v>78</v>
      </c>
      <c r="D553" s="73">
        <f t="shared" ref="D553" si="48">G553+F553</f>
        <v>66627</v>
      </c>
      <c r="E553" s="73">
        <v>4</v>
      </c>
      <c r="F553" s="73">
        <v>252</v>
      </c>
      <c r="G553" s="73">
        <v>66375</v>
      </c>
      <c r="J553"/>
      <c r="K553"/>
      <c r="L553"/>
      <c r="M553" s="102"/>
      <c r="N553" s="102"/>
    </row>
    <row r="554" spans="1:14" ht="15.75" x14ac:dyDescent="0.25">
      <c r="A554" s="72">
        <v>551</v>
      </c>
      <c r="B554" s="74">
        <v>44470</v>
      </c>
      <c r="C554" s="73">
        <v>46</v>
      </c>
      <c r="D554" s="73">
        <f t="shared" ref="D554" si="49">G554+F554</f>
        <v>66668</v>
      </c>
      <c r="E554" s="73">
        <v>31</v>
      </c>
      <c r="F554" s="73">
        <v>267</v>
      </c>
      <c r="G554" s="73">
        <v>66401</v>
      </c>
      <c r="J554"/>
      <c r="K554"/>
      <c r="L554"/>
      <c r="M554" s="102"/>
      <c r="N554" s="102"/>
    </row>
    <row r="555" spans="1:14" ht="15.75" x14ac:dyDescent="0.25">
      <c r="A555" s="72">
        <v>552</v>
      </c>
      <c r="B555" s="74">
        <v>44471</v>
      </c>
      <c r="C555" s="73">
        <v>0</v>
      </c>
      <c r="D555" s="73">
        <f t="shared" ref="D555" si="50">G555+F555</f>
        <v>66668</v>
      </c>
      <c r="E555" s="73">
        <v>0</v>
      </c>
      <c r="F555" s="73">
        <v>267</v>
      </c>
      <c r="G555" s="73">
        <v>66401</v>
      </c>
      <c r="J555"/>
      <c r="K555"/>
      <c r="L555"/>
      <c r="M555"/>
    </row>
    <row r="556" spans="1:14" ht="15.75" x14ac:dyDescent="0.25">
      <c r="A556" s="72">
        <v>553</v>
      </c>
      <c r="B556" s="74">
        <v>44472</v>
      </c>
      <c r="C556" s="73">
        <v>37</v>
      </c>
      <c r="D556" s="73">
        <f t="shared" ref="D556" si="51">G556+F556</f>
        <v>66755</v>
      </c>
      <c r="E556" s="73">
        <v>38</v>
      </c>
      <c r="F556" s="73">
        <v>266</v>
      </c>
      <c r="G556" s="73">
        <v>66489</v>
      </c>
      <c r="J556"/>
      <c r="K556"/>
      <c r="L556"/>
      <c r="M556" s="99"/>
      <c r="N556" s="102"/>
    </row>
    <row r="557" spans="1:14" ht="15.75" x14ac:dyDescent="0.25">
      <c r="A557" s="72">
        <v>554</v>
      </c>
      <c r="B557" s="74">
        <v>44473</v>
      </c>
      <c r="C557" s="73">
        <v>56</v>
      </c>
      <c r="D557" s="73">
        <f t="shared" ref="D557" si="52">G557+F557</f>
        <v>66802</v>
      </c>
      <c r="E557" s="73">
        <v>65</v>
      </c>
      <c r="F557" s="73">
        <v>272</v>
      </c>
      <c r="G557" s="73">
        <v>66530</v>
      </c>
      <c r="J557"/>
      <c r="K557"/>
      <c r="L557"/>
      <c r="M557"/>
    </row>
    <row r="558" spans="1:14" ht="15.75" x14ac:dyDescent="0.25">
      <c r="A558" s="72">
        <v>555</v>
      </c>
      <c r="B558" s="74">
        <v>44474</v>
      </c>
      <c r="C558" s="73">
        <v>50</v>
      </c>
      <c r="D558" s="73">
        <f t="shared" ref="D558" si="53">G558+F558</f>
        <v>66852</v>
      </c>
      <c r="E558" s="73">
        <v>34</v>
      </c>
      <c r="F558" s="73">
        <v>288</v>
      </c>
      <c r="G558" s="73">
        <v>66564</v>
      </c>
      <c r="J558"/>
      <c r="K558"/>
      <c r="L558"/>
      <c r="M558"/>
    </row>
    <row r="559" spans="1:14" ht="15.75" x14ac:dyDescent="0.25">
      <c r="A559" s="72">
        <v>556</v>
      </c>
      <c r="B559" s="74">
        <v>44475</v>
      </c>
      <c r="C559" s="73">
        <v>100</v>
      </c>
      <c r="D559" s="73">
        <f t="shared" ref="D559" si="54">G559+F559</f>
        <v>66956</v>
      </c>
      <c r="E559" s="73">
        <v>29</v>
      </c>
      <c r="F559" s="73">
        <v>359</v>
      </c>
      <c r="G559" s="73">
        <v>66597</v>
      </c>
      <c r="I559"/>
      <c r="J559"/>
      <c r="K559"/>
      <c r="L559"/>
      <c r="M559"/>
    </row>
    <row r="560" spans="1:14" ht="15.75" x14ac:dyDescent="0.25">
      <c r="A560" s="72">
        <v>557</v>
      </c>
      <c r="B560" s="74">
        <v>44476</v>
      </c>
      <c r="C560" s="73">
        <v>264</v>
      </c>
      <c r="D560" s="73">
        <f t="shared" ref="D560" si="55">G560+F560</f>
        <v>67303</v>
      </c>
      <c r="E560" s="73">
        <v>51</v>
      </c>
      <c r="F560" s="73">
        <v>572</v>
      </c>
      <c r="G560" s="73">
        <v>66731</v>
      </c>
      <c r="I560"/>
      <c r="J560"/>
      <c r="K560"/>
      <c r="L560"/>
      <c r="M560"/>
      <c r="N560" s="102"/>
    </row>
    <row r="561" spans="1:13" ht="15.75" x14ac:dyDescent="0.25">
      <c r="A561" s="72">
        <v>558</v>
      </c>
      <c r="B561" s="74">
        <v>44477</v>
      </c>
      <c r="C561" s="73">
        <v>0</v>
      </c>
      <c r="D561" s="73">
        <v>67303</v>
      </c>
      <c r="E561" s="73">
        <v>0</v>
      </c>
      <c r="F561" s="73">
        <v>572</v>
      </c>
      <c r="G561" s="73">
        <v>66731</v>
      </c>
      <c r="I561"/>
      <c r="J561"/>
      <c r="K561"/>
      <c r="L561"/>
      <c r="M561"/>
    </row>
    <row r="562" spans="1:13" ht="15.75" x14ac:dyDescent="0.25">
      <c r="A562" s="72">
        <v>559</v>
      </c>
      <c r="B562" s="74">
        <v>44478</v>
      </c>
      <c r="C562" s="73">
        <v>156</v>
      </c>
      <c r="D562" s="73">
        <f t="shared" ref="D562" si="56">G562+F562</f>
        <v>67515</v>
      </c>
      <c r="E562" s="73">
        <v>252</v>
      </c>
      <c r="F562" s="73">
        <v>476</v>
      </c>
      <c r="G562" s="73">
        <v>67039</v>
      </c>
      <c r="I562"/>
      <c r="J562"/>
      <c r="K562"/>
      <c r="L562"/>
      <c r="M562"/>
    </row>
    <row r="563" spans="1:13" ht="15.75" x14ac:dyDescent="0.25">
      <c r="A563" s="72">
        <v>560</v>
      </c>
      <c r="B563" s="74">
        <v>44479</v>
      </c>
      <c r="C563" s="73">
        <v>28</v>
      </c>
      <c r="D563" s="73">
        <f t="shared" ref="D563" si="57">G563+F563</f>
        <v>67556</v>
      </c>
      <c r="E563" s="73">
        <v>116</v>
      </c>
      <c r="F563" s="73">
        <v>388</v>
      </c>
      <c r="G563" s="73">
        <v>67168</v>
      </c>
      <c r="I563"/>
      <c r="J563"/>
      <c r="K563"/>
      <c r="L563" s="99"/>
      <c r="M563" s="99"/>
    </row>
    <row r="564" spans="1:13" ht="15.75" x14ac:dyDescent="0.25">
      <c r="A564" s="72">
        <v>561</v>
      </c>
      <c r="B564" s="74">
        <v>44480</v>
      </c>
      <c r="C564" s="73">
        <v>135</v>
      </c>
      <c r="D564" s="73">
        <f t="shared" ref="D564" si="58">G564+F564</f>
        <v>67691</v>
      </c>
      <c r="E564" s="73">
        <v>22</v>
      </c>
      <c r="F564" s="73">
        <v>501</v>
      </c>
      <c r="G564" s="73">
        <v>67190</v>
      </c>
      <c r="I564"/>
      <c r="J564"/>
      <c r="K564"/>
      <c r="L564"/>
      <c r="M564" s="99"/>
    </row>
    <row r="565" spans="1:13" ht="15.75" x14ac:dyDescent="0.25">
      <c r="A565" s="72">
        <v>562</v>
      </c>
      <c r="B565" s="74">
        <v>44481</v>
      </c>
      <c r="C565" s="73">
        <v>0</v>
      </c>
      <c r="D565" s="73">
        <f t="shared" ref="D565" si="59">G565+F565</f>
        <v>67691</v>
      </c>
      <c r="E565" s="73">
        <v>0</v>
      </c>
      <c r="F565" s="73">
        <v>501</v>
      </c>
      <c r="G565" s="73">
        <v>67190</v>
      </c>
      <c r="I565"/>
      <c r="J565"/>
      <c r="K565"/>
      <c r="L565"/>
      <c r="M565"/>
    </row>
    <row r="566" spans="1:13" ht="15.75" x14ac:dyDescent="0.25">
      <c r="A566" s="72">
        <v>563</v>
      </c>
      <c r="B566" s="74">
        <v>44482</v>
      </c>
      <c r="C566" s="73">
        <v>175</v>
      </c>
      <c r="D566" s="73">
        <f t="shared" ref="D566" si="60">G566+F566</f>
        <v>68047</v>
      </c>
      <c r="E566" s="73">
        <v>295</v>
      </c>
      <c r="F566" s="73">
        <v>381</v>
      </c>
      <c r="G566" s="73">
        <v>67666</v>
      </c>
      <c r="J566"/>
      <c r="K566"/>
      <c r="L566"/>
      <c r="M566"/>
    </row>
    <row r="567" spans="1:13" ht="15.75" x14ac:dyDescent="0.25">
      <c r="A567" s="72">
        <v>564</v>
      </c>
      <c r="B567" s="74">
        <v>44483</v>
      </c>
      <c r="C567" s="73">
        <v>0</v>
      </c>
      <c r="D567" s="73">
        <f t="shared" ref="D567" si="61">G567+F567</f>
        <v>68047</v>
      </c>
      <c r="E567" s="73">
        <v>0</v>
      </c>
      <c r="F567" s="73">
        <v>381</v>
      </c>
      <c r="G567" s="73">
        <v>67666</v>
      </c>
      <c r="J567"/>
      <c r="K567"/>
      <c r="L567"/>
      <c r="M567"/>
    </row>
    <row r="568" spans="1:13" ht="15.75" x14ac:dyDescent="0.25">
      <c r="A568" s="72">
        <v>565</v>
      </c>
      <c r="B568" s="74">
        <v>44484</v>
      </c>
      <c r="C568" s="73">
        <v>52</v>
      </c>
      <c r="D568" s="73">
        <f t="shared" ref="D568" si="62">G568+F568</f>
        <v>68450</v>
      </c>
      <c r="E568" s="73">
        <v>216</v>
      </c>
      <c r="F568" s="73">
        <v>217</v>
      </c>
      <c r="G568" s="73">
        <v>68233</v>
      </c>
      <c r="J568"/>
      <c r="K568"/>
      <c r="L568"/>
      <c r="M568" s="99"/>
    </row>
    <row r="569" spans="1:13" ht="15.75" x14ac:dyDescent="0.25">
      <c r="A569" s="72">
        <v>566</v>
      </c>
      <c r="B569" s="74">
        <v>44485</v>
      </c>
      <c r="C569" s="73">
        <v>24</v>
      </c>
      <c r="D569" s="73">
        <f t="shared" ref="D569" si="63">G569+F569</f>
        <v>68486</v>
      </c>
      <c r="E569" s="73">
        <v>17</v>
      </c>
      <c r="F569" s="73">
        <v>224</v>
      </c>
      <c r="G569" s="73">
        <v>68262</v>
      </c>
      <c r="J569"/>
      <c r="K569"/>
      <c r="L569"/>
      <c r="M569" s="99"/>
    </row>
    <row r="570" spans="1:13" ht="15.75" x14ac:dyDescent="0.25">
      <c r="A570" s="72">
        <v>567</v>
      </c>
      <c r="B570" s="74">
        <v>44486</v>
      </c>
      <c r="C570" s="73">
        <v>31</v>
      </c>
      <c r="D570" s="73">
        <f t="shared" ref="D570" si="64">G570+F570</f>
        <v>68517</v>
      </c>
      <c r="E570" s="73">
        <v>38</v>
      </c>
      <c r="F570" s="73">
        <v>217</v>
      </c>
      <c r="G570" s="73">
        <v>68300</v>
      </c>
      <c r="J570"/>
      <c r="K570"/>
      <c r="L570"/>
      <c r="M570" s="102"/>
    </row>
    <row r="571" spans="1:13" ht="15.75" x14ac:dyDescent="0.25">
      <c r="A571" s="72">
        <v>568</v>
      </c>
      <c r="B571" s="74">
        <v>44487</v>
      </c>
      <c r="C571" s="73">
        <v>21</v>
      </c>
      <c r="D571" s="73">
        <f t="shared" ref="D571" si="65">G571+F571</f>
        <v>68718</v>
      </c>
      <c r="E571" s="73">
        <v>65</v>
      </c>
      <c r="F571" s="73">
        <v>173</v>
      </c>
      <c r="G571" s="73">
        <v>68545</v>
      </c>
      <c r="J571"/>
      <c r="K571"/>
      <c r="L571"/>
    </row>
    <row r="572" spans="1:13" ht="15.75" x14ac:dyDescent="0.25">
      <c r="A572" s="72">
        <v>569</v>
      </c>
      <c r="B572" s="74">
        <v>44488</v>
      </c>
      <c r="C572" s="73">
        <v>0</v>
      </c>
      <c r="D572" s="73">
        <f t="shared" ref="D572" si="66">G572+F572</f>
        <v>68772</v>
      </c>
      <c r="E572" s="73">
        <v>40</v>
      </c>
      <c r="F572" s="73">
        <v>133</v>
      </c>
      <c r="G572" s="73">
        <v>68639</v>
      </c>
      <c r="J572"/>
      <c r="K572"/>
      <c r="L572"/>
      <c r="M572"/>
    </row>
    <row r="573" spans="1:13" ht="15.75" x14ac:dyDescent="0.25">
      <c r="A573" s="72">
        <v>570</v>
      </c>
      <c r="B573" s="74">
        <v>44489</v>
      </c>
      <c r="C573" s="73">
        <v>0</v>
      </c>
      <c r="D573" s="73">
        <f t="shared" ref="D573" si="67">G573+F573</f>
        <v>68772</v>
      </c>
      <c r="E573" s="73">
        <v>0</v>
      </c>
      <c r="F573" s="73">
        <v>133</v>
      </c>
      <c r="G573" s="73">
        <v>68639</v>
      </c>
      <c r="J573"/>
      <c r="K573"/>
      <c r="L573"/>
      <c r="M573" s="99"/>
    </row>
    <row r="574" spans="1:13" ht="15.75" x14ac:dyDescent="0.25">
      <c r="A574" s="72">
        <v>571</v>
      </c>
      <c r="B574" s="74">
        <v>44490</v>
      </c>
      <c r="C574" s="73">
        <v>10</v>
      </c>
      <c r="D574" s="73">
        <f t="shared" ref="D574" si="68">G574+F574</f>
        <v>68811</v>
      </c>
      <c r="E574" s="73">
        <v>8</v>
      </c>
      <c r="F574" s="73">
        <v>135</v>
      </c>
      <c r="G574" s="73">
        <v>68676</v>
      </c>
      <c r="J574"/>
      <c r="K574"/>
      <c r="L574"/>
      <c r="M574" s="99"/>
    </row>
    <row r="575" spans="1:13" ht="15.75" x14ac:dyDescent="0.25">
      <c r="A575" s="72">
        <v>572</v>
      </c>
      <c r="B575" s="74">
        <v>44491</v>
      </c>
      <c r="C575" s="73">
        <v>0</v>
      </c>
      <c r="D575" s="73">
        <f t="shared" ref="D575" si="69">G575+F575</f>
        <v>68811</v>
      </c>
      <c r="E575" s="73">
        <v>0</v>
      </c>
      <c r="F575" s="73">
        <v>135</v>
      </c>
      <c r="G575" s="73">
        <v>68676</v>
      </c>
      <c r="J575"/>
      <c r="K575"/>
      <c r="L575"/>
      <c r="M575"/>
    </row>
    <row r="576" spans="1:13" ht="15.75" x14ac:dyDescent="0.25">
      <c r="A576" s="72">
        <v>573</v>
      </c>
      <c r="B576" s="74">
        <v>44492</v>
      </c>
      <c r="C576" s="73">
        <v>13</v>
      </c>
      <c r="D576" s="73">
        <f t="shared" ref="D576" si="70">G576+F576</f>
        <v>68863</v>
      </c>
      <c r="E576" s="73">
        <v>60</v>
      </c>
      <c r="F576" s="73">
        <v>88</v>
      </c>
      <c r="G576" s="73">
        <v>68775</v>
      </c>
      <c r="J576"/>
      <c r="K576"/>
      <c r="L576"/>
      <c r="M576"/>
    </row>
    <row r="577" spans="1:13" ht="15.75" x14ac:dyDescent="0.25">
      <c r="A577" s="72">
        <v>574</v>
      </c>
      <c r="B577" s="74">
        <v>44493</v>
      </c>
      <c r="C577" s="73">
        <v>0</v>
      </c>
      <c r="D577" s="73">
        <f t="shared" ref="D577" si="71">G577+F577</f>
        <v>68863</v>
      </c>
      <c r="E577" s="73">
        <v>0</v>
      </c>
      <c r="F577" s="73">
        <v>88</v>
      </c>
      <c r="G577" s="73">
        <v>68775</v>
      </c>
      <c r="J577"/>
      <c r="K577"/>
      <c r="L577"/>
      <c r="M577" s="99"/>
    </row>
    <row r="578" spans="1:13" ht="15.75" x14ac:dyDescent="0.25">
      <c r="A578" s="72">
        <v>575</v>
      </c>
      <c r="B578" s="74">
        <v>44494</v>
      </c>
      <c r="C578" s="73">
        <v>0</v>
      </c>
      <c r="D578" s="73">
        <f t="shared" ref="D578" si="72">G578+F578</f>
        <v>68863</v>
      </c>
      <c r="E578" s="73">
        <v>0</v>
      </c>
      <c r="F578" s="73">
        <v>88</v>
      </c>
      <c r="G578" s="73">
        <v>68775</v>
      </c>
      <c r="J578"/>
      <c r="K578"/>
      <c r="L578"/>
      <c r="M578"/>
    </row>
    <row r="579" spans="1:13" ht="15.75" x14ac:dyDescent="0.25">
      <c r="A579" s="72">
        <v>576</v>
      </c>
      <c r="B579" s="74">
        <v>44495</v>
      </c>
      <c r="C579" s="73">
        <v>23</v>
      </c>
      <c r="D579" s="73">
        <f t="shared" ref="D579" si="73">G579+F579</f>
        <v>68924</v>
      </c>
      <c r="E579" s="73">
        <v>17</v>
      </c>
      <c r="F579" s="73">
        <v>94</v>
      </c>
      <c r="G579" s="73">
        <v>68830</v>
      </c>
      <c r="J579"/>
      <c r="K579"/>
      <c r="L579"/>
      <c r="M579"/>
    </row>
    <row r="580" spans="1:13" ht="15.75" x14ac:dyDescent="0.25">
      <c r="A580" s="72">
        <v>577</v>
      </c>
      <c r="B580" s="74">
        <v>44496</v>
      </c>
      <c r="C580" s="73">
        <v>0</v>
      </c>
      <c r="D580" s="73">
        <f t="shared" ref="D580" si="74">G580+F580</f>
        <v>68924</v>
      </c>
      <c r="E580" s="73">
        <v>0</v>
      </c>
      <c r="F580" s="73">
        <v>94</v>
      </c>
      <c r="G580" s="73">
        <v>68830</v>
      </c>
      <c r="J580"/>
      <c r="K580"/>
      <c r="L580"/>
      <c r="M580" s="99"/>
    </row>
    <row r="581" spans="1:13" ht="15.75" x14ac:dyDescent="0.25">
      <c r="A581" s="72">
        <v>578</v>
      </c>
      <c r="B581" s="74">
        <v>44497</v>
      </c>
      <c r="C581" s="73">
        <v>0</v>
      </c>
      <c r="D581" s="73">
        <f t="shared" ref="D581" si="75">G581+F581</f>
        <v>68924</v>
      </c>
      <c r="E581" s="73">
        <v>0</v>
      </c>
      <c r="F581" s="73">
        <v>94</v>
      </c>
      <c r="G581" s="73">
        <v>68830</v>
      </c>
      <c r="I581"/>
      <c r="J581"/>
      <c r="K581"/>
      <c r="L581"/>
      <c r="M581"/>
    </row>
    <row r="582" spans="1:13" ht="15.75" x14ac:dyDescent="0.25">
      <c r="A582" s="72">
        <v>579</v>
      </c>
      <c r="B582" s="74">
        <v>44498</v>
      </c>
      <c r="C582" s="73">
        <v>90</v>
      </c>
      <c r="D582" s="73">
        <f t="shared" ref="D582" si="76">G582+F582</f>
        <v>69040</v>
      </c>
      <c r="E582" s="73">
        <v>64</v>
      </c>
      <c r="F582" s="73">
        <v>120</v>
      </c>
      <c r="G582" s="73">
        <v>68920</v>
      </c>
      <c r="I582"/>
      <c r="J582"/>
      <c r="K582"/>
      <c r="L582" s="99"/>
      <c r="M582" s="102"/>
    </row>
    <row r="583" spans="1:13" ht="15.75" x14ac:dyDescent="0.25">
      <c r="A583" s="72">
        <v>580</v>
      </c>
      <c r="B583" s="74">
        <v>44499</v>
      </c>
      <c r="C583" s="73">
        <v>0</v>
      </c>
      <c r="D583" s="73">
        <f t="shared" ref="D583" si="77">G583+F583</f>
        <v>69040</v>
      </c>
      <c r="E583" s="73">
        <v>0</v>
      </c>
      <c r="F583" s="73">
        <v>120</v>
      </c>
      <c r="G583" s="73">
        <v>68920</v>
      </c>
      <c r="I583"/>
      <c r="J583"/>
      <c r="K583"/>
      <c r="L583"/>
    </row>
    <row r="584" spans="1:13" ht="15.75" x14ac:dyDescent="0.25">
      <c r="A584" s="72">
        <v>581</v>
      </c>
      <c r="B584" s="74">
        <v>44500</v>
      </c>
      <c r="C584" s="73">
        <v>0</v>
      </c>
      <c r="D584" s="73">
        <f t="shared" ref="D584" si="78">G584+F584</f>
        <v>69040</v>
      </c>
      <c r="E584" s="73">
        <v>0</v>
      </c>
      <c r="F584" s="73">
        <v>120</v>
      </c>
      <c r="G584" s="73">
        <v>68920</v>
      </c>
      <c r="I584"/>
      <c r="J584"/>
      <c r="K584"/>
      <c r="L584"/>
    </row>
    <row r="585" spans="1:13" ht="15.75" x14ac:dyDescent="0.25">
      <c r="A585" s="72">
        <v>582</v>
      </c>
      <c r="B585" s="74">
        <v>44501</v>
      </c>
      <c r="C585" s="73">
        <v>0</v>
      </c>
      <c r="D585" s="73">
        <f t="shared" ref="D585" si="79">G585+F585</f>
        <v>69040</v>
      </c>
      <c r="E585" s="73">
        <v>0</v>
      </c>
      <c r="F585" s="73">
        <v>120</v>
      </c>
      <c r="G585" s="73">
        <v>68920</v>
      </c>
      <c r="I585"/>
      <c r="J585"/>
      <c r="K585"/>
      <c r="L585"/>
    </row>
    <row r="586" spans="1:13" x14ac:dyDescent="0.2">
      <c r="A586" s="72">
        <v>583</v>
      </c>
      <c r="B586" s="74">
        <v>44502</v>
      </c>
      <c r="C586" s="73">
        <v>103</v>
      </c>
      <c r="D586" s="73">
        <f t="shared" ref="D586" si="80">G586+F586</f>
        <v>69223</v>
      </c>
      <c r="E586" s="73">
        <v>52</v>
      </c>
      <c r="F586" s="73">
        <v>171</v>
      </c>
      <c r="G586" s="73">
        <v>69052</v>
      </c>
    </row>
    <row r="587" spans="1:13" x14ac:dyDescent="0.2">
      <c r="A587" s="72">
        <v>584</v>
      </c>
      <c r="B587" s="74">
        <v>44503</v>
      </c>
      <c r="C587" s="73">
        <v>0</v>
      </c>
      <c r="D587" s="73">
        <f t="shared" ref="D587" si="81">G587+F587</f>
        <v>69223</v>
      </c>
      <c r="E587" s="73">
        <v>0</v>
      </c>
      <c r="F587" s="73">
        <v>171</v>
      </c>
      <c r="G587" s="73">
        <v>69052</v>
      </c>
      <c r="I587" s="102"/>
    </row>
    <row r="588" spans="1:13" x14ac:dyDescent="0.2">
      <c r="A588" s="72">
        <v>585</v>
      </c>
      <c r="B588" s="74">
        <v>44504</v>
      </c>
      <c r="C588" s="73">
        <v>4</v>
      </c>
      <c r="D588" s="73">
        <f t="shared" ref="D588" si="82">G588+F588</f>
        <v>69224</v>
      </c>
      <c r="E588" s="73">
        <v>75</v>
      </c>
      <c r="F588" s="73">
        <v>100</v>
      </c>
      <c r="G588" s="73">
        <v>69124</v>
      </c>
    </row>
    <row r="589" spans="1:13" x14ac:dyDescent="0.2">
      <c r="A589" s="72">
        <v>586</v>
      </c>
      <c r="B589" s="74">
        <v>44505</v>
      </c>
      <c r="C589" s="73">
        <v>2</v>
      </c>
      <c r="D589" s="73">
        <f t="shared" ref="D589" si="83">G589+F589</f>
        <v>69224</v>
      </c>
      <c r="E589" s="73">
        <v>37</v>
      </c>
      <c r="F589" s="73">
        <v>65</v>
      </c>
      <c r="G589" s="73">
        <v>69159</v>
      </c>
    </row>
    <row r="590" spans="1:13" x14ac:dyDescent="0.2">
      <c r="A590" s="72">
        <v>587</v>
      </c>
      <c r="B590" s="74">
        <v>44506</v>
      </c>
      <c r="C590" s="73">
        <v>0</v>
      </c>
      <c r="D590" s="73">
        <f t="shared" ref="D590" si="84">G590+F590</f>
        <v>69224</v>
      </c>
      <c r="E590" s="73">
        <v>0</v>
      </c>
      <c r="F590" s="73">
        <v>65</v>
      </c>
      <c r="G590" s="73">
        <v>69159</v>
      </c>
    </row>
    <row r="591" spans="1:13" ht="15.75" x14ac:dyDescent="0.25">
      <c r="A591" s="72">
        <v>588</v>
      </c>
      <c r="B591" s="74">
        <v>44507</v>
      </c>
      <c r="C591" s="73">
        <v>0</v>
      </c>
      <c r="D591" s="73">
        <f t="shared" ref="D591" si="85">G591+F591</f>
        <v>69223</v>
      </c>
      <c r="E591" s="73">
        <v>28</v>
      </c>
      <c r="F591" s="73">
        <v>37</v>
      </c>
      <c r="G591" s="73">
        <v>69186</v>
      </c>
      <c r="I591"/>
      <c r="J591"/>
      <c r="K591"/>
    </row>
    <row r="592" spans="1:13" ht="15.75" x14ac:dyDescent="0.25">
      <c r="A592" s="72">
        <v>589</v>
      </c>
      <c r="B592" s="74">
        <v>44508</v>
      </c>
      <c r="C592" s="73">
        <v>0</v>
      </c>
      <c r="D592" s="73">
        <f t="shared" ref="D592" si="86">G592+F592</f>
        <v>69223</v>
      </c>
      <c r="E592" s="73">
        <v>0</v>
      </c>
      <c r="F592" s="73">
        <v>37</v>
      </c>
      <c r="G592" s="73">
        <v>69186</v>
      </c>
      <c r="I592"/>
      <c r="J592"/>
      <c r="K592"/>
      <c r="L592"/>
      <c r="M592" s="102"/>
    </row>
    <row r="593" spans="1:12" ht="15.75" x14ac:dyDescent="0.25">
      <c r="A593" s="72">
        <v>590</v>
      </c>
      <c r="B593" s="74">
        <v>44509</v>
      </c>
      <c r="C593" s="73">
        <v>0</v>
      </c>
      <c r="D593" s="73">
        <f t="shared" ref="D593" si="87">G593+F593</f>
        <v>69222</v>
      </c>
      <c r="E593" s="73">
        <v>1</v>
      </c>
      <c r="F593" s="73">
        <v>36</v>
      </c>
      <c r="G593" s="73">
        <v>69186</v>
      </c>
      <c r="I593"/>
      <c r="J593"/>
      <c r="K593"/>
      <c r="L593"/>
    </row>
    <row r="594" spans="1:12" ht="15.75" x14ac:dyDescent="0.25">
      <c r="A594" s="72">
        <v>591</v>
      </c>
      <c r="B594" s="74">
        <v>44510</v>
      </c>
      <c r="C594" s="73">
        <v>0</v>
      </c>
      <c r="D594" s="73">
        <f t="shared" ref="D594:D595" si="88">G594+F594</f>
        <v>69222</v>
      </c>
      <c r="E594" s="73">
        <v>0</v>
      </c>
      <c r="F594" s="73">
        <v>36</v>
      </c>
      <c r="G594" s="73">
        <v>69186</v>
      </c>
      <c r="I594"/>
      <c r="J594"/>
      <c r="K594"/>
      <c r="L594"/>
    </row>
    <row r="595" spans="1:12" ht="15.75" x14ac:dyDescent="0.25">
      <c r="A595" s="72">
        <v>592</v>
      </c>
      <c r="B595" s="74">
        <v>44511</v>
      </c>
      <c r="C595" s="73">
        <v>3</v>
      </c>
      <c r="D595" s="73">
        <f t="shared" si="88"/>
        <v>69247</v>
      </c>
      <c r="E595" s="73">
        <v>19</v>
      </c>
      <c r="F595" s="73">
        <v>20</v>
      </c>
      <c r="G595" s="73">
        <v>69227</v>
      </c>
      <c r="I595"/>
      <c r="J595"/>
      <c r="K595"/>
      <c r="L595"/>
    </row>
    <row r="596" spans="1:12" ht="15.75" x14ac:dyDescent="0.25">
      <c r="A596" s="72">
        <v>593</v>
      </c>
      <c r="B596" s="74">
        <v>44512</v>
      </c>
      <c r="C596" s="73">
        <v>0</v>
      </c>
      <c r="D596" s="73">
        <f t="shared" ref="D596" si="89">G596+F596</f>
        <v>69247</v>
      </c>
      <c r="E596" s="73">
        <v>0</v>
      </c>
      <c r="F596" s="73">
        <v>20</v>
      </c>
      <c r="G596" s="73">
        <v>69227</v>
      </c>
      <c r="I596"/>
      <c r="J596"/>
      <c r="K596"/>
      <c r="L596"/>
    </row>
    <row r="597" spans="1:12" ht="15.75" x14ac:dyDescent="0.25">
      <c r="A597" s="72">
        <v>594</v>
      </c>
      <c r="B597" s="74">
        <v>44513</v>
      </c>
      <c r="C597" s="73">
        <v>41</v>
      </c>
      <c r="D597" s="73">
        <f t="shared" ref="D597" si="90">G597+F597</f>
        <v>69343</v>
      </c>
      <c r="E597" s="73">
        <v>14</v>
      </c>
      <c r="F597" s="73">
        <v>47</v>
      </c>
      <c r="G597" s="73">
        <v>69296</v>
      </c>
      <c r="I597"/>
      <c r="J597"/>
      <c r="K597"/>
      <c r="L597"/>
    </row>
    <row r="598" spans="1:12" ht="15.75" x14ac:dyDescent="0.25">
      <c r="A598" s="72">
        <v>595</v>
      </c>
      <c r="B598" s="74">
        <v>44514</v>
      </c>
      <c r="C598" s="73">
        <v>0</v>
      </c>
      <c r="D598" s="73">
        <f t="shared" ref="D598" si="91">G598+F598</f>
        <v>69343</v>
      </c>
      <c r="E598" s="73">
        <v>0</v>
      </c>
      <c r="F598" s="73">
        <v>47</v>
      </c>
      <c r="G598" s="73">
        <v>69296</v>
      </c>
      <c r="J598"/>
      <c r="K598"/>
      <c r="L598"/>
    </row>
    <row r="599" spans="1:12" ht="15.75" x14ac:dyDescent="0.25">
      <c r="A599" s="72">
        <v>596</v>
      </c>
      <c r="B599" s="74">
        <v>44515</v>
      </c>
      <c r="C599" s="73">
        <v>0</v>
      </c>
      <c r="D599" s="73">
        <f t="shared" ref="D599" si="92">G599+F599</f>
        <v>69343</v>
      </c>
      <c r="E599" s="73">
        <v>0</v>
      </c>
      <c r="F599" s="73">
        <v>47</v>
      </c>
      <c r="G599" s="73">
        <v>69296</v>
      </c>
      <c r="J599"/>
      <c r="K599"/>
      <c r="L599"/>
    </row>
    <row r="600" spans="1:12" ht="15.75" x14ac:dyDescent="0.25">
      <c r="A600" s="72">
        <v>597</v>
      </c>
      <c r="B600" s="74">
        <v>44516</v>
      </c>
      <c r="C600" s="73">
        <v>102</v>
      </c>
      <c r="D600" s="73">
        <f t="shared" ref="D600" si="93">G600+F600</f>
        <v>69476</v>
      </c>
      <c r="E600" s="73">
        <v>5</v>
      </c>
      <c r="F600" s="73">
        <v>107</v>
      </c>
      <c r="G600" s="73">
        <v>69369</v>
      </c>
      <c r="J600"/>
      <c r="K600"/>
      <c r="L600"/>
    </row>
    <row r="601" spans="1:12" ht="15.75" x14ac:dyDescent="0.25">
      <c r="A601" s="72">
        <v>598</v>
      </c>
      <c r="B601" s="74">
        <v>44517</v>
      </c>
      <c r="C601" s="73">
        <v>0</v>
      </c>
      <c r="D601" s="73">
        <f t="shared" ref="D601" si="94">G601+F601</f>
        <v>69476</v>
      </c>
      <c r="E601" s="73">
        <v>0</v>
      </c>
      <c r="F601" s="73">
        <v>107</v>
      </c>
      <c r="G601" s="73">
        <v>69369</v>
      </c>
      <c r="J601"/>
      <c r="K601"/>
      <c r="L601"/>
    </row>
    <row r="602" spans="1:12" ht="15.75" x14ac:dyDescent="0.25">
      <c r="A602" s="72">
        <v>599</v>
      </c>
      <c r="B602" s="74">
        <v>44518</v>
      </c>
      <c r="C602" s="73">
        <v>61</v>
      </c>
      <c r="D602" s="73">
        <f t="shared" ref="D602" si="95">G602+F602</f>
        <v>69571</v>
      </c>
      <c r="E602" s="73">
        <v>90</v>
      </c>
      <c r="F602" s="73">
        <v>78</v>
      </c>
      <c r="G602" s="103">
        <v>69493</v>
      </c>
      <c r="J602"/>
      <c r="K602"/>
      <c r="L602"/>
    </row>
    <row r="603" spans="1:12" ht="15.75" x14ac:dyDescent="0.25">
      <c r="A603" s="72">
        <v>600</v>
      </c>
      <c r="B603" s="74">
        <v>44519</v>
      </c>
      <c r="C603" s="73">
        <v>16</v>
      </c>
      <c r="D603" s="73">
        <f t="shared" ref="D603" si="96">G603+F603</f>
        <v>69581</v>
      </c>
      <c r="E603" s="73">
        <v>45</v>
      </c>
      <c r="F603" s="73">
        <v>49</v>
      </c>
      <c r="G603" s="103">
        <v>69532</v>
      </c>
      <c r="J603"/>
      <c r="K603"/>
      <c r="L603"/>
    </row>
    <row r="604" spans="1:12" ht="15.75" x14ac:dyDescent="0.25">
      <c r="A604" s="72">
        <v>601</v>
      </c>
      <c r="B604" s="74">
        <v>44520</v>
      </c>
      <c r="C604" s="73">
        <v>4</v>
      </c>
      <c r="D604" s="73">
        <f t="shared" ref="D604" si="97">G604+F604</f>
        <v>69581</v>
      </c>
      <c r="E604" s="73">
        <v>16</v>
      </c>
      <c r="F604" s="73">
        <v>37</v>
      </c>
      <c r="G604" s="103">
        <v>69544</v>
      </c>
      <c r="J604"/>
      <c r="K604"/>
      <c r="L604"/>
    </row>
    <row r="605" spans="1:12" ht="15.75" x14ac:dyDescent="0.25">
      <c r="A605" s="72">
        <v>602</v>
      </c>
      <c r="B605" s="74">
        <v>44521</v>
      </c>
      <c r="C605" s="73">
        <v>19</v>
      </c>
      <c r="D605" s="73">
        <f t="shared" ref="D605" si="98">G605+F605</f>
        <v>69600</v>
      </c>
      <c r="E605" s="73">
        <v>0</v>
      </c>
      <c r="F605" s="73">
        <v>56</v>
      </c>
      <c r="G605" s="103">
        <v>69544</v>
      </c>
      <c r="J605"/>
      <c r="K605"/>
      <c r="L605"/>
    </row>
    <row r="606" spans="1:12" ht="15.75" x14ac:dyDescent="0.25">
      <c r="A606" s="72">
        <v>603</v>
      </c>
      <c r="B606" s="74">
        <v>44522</v>
      </c>
      <c r="C606" s="73">
        <v>0</v>
      </c>
      <c r="D606" s="73">
        <f t="shared" ref="D606" si="99">G606+F606</f>
        <v>69600</v>
      </c>
      <c r="E606" s="73">
        <v>0</v>
      </c>
      <c r="F606" s="73">
        <v>56</v>
      </c>
      <c r="G606" s="103">
        <v>69544</v>
      </c>
      <c r="J606"/>
      <c r="K606"/>
      <c r="L606"/>
    </row>
    <row r="607" spans="1:12" ht="15.75" x14ac:dyDescent="0.25">
      <c r="A607" s="72">
        <v>604</v>
      </c>
      <c r="B607" s="74">
        <v>44523</v>
      </c>
      <c r="C607" s="73">
        <v>2</v>
      </c>
      <c r="D607" s="73">
        <f t="shared" ref="D607" si="100">G607+F607</f>
        <v>69635</v>
      </c>
      <c r="E607" s="73">
        <v>16</v>
      </c>
      <c r="F607" s="73">
        <v>42</v>
      </c>
      <c r="G607" s="103">
        <v>69593</v>
      </c>
      <c r="J607"/>
      <c r="K607"/>
      <c r="L607"/>
    </row>
    <row r="608" spans="1:12" ht="15.75" x14ac:dyDescent="0.25">
      <c r="A608" s="72">
        <v>605</v>
      </c>
      <c r="B608" s="74">
        <v>44524</v>
      </c>
      <c r="C608" s="73">
        <v>0</v>
      </c>
      <c r="D608" s="73">
        <f t="shared" ref="D608" si="101">G608+F608</f>
        <v>69628</v>
      </c>
      <c r="E608" s="73">
        <v>3</v>
      </c>
      <c r="F608" s="73">
        <v>39</v>
      </c>
      <c r="G608" s="103">
        <v>69589</v>
      </c>
      <c r="J608"/>
      <c r="K608"/>
      <c r="L608"/>
    </row>
    <row r="609" spans="1:12" ht="15.75" x14ac:dyDescent="0.25">
      <c r="A609" s="72">
        <v>606</v>
      </c>
      <c r="B609" s="74">
        <v>44525</v>
      </c>
      <c r="C609" s="73">
        <v>67</v>
      </c>
      <c r="D609" s="73">
        <f t="shared" ref="D609" si="102">G609+F609</f>
        <v>69691</v>
      </c>
      <c r="E609" s="73">
        <v>0</v>
      </c>
      <c r="F609" s="73">
        <v>106</v>
      </c>
      <c r="G609" s="103">
        <v>69585</v>
      </c>
      <c r="J609"/>
      <c r="K609"/>
      <c r="L609"/>
    </row>
    <row r="610" spans="1:12" ht="15.75" x14ac:dyDescent="0.25">
      <c r="A610" s="72">
        <v>607</v>
      </c>
      <c r="B610" s="74">
        <v>44526</v>
      </c>
      <c r="C610" s="73">
        <v>21</v>
      </c>
      <c r="D610" s="73">
        <f t="shared" ref="D610" si="103">G610+F610</f>
        <v>69712</v>
      </c>
      <c r="E610" s="73">
        <v>63</v>
      </c>
      <c r="F610" s="73">
        <v>64</v>
      </c>
      <c r="G610" s="103">
        <v>69648</v>
      </c>
      <c r="I610"/>
      <c r="J610"/>
      <c r="K610"/>
      <c r="L610"/>
    </row>
    <row r="611" spans="1:12" ht="15.75" x14ac:dyDescent="0.25">
      <c r="A611" s="72">
        <v>608</v>
      </c>
      <c r="B611" s="74">
        <v>44527</v>
      </c>
      <c r="C611" s="73">
        <v>29</v>
      </c>
      <c r="D611" s="73">
        <f t="shared" ref="D611" si="104">G611+F611</f>
        <v>69741</v>
      </c>
      <c r="E611" s="73">
        <v>18</v>
      </c>
      <c r="F611" s="73">
        <v>75</v>
      </c>
      <c r="G611" s="103">
        <v>69666</v>
      </c>
      <c r="I611"/>
      <c r="J611"/>
      <c r="K611"/>
      <c r="L611"/>
    </row>
    <row r="612" spans="1:12" ht="15.75" x14ac:dyDescent="0.25">
      <c r="A612" s="72">
        <v>609</v>
      </c>
      <c r="B612" s="74">
        <v>44528</v>
      </c>
      <c r="C612" s="73">
        <v>0</v>
      </c>
      <c r="D612" s="73">
        <f t="shared" ref="D612" si="105">G612+F612</f>
        <v>69741</v>
      </c>
      <c r="E612" s="73">
        <v>0</v>
      </c>
      <c r="F612" s="73">
        <v>75</v>
      </c>
      <c r="G612" s="103">
        <v>69666</v>
      </c>
      <c r="I612"/>
      <c r="J612"/>
      <c r="K612"/>
      <c r="L612" s="99"/>
    </row>
    <row r="613" spans="1:12" ht="15.75" x14ac:dyDescent="0.25">
      <c r="A613" s="72">
        <v>610</v>
      </c>
      <c r="B613" s="74">
        <v>44529</v>
      </c>
      <c r="C613" s="73">
        <v>0</v>
      </c>
      <c r="D613" s="73">
        <f t="shared" ref="D613" si="106">G613+F613</f>
        <v>69741</v>
      </c>
      <c r="E613" s="73">
        <v>0</v>
      </c>
      <c r="F613" s="73">
        <v>75</v>
      </c>
      <c r="G613" s="103">
        <v>69666</v>
      </c>
      <c r="I613"/>
      <c r="J613"/>
      <c r="K613"/>
      <c r="L613"/>
    </row>
    <row r="614" spans="1:12" ht="15.75" x14ac:dyDescent="0.25">
      <c r="A614" s="72">
        <v>611</v>
      </c>
      <c r="B614" s="74">
        <v>44530</v>
      </c>
      <c r="C614" s="73">
        <v>97</v>
      </c>
      <c r="D614" s="73">
        <f t="shared" ref="D614" si="107">G614+F614</f>
        <v>69834</v>
      </c>
      <c r="E614" s="73">
        <v>49</v>
      </c>
      <c r="F614" s="73">
        <v>123</v>
      </c>
      <c r="G614" s="103">
        <v>69711</v>
      </c>
      <c r="I614"/>
      <c r="J614"/>
      <c r="K614"/>
      <c r="L614"/>
    </row>
    <row r="615" spans="1:12" ht="15.75" x14ac:dyDescent="0.25">
      <c r="A615" s="72">
        <v>612</v>
      </c>
      <c r="B615" s="74">
        <v>44531</v>
      </c>
      <c r="C615" s="73">
        <v>0</v>
      </c>
      <c r="D615" s="73">
        <f t="shared" ref="D615" si="108">G615+F615</f>
        <v>69833</v>
      </c>
      <c r="E615" s="73">
        <v>96</v>
      </c>
      <c r="F615" s="73">
        <v>27</v>
      </c>
      <c r="G615" s="103">
        <v>69806</v>
      </c>
      <c r="I615"/>
      <c r="J615"/>
      <c r="K615"/>
      <c r="L615"/>
    </row>
    <row r="616" spans="1:12" ht="15.75" x14ac:dyDescent="0.25">
      <c r="A616" s="72">
        <v>613</v>
      </c>
      <c r="B616" s="74">
        <v>44532</v>
      </c>
      <c r="C616" s="73">
        <v>1</v>
      </c>
      <c r="D616" s="73">
        <f t="shared" ref="D616:D617" si="109">G616+F616</f>
        <v>69827</v>
      </c>
      <c r="E616" s="73">
        <v>7</v>
      </c>
      <c r="F616" s="73">
        <v>21</v>
      </c>
      <c r="G616" s="103">
        <v>69806</v>
      </c>
      <c r="I616"/>
      <c r="J616"/>
      <c r="K616"/>
      <c r="L616"/>
    </row>
    <row r="617" spans="1:12" ht="15.75" x14ac:dyDescent="0.25">
      <c r="A617" s="72">
        <v>614</v>
      </c>
      <c r="B617" s="74">
        <v>44533</v>
      </c>
      <c r="C617" s="73">
        <v>0</v>
      </c>
      <c r="D617" s="73">
        <f t="shared" si="109"/>
        <v>69850</v>
      </c>
      <c r="E617" s="73">
        <v>0</v>
      </c>
      <c r="F617" s="73">
        <v>21</v>
      </c>
      <c r="G617" s="103">
        <v>69829</v>
      </c>
      <c r="I617"/>
      <c r="J617"/>
      <c r="K617"/>
      <c r="L617"/>
    </row>
    <row r="618" spans="1:12" ht="15.75" x14ac:dyDescent="0.25">
      <c r="A618" s="72">
        <v>615</v>
      </c>
      <c r="B618" s="74">
        <v>44534</v>
      </c>
      <c r="C618" s="73">
        <v>0</v>
      </c>
      <c r="D618" s="73">
        <f t="shared" ref="D618" si="110">G618+F618</f>
        <v>69850</v>
      </c>
      <c r="E618" s="73">
        <v>0</v>
      </c>
      <c r="F618" s="73">
        <v>21</v>
      </c>
      <c r="G618" s="103">
        <v>69829</v>
      </c>
      <c r="I618"/>
      <c r="J618"/>
      <c r="K618"/>
      <c r="L618"/>
    </row>
    <row r="619" spans="1:12" ht="15.75" x14ac:dyDescent="0.25">
      <c r="A619" s="72">
        <v>616</v>
      </c>
      <c r="B619" s="74">
        <v>44535</v>
      </c>
      <c r="C619" s="73">
        <v>0</v>
      </c>
      <c r="D619" s="73">
        <f t="shared" ref="D619" si="111">G619+F619</f>
        <v>69850</v>
      </c>
      <c r="E619" s="73">
        <v>0</v>
      </c>
      <c r="F619" s="73">
        <v>21</v>
      </c>
      <c r="G619" s="103">
        <v>69829</v>
      </c>
      <c r="I619"/>
      <c r="J619"/>
      <c r="K619"/>
      <c r="L619"/>
    </row>
    <row r="620" spans="1:12" ht="15.75" x14ac:dyDescent="0.25">
      <c r="A620" s="72">
        <v>617</v>
      </c>
      <c r="B620" s="74">
        <v>44536</v>
      </c>
      <c r="C620" s="73">
        <v>0</v>
      </c>
      <c r="D620" s="73">
        <f t="shared" ref="D620" si="112">G620+F620</f>
        <v>69850</v>
      </c>
      <c r="E620" s="73">
        <v>0</v>
      </c>
      <c r="F620" s="73">
        <v>21</v>
      </c>
      <c r="G620" s="103">
        <v>69829</v>
      </c>
      <c r="I620"/>
      <c r="J620"/>
      <c r="K620"/>
      <c r="L620"/>
    </row>
    <row r="621" spans="1:12" ht="15.75" x14ac:dyDescent="0.25">
      <c r="A621" s="72">
        <v>618</v>
      </c>
      <c r="B621" s="74">
        <v>44537</v>
      </c>
      <c r="C621" s="73">
        <v>44</v>
      </c>
      <c r="D621" s="73">
        <f t="shared" ref="D621" si="113">G621+F621</f>
        <v>69884</v>
      </c>
      <c r="E621" s="73">
        <v>9</v>
      </c>
      <c r="F621" s="73">
        <v>50</v>
      </c>
      <c r="G621" s="103">
        <v>69834</v>
      </c>
      <c r="I621"/>
      <c r="J621"/>
      <c r="K621"/>
      <c r="L621"/>
    </row>
    <row r="622" spans="1:12" ht="15.75" x14ac:dyDescent="0.25">
      <c r="A622" s="72">
        <v>619</v>
      </c>
      <c r="B622" s="74">
        <v>44538</v>
      </c>
      <c r="C622" s="73">
        <v>60</v>
      </c>
      <c r="D622" s="73">
        <f t="shared" ref="D622" si="114">G622+F622</f>
        <v>69948</v>
      </c>
      <c r="E622" s="73">
        <v>20</v>
      </c>
      <c r="F622" s="73">
        <v>80</v>
      </c>
      <c r="G622" s="103">
        <v>69868</v>
      </c>
      <c r="I622"/>
      <c r="J622"/>
      <c r="K622"/>
      <c r="L622"/>
    </row>
    <row r="623" spans="1:12" ht="15.75" x14ac:dyDescent="0.25">
      <c r="A623" s="72">
        <v>620</v>
      </c>
      <c r="B623" s="74">
        <v>44539</v>
      </c>
      <c r="C623" s="73">
        <v>0</v>
      </c>
      <c r="D623" s="73">
        <f t="shared" ref="D623" si="115">G623+F623</f>
        <v>69947</v>
      </c>
      <c r="E623" s="73">
        <v>59</v>
      </c>
      <c r="F623" s="73">
        <v>21</v>
      </c>
      <c r="G623" s="103">
        <v>69926</v>
      </c>
      <c r="I623"/>
      <c r="J623"/>
      <c r="K623"/>
      <c r="L623"/>
    </row>
    <row r="624" spans="1:12" ht="15.75" x14ac:dyDescent="0.25">
      <c r="A624" s="72">
        <v>621</v>
      </c>
      <c r="B624" s="74">
        <v>44540</v>
      </c>
      <c r="C624" s="73">
        <v>34</v>
      </c>
      <c r="D624" s="73">
        <f t="shared" ref="D624" si="116">G624+F624</f>
        <v>69980</v>
      </c>
      <c r="E624" s="73">
        <v>3</v>
      </c>
      <c r="F624" s="73">
        <v>52</v>
      </c>
      <c r="G624" s="103">
        <v>69928</v>
      </c>
      <c r="I624"/>
      <c r="J624"/>
      <c r="K624"/>
      <c r="L624"/>
    </row>
    <row r="625" spans="1:13" ht="15.75" x14ac:dyDescent="0.25">
      <c r="A625" s="72">
        <v>622</v>
      </c>
      <c r="B625" s="74">
        <v>44541</v>
      </c>
      <c r="C625" s="73">
        <v>0</v>
      </c>
      <c r="D625" s="73">
        <f t="shared" ref="D625" si="117">G625+F625</f>
        <v>69954</v>
      </c>
      <c r="E625" s="73">
        <v>26</v>
      </c>
      <c r="F625" s="73">
        <f t="shared" ref="F625:F630" si="118">F624-E625+C625</f>
        <v>26</v>
      </c>
      <c r="G625" s="103">
        <v>69928</v>
      </c>
      <c r="I625"/>
      <c r="J625"/>
      <c r="K625"/>
      <c r="L625"/>
    </row>
    <row r="626" spans="1:13" ht="15.75" x14ac:dyDescent="0.25">
      <c r="A626" s="72">
        <v>623</v>
      </c>
      <c r="B626" s="74">
        <v>44542</v>
      </c>
      <c r="C626" s="73">
        <v>33</v>
      </c>
      <c r="D626" s="73">
        <f t="shared" ref="D626" si="119">G626+F626</f>
        <v>69988</v>
      </c>
      <c r="E626" s="73">
        <v>0</v>
      </c>
      <c r="F626" s="73">
        <f t="shared" si="118"/>
        <v>59</v>
      </c>
      <c r="G626" s="103">
        <v>69929</v>
      </c>
      <c r="I626"/>
      <c r="J626"/>
      <c r="K626"/>
      <c r="L626"/>
    </row>
    <row r="627" spans="1:13" ht="15.75" x14ac:dyDescent="0.25">
      <c r="A627" s="72">
        <v>624</v>
      </c>
      <c r="B627" s="74">
        <v>44543</v>
      </c>
      <c r="C627" s="73">
        <v>0</v>
      </c>
      <c r="D627" s="73">
        <f t="shared" ref="D627" si="120">G627+F627</f>
        <v>69989</v>
      </c>
      <c r="E627" s="73">
        <v>0</v>
      </c>
      <c r="F627" s="73">
        <f t="shared" si="118"/>
        <v>59</v>
      </c>
      <c r="G627" s="103">
        <v>69930</v>
      </c>
      <c r="I627"/>
      <c r="J627"/>
      <c r="K627"/>
      <c r="L627"/>
    </row>
    <row r="628" spans="1:13" ht="15.75" x14ac:dyDescent="0.25">
      <c r="A628" s="72">
        <v>625</v>
      </c>
      <c r="B628" s="74">
        <v>44544</v>
      </c>
      <c r="C628" s="73">
        <v>86</v>
      </c>
      <c r="D628" s="73">
        <f t="shared" ref="D628" si="121">G628+F628</f>
        <v>70213</v>
      </c>
      <c r="E628" s="73">
        <v>35</v>
      </c>
      <c r="F628" s="73">
        <f t="shared" si="118"/>
        <v>110</v>
      </c>
      <c r="G628" s="103">
        <v>70103</v>
      </c>
      <c r="I628"/>
      <c r="J628"/>
      <c r="K628"/>
      <c r="L628"/>
    </row>
    <row r="629" spans="1:13" ht="15.75" x14ac:dyDescent="0.25">
      <c r="A629" s="72">
        <v>626</v>
      </c>
      <c r="B629" s="74">
        <v>44545</v>
      </c>
      <c r="C629" s="73">
        <v>45</v>
      </c>
      <c r="D629" s="73">
        <f t="shared" ref="D629" si="122">G629+F629</f>
        <v>70250</v>
      </c>
      <c r="E629" s="73">
        <v>86</v>
      </c>
      <c r="F629" s="73">
        <f t="shared" si="118"/>
        <v>69</v>
      </c>
      <c r="G629" s="103">
        <v>70181</v>
      </c>
      <c r="I629"/>
      <c r="J629"/>
      <c r="K629"/>
      <c r="L629"/>
      <c r="M629"/>
    </row>
    <row r="630" spans="1:13" ht="15.75" x14ac:dyDescent="0.25">
      <c r="A630" s="72">
        <v>627</v>
      </c>
      <c r="B630" s="74">
        <v>44546</v>
      </c>
      <c r="C630" s="73">
        <v>22</v>
      </c>
      <c r="D630" s="73">
        <f t="shared" ref="D630" si="123">G630+F630</f>
        <v>70297</v>
      </c>
      <c r="E630" s="73">
        <v>11</v>
      </c>
      <c r="F630" s="73">
        <f t="shared" si="118"/>
        <v>80</v>
      </c>
      <c r="G630" s="103">
        <v>70217</v>
      </c>
      <c r="I630"/>
      <c r="J630"/>
      <c r="K630"/>
      <c r="L630"/>
      <c r="M630" s="99"/>
    </row>
    <row r="631" spans="1:13" ht="15.75" x14ac:dyDescent="0.25">
      <c r="A631" s="72">
        <v>628</v>
      </c>
      <c r="B631" s="74">
        <v>44547</v>
      </c>
      <c r="C631" s="73">
        <v>9</v>
      </c>
      <c r="D631" s="73">
        <f t="shared" ref="D631" si="124">G631+F631</f>
        <v>70332</v>
      </c>
      <c r="E631" s="73">
        <v>21</v>
      </c>
      <c r="F631" s="73">
        <f t="shared" ref="F631" si="125">F630-E631+C631</f>
        <v>68</v>
      </c>
      <c r="G631" s="103">
        <v>70264</v>
      </c>
      <c r="I631"/>
      <c r="J631"/>
      <c r="K631"/>
      <c r="L631"/>
      <c r="M631" s="99"/>
    </row>
    <row r="632" spans="1:13" ht="15.75" x14ac:dyDescent="0.25">
      <c r="A632" s="72">
        <v>629</v>
      </c>
      <c r="B632" s="74">
        <v>44548</v>
      </c>
      <c r="C632" s="73">
        <v>0</v>
      </c>
      <c r="D632" s="73">
        <f t="shared" ref="D632" si="126">G632+F632</f>
        <v>70331</v>
      </c>
      <c r="E632" s="73">
        <v>9</v>
      </c>
      <c r="F632" s="73">
        <f t="shared" ref="F632" si="127">F631-E632+C632</f>
        <v>59</v>
      </c>
      <c r="G632" s="103">
        <v>70272</v>
      </c>
      <c r="I632"/>
      <c r="J632"/>
      <c r="K632"/>
      <c r="L632"/>
      <c r="M632"/>
    </row>
    <row r="633" spans="1:13" ht="15.75" x14ac:dyDescent="0.25">
      <c r="A633" s="72">
        <v>630</v>
      </c>
      <c r="B633" s="74">
        <v>44549</v>
      </c>
      <c r="C633" s="73">
        <v>0</v>
      </c>
      <c r="D633" s="73">
        <f t="shared" ref="D633" si="128">G633+F633</f>
        <v>70331</v>
      </c>
      <c r="E633" s="73">
        <v>0</v>
      </c>
      <c r="F633" s="73">
        <f t="shared" ref="F633" si="129">F632-E633+C633</f>
        <v>59</v>
      </c>
      <c r="G633" s="103">
        <v>70272</v>
      </c>
      <c r="I633"/>
      <c r="J633"/>
      <c r="K633"/>
      <c r="L633" s="99"/>
      <c r="M633" s="99"/>
    </row>
    <row r="634" spans="1:13" ht="15.75" x14ac:dyDescent="0.25">
      <c r="A634" s="72">
        <v>631</v>
      </c>
      <c r="B634" s="74">
        <v>44550</v>
      </c>
      <c r="C634" s="73">
        <v>0</v>
      </c>
      <c r="D634" s="73">
        <f t="shared" ref="D634" si="130">G634+F634</f>
        <v>70331</v>
      </c>
      <c r="E634" s="73">
        <v>0</v>
      </c>
      <c r="F634" s="73">
        <f t="shared" ref="F634" si="131">F633-E634+C634</f>
        <v>59</v>
      </c>
      <c r="G634" s="103">
        <v>70272</v>
      </c>
      <c r="I634"/>
      <c r="J634"/>
      <c r="K634"/>
      <c r="L634"/>
      <c r="M634" s="99"/>
    </row>
    <row r="635" spans="1:13" ht="15.75" x14ac:dyDescent="0.25">
      <c r="A635" s="72">
        <v>632</v>
      </c>
      <c r="B635" s="74">
        <v>44551</v>
      </c>
      <c r="C635" s="73">
        <v>51</v>
      </c>
      <c r="D635" s="73">
        <f t="shared" ref="D635" si="132">G635+F635</f>
        <v>70388</v>
      </c>
      <c r="E635" s="73">
        <v>9</v>
      </c>
      <c r="F635" s="73">
        <f t="shared" ref="F635" si="133">F634-E635+C635</f>
        <v>101</v>
      </c>
      <c r="G635" s="103">
        <v>70287</v>
      </c>
      <c r="I635"/>
      <c r="J635"/>
      <c r="K635"/>
      <c r="L635"/>
      <c r="M635"/>
    </row>
    <row r="636" spans="1:13" ht="15.75" x14ac:dyDescent="0.25">
      <c r="A636" s="72">
        <v>633</v>
      </c>
      <c r="B636" s="74">
        <v>44552</v>
      </c>
      <c r="C636" s="73">
        <v>28</v>
      </c>
      <c r="D636" s="73">
        <f t="shared" ref="D636" si="134">G636+F636</f>
        <v>70419</v>
      </c>
      <c r="E636" s="73">
        <v>21</v>
      </c>
      <c r="F636" s="73">
        <f t="shared" ref="F636" si="135">F635-E636+C636</f>
        <v>108</v>
      </c>
      <c r="G636" s="103">
        <v>70311</v>
      </c>
      <c r="I636"/>
      <c r="J636"/>
      <c r="K636"/>
      <c r="L636"/>
      <c r="M636" s="99"/>
    </row>
    <row r="637" spans="1:13" ht="15.75" x14ac:dyDescent="0.25">
      <c r="A637" s="72">
        <v>634</v>
      </c>
      <c r="B637" s="74">
        <v>44553</v>
      </c>
      <c r="C637" s="73">
        <v>42</v>
      </c>
      <c r="D637" s="73">
        <f t="shared" ref="D637" si="136">G637+F637</f>
        <v>70500</v>
      </c>
      <c r="E637" s="73">
        <v>28</v>
      </c>
      <c r="F637" s="73">
        <f t="shared" ref="F637" si="137">F636-E637+C637</f>
        <v>122</v>
      </c>
      <c r="G637" s="103">
        <v>70378</v>
      </c>
      <c r="I637"/>
      <c r="J637"/>
      <c r="K637"/>
      <c r="L637"/>
      <c r="M637" s="99"/>
    </row>
    <row r="638" spans="1:13" ht="15.75" x14ac:dyDescent="0.25">
      <c r="A638" s="72">
        <v>635</v>
      </c>
      <c r="B638" s="74">
        <v>44554</v>
      </c>
      <c r="C638" s="73">
        <v>0</v>
      </c>
      <c r="D638" s="73">
        <f t="shared" ref="D638" si="138">G638+F638</f>
        <v>70517</v>
      </c>
      <c r="E638" s="73">
        <v>38</v>
      </c>
      <c r="F638" s="73">
        <f t="shared" ref="F638" si="139">F637-E638+C638</f>
        <v>84</v>
      </c>
      <c r="G638" s="103">
        <v>70433</v>
      </c>
      <c r="I638"/>
      <c r="J638"/>
      <c r="K638"/>
      <c r="L638"/>
    </row>
    <row r="639" spans="1:13" ht="15.75" x14ac:dyDescent="0.25">
      <c r="A639" s="72">
        <v>636</v>
      </c>
      <c r="B639" s="74">
        <v>44555</v>
      </c>
      <c r="C639" s="73">
        <v>0</v>
      </c>
      <c r="D639" s="73">
        <f t="shared" ref="D639" si="140">G639+F639</f>
        <v>70517</v>
      </c>
      <c r="E639" s="73">
        <v>0</v>
      </c>
      <c r="F639" s="73">
        <f t="shared" ref="F639" si="141">F638-E639+C639</f>
        <v>84</v>
      </c>
      <c r="G639" s="103">
        <v>70433</v>
      </c>
      <c r="I639"/>
      <c r="J639"/>
      <c r="K639"/>
      <c r="L639"/>
    </row>
    <row r="640" spans="1:13" ht="15.75" x14ac:dyDescent="0.2">
      <c r="A640" s="72">
        <v>637</v>
      </c>
      <c r="B640" s="74">
        <v>44556</v>
      </c>
      <c r="C640" s="73">
        <v>0</v>
      </c>
      <c r="D640" s="73">
        <f t="shared" ref="D640" si="142">G640+F640</f>
        <v>70516</v>
      </c>
      <c r="E640" s="73">
        <v>0</v>
      </c>
      <c r="F640" s="73">
        <f t="shared" ref="F640" si="143">F639-E640+C640</f>
        <v>84</v>
      </c>
      <c r="G640" s="103">
        <v>70432</v>
      </c>
      <c r="I640" s="102"/>
    </row>
    <row r="641" spans="1:12" ht="15.75" x14ac:dyDescent="0.25">
      <c r="A641" s="72">
        <v>638</v>
      </c>
      <c r="B641" s="74">
        <v>44557</v>
      </c>
      <c r="C641" s="73">
        <v>0</v>
      </c>
      <c r="D641" s="73">
        <f t="shared" ref="D641" si="144">G641+F641</f>
        <v>70516</v>
      </c>
      <c r="E641" s="73">
        <v>0</v>
      </c>
      <c r="F641" s="73">
        <f t="shared" ref="F641" si="145">F640-E641+C641</f>
        <v>84</v>
      </c>
      <c r="G641" s="103">
        <v>70432</v>
      </c>
      <c r="I641"/>
    </row>
    <row r="642" spans="1:12" ht="15.75" x14ac:dyDescent="0.25">
      <c r="A642" s="72">
        <v>639</v>
      </c>
      <c r="B642" s="74">
        <v>44558</v>
      </c>
      <c r="C642" s="73">
        <v>0</v>
      </c>
      <c r="D642" s="73">
        <f t="shared" ref="D642" si="146">G642+F642</f>
        <v>70540</v>
      </c>
      <c r="E642" s="73">
        <v>0</v>
      </c>
      <c r="F642" s="73">
        <f t="shared" ref="F642" si="147">F641-E642+C642</f>
        <v>84</v>
      </c>
      <c r="G642" s="103">
        <v>70456</v>
      </c>
      <c r="I642" s="99"/>
    </row>
    <row r="643" spans="1:12" ht="15.75" x14ac:dyDescent="0.25">
      <c r="A643" s="72">
        <v>640</v>
      </c>
      <c r="B643" s="74">
        <v>44559</v>
      </c>
      <c r="C643" s="73">
        <v>0</v>
      </c>
      <c r="D643" s="73">
        <f t="shared" ref="D643:D644" si="148">G643+F643</f>
        <v>70541</v>
      </c>
      <c r="E643" s="73">
        <v>0</v>
      </c>
      <c r="F643" s="73">
        <f t="shared" ref="F643" si="149">F642-E643+C643</f>
        <v>84</v>
      </c>
      <c r="G643" s="103">
        <v>70457</v>
      </c>
      <c r="I643"/>
    </row>
    <row r="644" spans="1:12" ht="15.75" x14ac:dyDescent="0.25">
      <c r="A644" s="72">
        <v>641</v>
      </c>
      <c r="B644" s="74">
        <v>44560</v>
      </c>
      <c r="C644" s="73">
        <v>6</v>
      </c>
      <c r="D644" s="73">
        <f t="shared" si="148"/>
        <v>70544</v>
      </c>
      <c r="E644" s="73">
        <v>36</v>
      </c>
      <c r="F644" s="73">
        <f t="shared" ref="F644" si="150">F643-E644+C644</f>
        <v>54</v>
      </c>
      <c r="G644" s="103">
        <v>70490</v>
      </c>
      <c r="I644"/>
      <c r="J644"/>
      <c r="K644"/>
      <c r="L644"/>
    </row>
    <row r="645" spans="1:12" ht="15.75" x14ac:dyDescent="0.25">
      <c r="A645" s="72">
        <v>642</v>
      </c>
      <c r="B645" s="74">
        <v>44561</v>
      </c>
      <c r="C645" s="73">
        <v>6</v>
      </c>
      <c r="D645" s="73">
        <f t="shared" ref="D645" si="151">G645+F645</f>
        <v>70561</v>
      </c>
      <c r="E645" s="73">
        <v>0</v>
      </c>
      <c r="F645" s="73">
        <f t="shared" ref="F645" si="152">F644-E645+C645</f>
        <v>60</v>
      </c>
      <c r="G645" s="103">
        <v>70501</v>
      </c>
      <c r="I645"/>
      <c r="J645"/>
      <c r="K645"/>
      <c r="L645" s="99"/>
    </row>
    <row r="646" spans="1:12" ht="15.75" x14ac:dyDescent="0.25">
      <c r="A646" s="72">
        <v>643</v>
      </c>
      <c r="B646" s="74">
        <v>44562</v>
      </c>
      <c r="C646" s="73">
        <v>0</v>
      </c>
      <c r="D646" s="73">
        <f t="shared" ref="D646" si="153">G646+F646</f>
        <v>70519</v>
      </c>
      <c r="E646" s="73">
        <v>6</v>
      </c>
      <c r="F646" s="73">
        <f t="shared" ref="F646" si="154">F645-E646+C646</f>
        <v>54</v>
      </c>
      <c r="G646" s="103">
        <v>70465</v>
      </c>
      <c r="I646"/>
      <c r="J646"/>
      <c r="K646"/>
      <c r="L646"/>
    </row>
    <row r="647" spans="1:12" ht="15.75" x14ac:dyDescent="0.25">
      <c r="A647" s="72">
        <v>644</v>
      </c>
      <c r="B647" s="74">
        <v>44563</v>
      </c>
      <c r="C647" s="73">
        <v>0</v>
      </c>
      <c r="D647" s="73">
        <f t="shared" ref="D647" si="155">G647+F647</f>
        <v>70519</v>
      </c>
      <c r="E647" s="73">
        <v>0</v>
      </c>
      <c r="F647" s="73">
        <f t="shared" ref="F647" si="156">F646-E647+C647</f>
        <v>54</v>
      </c>
      <c r="G647" s="103">
        <v>70465</v>
      </c>
      <c r="I647"/>
      <c r="J647"/>
      <c r="K647"/>
      <c r="L647"/>
    </row>
    <row r="648" spans="1:12" ht="15.75" x14ac:dyDescent="0.25">
      <c r="A648" s="72">
        <v>645</v>
      </c>
      <c r="B648" s="74">
        <v>44564</v>
      </c>
      <c r="C648" s="73">
        <v>0</v>
      </c>
      <c r="D648" s="73">
        <f t="shared" ref="D648" si="157">G648+F648</f>
        <v>70519</v>
      </c>
      <c r="E648" s="73">
        <v>0</v>
      </c>
      <c r="F648" s="73">
        <f t="shared" ref="F648" si="158">F647-E648+C648</f>
        <v>54</v>
      </c>
      <c r="G648" s="103">
        <v>70465</v>
      </c>
      <c r="I648"/>
      <c r="J648"/>
      <c r="K648"/>
      <c r="L648"/>
    </row>
    <row r="649" spans="1:12" ht="15.75" x14ac:dyDescent="0.25">
      <c r="A649" s="72">
        <v>646</v>
      </c>
      <c r="B649" s="74">
        <v>44565</v>
      </c>
      <c r="C649" s="73">
        <v>0</v>
      </c>
      <c r="D649" s="73">
        <f t="shared" ref="D649" si="159">G649+F649</f>
        <v>70518</v>
      </c>
      <c r="E649" s="73">
        <v>34</v>
      </c>
      <c r="F649" s="73">
        <f t="shared" ref="F649" si="160">F648-E649+C649</f>
        <v>20</v>
      </c>
      <c r="G649" s="103">
        <v>70498</v>
      </c>
      <c r="I649"/>
      <c r="J649"/>
      <c r="K649"/>
      <c r="L649"/>
    </row>
    <row r="650" spans="1:12" ht="15.75" x14ac:dyDescent="0.25">
      <c r="A650" s="72">
        <v>647</v>
      </c>
      <c r="B650" s="74">
        <v>44566</v>
      </c>
      <c r="C650" s="73">
        <v>0</v>
      </c>
      <c r="D650" s="73">
        <f t="shared" ref="D650" si="161">G650+F650</f>
        <v>70518</v>
      </c>
      <c r="E650" s="73">
        <v>0</v>
      </c>
      <c r="F650" s="73">
        <f t="shared" ref="F650" si="162">F649-E650+C650</f>
        <v>20</v>
      </c>
      <c r="G650" s="103">
        <v>70498</v>
      </c>
      <c r="I650"/>
      <c r="J650"/>
      <c r="K650"/>
      <c r="L650"/>
    </row>
    <row r="651" spans="1:12" ht="15.75" x14ac:dyDescent="0.25">
      <c r="A651" s="72">
        <v>648</v>
      </c>
      <c r="B651" s="74">
        <v>44567</v>
      </c>
      <c r="C651" s="73">
        <v>0</v>
      </c>
      <c r="D651" s="73">
        <f t="shared" ref="D651:D652" si="163">G651+F651</f>
        <v>70512</v>
      </c>
      <c r="E651" s="73">
        <v>14</v>
      </c>
      <c r="F651" s="73">
        <f t="shared" ref="F651" si="164">F650-E651+C651</f>
        <v>6</v>
      </c>
      <c r="G651" s="103">
        <v>70506</v>
      </c>
      <c r="I651"/>
      <c r="J651"/>
      <c r="K651"/>
      <c r="L651"/>
    </row>
    <row r="652" spans="1:12" ht="15.75" x14ac:dyDescent="0.25">
      <c r="A652" s="72">
        <v>649</v>
      </c>
      <c r="B652" s="74">
        <v>44568</v>
      </c>
      <c r="C652" s="73">
        <v>0</v>
      </c>
      <c r="D652" s="73">
        <f t="shared" si="163"/>
        <v>70509</v>
      </c>
      <c r="E652" s="73">
        <v>0</v>
      </c>
      <c r="F652" s="73">
        <f t="shared" ref="F652" si="165">F651-E652+C652</f>
        <v>6</v>
      </c>
      <c r="G652" s="103">
        <v>70503</v>
      </c>
      <c r="I652"/>
      <c r="J652"/>
      <c r="K652"/>
      <c r="L652"/>
    </row>
    <row r="653" spans="1:12" ht="15.75" x14ac:dyDescent="0.25">
      <c r="A653" s="72">
        <v>650</v>
      </c>
      <c r="B653" s="74">
        <v>44569</v>
      </c>
      <c r="C653" s="73">
        <v>0</v>
      </c>
      <c r="D653" s="73">
        <f t="shared" ref="D653" si="166">G653+F653</f>
        <v>70506</v>
      </c>
      <c r="E653" s="73">
        <v>0</v>
      </c>
      <c r="F653" s="73">
        <f t="shared" ref="F653" si="167">F652-E653+C653</f>
        <v>6</v>
      </c>
      <c r="G653" s="103">
        <v>70500</v>
      </c>
      <c r="I653"/>
      <c r="J653"/>
      <c r="K653"/>
      <c r="L653" s="99"/>
    </row>
    <row r="654" spans="1:12" ht="15.75" x14ac:dyDescent="0.25">
      <c r="A654" s="72">
        <v>651</v>
      </c>
      <c r="B654" s="74">
        <v>44570</v>
      </c>
      <c r="C654" s="73">
        <v>0</v>
      </c>
      <c r="D654" s="73">
        <f t="shared" ref="D654" si="168">G654+F654</f>
        <v>70506</v>
      </c>
      <c r="E654" s="73">
        <v>0</v>
      </c>
      <c r="F654" s="73">
        <f t="shared" ref="F654" si="169">F653-E654+C654</f>
        <v>6</v>
      </c>
      <c r="G654" s="103">
        <v>70500</v>
      </c>
      <c r="I654"/>
      <c r="J654"/>
      <c r="K654"/>
      <c r="L654"/>
    </row>
    <row r="655" spans="1:12" ht="15.75" x14ac:dyDescent="0.25">
      <c r="A655" s="72">
        <v>652</v>
      </c>
      <c r="B655" s="74">
        <v>44571</v>
      </c>
      <c r="C655" s="73">
        <v>0</v>
      </c>
      <c r="D655" s="73">
        <f t="shared" ref="D655" si="170">G655+F655</f>
        <v>70506</v>
      </c>
      <c r="E655" s="73">
        <v>0</v>
      </c>
      <c r="F655" s="73">
        <f t="shared" ref="F655" si="171">F654-E655+C655</f>
        <v>6</v>
      </c>
      <c r="G655" s="103">
        <v>70500</v>
      </c>
      <c r="I655"/>
      <c r="J655"/>
      <c r="K655"/>
      <c r="L655"/>
    </row>
    <row r="656" spans="1:12" ht="15.75" x14ac:dyDescent="0.25">
      <c r="A656" s="72">
        <v>653</v>
      </c>
      <c r="B656" s="74">
        <v>44572</v>
      </c>
      <c r="C656" s="73">
        <v>7</v>
      </c>
      <c r="D656" s="73">
        <f t="shared" ref="D656" si="172">G656+F656</f>
        <v>70509</v>
      </c>
      <c r="E656" s="73">
        <v>0</v>
      </c>
      <c r="F656" s="73">
        <f t="shared" ref="F656" si="173">F655-E656+C656</f>
        <v>13</v>
      </c>
      <c r="G656" s="103">
        <v>70496</v>
      </c>
      <c r="I656"/>
      <c r="J656"/>
      <c r="K656"/>
      <c r="L656"/>
    </row>
    <row r="657" spans="1:12" ht="15.75" x14ac:dyDescent="0.2">
      <c r="A657" s="72">
        <v>654</v>
      </c>
      <c r="B657" s="74">
        <v>44573</v>
      </c>
      <c r="C657" s="73">
        <v>5</v>
      </c>
      <c r="D657" s="73">
        <f t="shared" ref="D657" si="174">G657+F657</f>
        <v>70515</v>
      </c>
      <c r="E657" s="73">
        <v>0</v>
      </c>
      <c r="F657" s="73">
        <f t="shared" ref="F657" si="175">F656-E657+C657</f>
        <v>18</v>
      </c>
      <c r="G657" s="103">
        <v>70497</v>
      </c>
    </row>
    <row r="658" spans="1:12" ht="15.75" x14ac:dyDescent="0.25">
      <c r="A658" s="72">
        <v>655</v>
      </c>
      <c r="B658" s="74">
        <v>44574</v>
      </c>
      <c r="C658" s="73">
        <v>5</v>
      </c>
      <c r="D658" s="73">
        <f t="shared" ref="D658" si="176">G658+F658</f>
        <v>70517</v>
      </c>
      <c r="E658" s="73">
        <v>6</v>
      </c>
      <c r="F658" s="73">
        <f t="shared" ref="F658" si="177">F657-E658+C658</f>
        <v>17</v>
      </c>
      <c r="G658" s="103">
        <v>70500</v>
      </c>
      <c r="I658"/>
      <c r="J658"/>
      <c r="K658"/>
    </row>
    <row r="659" spans="1:12" ht="15.75" x14ac:dyDescent="0.25">
      <c r="A659" s="72">
        <v>656</v>
      </c>
      <c r="B659" s="74">
        <v>44575</v>
      </c>
      <c r="C659" s="73">
        <v>6</v>
      </c>
      <c r="D659" s="73">
        <f t="shared" ref="D659" si="178">G659+F659</f>
        <v>70520</v>
      </c>
      <c r="E659" s="73">
        <v>0</v>
      </c>
      <c r="F659" s="73">
        <f t="shared" ref="F659" si="179">F658-E659+C659</f>
        <v>23</v>
      </c>
      <c r="G659" s="103">
        <v>70497</v>
      </c>
      <c r="I659"/>
      <c r="J659"/>
      <c r="K659"/>
    </row>
    <row r="660" spans="1:12" ht="15.75" x14ac:dyDescent="0.25">
      <c r="A660" s="72">
        <v>657</v>
      </c>
      <c r="B660" s="74">
        <v>44576</v>
      </c>
      <c r="C660" s="73">
        <v>0</v>
      </c>
      <c r="D660" s="73">
        <f t="shared" ref="D660" si="180">G660+F660</f>
        <v>70519</v>
      </c>
      <c r="E660" s="73">
        <v>1</v>
      </c>
      <c r="F660" s="73">
        <f t="shared" ref="F660" si="181">F659-E660+C660</f>
        <v>22</v>
      </c>
      <c r="G660" s="103">
        <v>70497</v>
      </c>
      <c r="I660"/>
      <c r="J660"/>
      <c r="K660"/>
    </row>
    <row r="661" spans="1:12" ht="15.75" x14ac:dyDescent="0.25">
      <c r="A661" s="72">
        <v>658</v>
      </c>
      <c r="B661" s="74">
        <v>44577</v>
      </c>
      <c r="C661" s="73">
        <v>0</v>
      </c>
      <c r="D661" s="73">
        <f t="shared" ref="D661" si="182">G661+F661</f>
        <v>70519</v>
      </c>
      <c r="E661" s="73">
        <v>0</v>
      </c>
      <c r="F661" s="73">
        <f t="shared" ref="F661" si="183">F660-E661+C661</f>
        <v>22</v>
      </c>
      <c r="G661" s="103">
        <v>70497</v>
      </c>
      <c r="I661"/>
      <c r="J661"/>
      <c r="K661"/>
    </row>
    <row r="662" spans="1:12" ht="15.75" x14ac:dyDescent="0.25">
      <c r="A662" s="72">
        <v>659</v>
      </c>
      <c r="B662" s="74">
        <v>44578</v>
      </c>
      <c r="C662" s="73">
        <v>0</v>
      </c>
      <c r="D662" s="73">
        <f t="shared" ref="D662" si="184">G662+F662</f>
        <v>70519</v>
      </c>
      <c r="E662" s="73">
        <v>0</v>
      </c>
      <c r="F662" s="73">
        <f t="shared" ref="F662" si="185">F661-E662+C662</f>
        <v>22</v>
      </c>
      <c r="G662" s="103">
        <v>70497</v>
      </c>
      <c r="I662"/>
      <c r="J662"/>
      <c r="K662"/>
    </row>
    <row r="663" spans="1:12" ht="15.75" x14ac:dyDescent="0.25">
      <c r="A663" s="72">
        <v>660</v>
      </c>
      <c r="B663" s="74">
        <v>44579</v>
      </c>
      <c r="C663" s="73">
        <v>16</v>
      </c>
      <c r="D663" s="73">
        <f t="shared" ref="D663" si="186">G663+F663</f>
        <v>70531</v>
      </c>
      <c r="E663" s="73">
        <v>0</v>
      </c>
      <c r="F663" s="73">
        <f t="shared" ref="F663" si="187">F662-E663+C663</f>
        <v>38</v>
      </c>
      <c r="G663" s="103">
        <v>70493</v>
      </c>
      <c r="I663"/>
      <c r="J663"/>
      <c r="K663"/>
      <c r="L663"/>
    </row>
    <row r="664" spans="1:12" ht="15.75" x14ac:dyDescent="0.25">
      <c r="A664" s="72">
        <v>661</v>
      </c>
      <c r="B664" s="74">
        <v>44580</v>
      </c>
      <c r="C664" s="73">
        <v>0</v>
      </c>
      <c r="D664" s="73">
        <f t="shared" ref="D664" si="188">G664+F664</f>
        <v>70532</v>
      </c>
      <c r="E664" s="73">
        <v>0</v>
      </c>
      <c r="F664" s="73">
        <f t="shared" ref="F664" si="189">F663-E664+C664</f>
        <v>38</v>
      </c>
      <c r="G664" s="103">
        <v>70494</v>
      </c>
      <c r="I664"/>
      <c r="J664"/>
      <c r="K664"/>
      <c r="L664"/>
    </row>
    <row r="665" spans="1:12" ht="15.75" x14ac:dyDescent="0.25">
      <c r="A665" s="72">
        <v>662</v>
      </c>
      <c r="B665" s="74">
        <v>44581</v>
      </c>
      <c r="C665" s="73">
        <v>14</v>
      </c>
      <c r="D665" s="73">
        <f t="shared" ref="D665" si="190">G665+F665</f>
        <v>70547</v>
      </c>
      <c r="E665" s="73">
        <v>0</v>
      </c>
      <c r="F665" s="73">
        <f t="shared" ref="F665" si="191">F664-E665+C665</f>
        <v>52</v>
      </c>
      <c r="G665" s="103">
        <v>70495</v>
      </c>
      <c r="I665"/>
      <c r="J665"/>
      <c r="K665"/>
      <c r="L665"/>
    </row>
    <row r="666" spans="1:12" ht="15.75" x14ac:dyDescent="0.25">
      <c r="A666" s="72">
        <v>663</v>
      </c>
      <c r="B666" s="74">
        <v>44582</v>
      </c>
      <c r="C666" s="73">
        <v>0</v>
      </c>
      <c r="D666" s="73">
        <f t="shared" ref="D666" si="192">G666+F666</f>
        <v>70545</v>
      </c>
      <c r="E666" s="73">
        <v>0</v>
      </c>
      <c r="F666" s="73">
        <f t="shared" ref="F666" si="193">F665-E666+C666</f>
        <v>52</v>
      </c>
      <c r="G666" s="103">
        <v>70493</v>
      </c>
      <c r="I666"/>
      <c r="J666"/>
      <c r="K666"/>
      <c r="L666"/>
    </row>
    <row r="667" spans="1:12" ht="15.75" x14ac:dyDescent="0.25">
      <c r="A667" s="72">
        <v>664</v>
      </c>
      <c r="B667" s="74">
        <v>44583</v>
      </c>
      <c r="C667" s="73">
        <v>0</v>
      </c>
      <c r="D667" s="73">
        <f t="shared" ref="D667" si="194">G667+F667</f>
        <v>70545</v>
      </c>
      <c r="E667" s="73">
        <v>26</v>
      </c>
      <c r="F667" s="73">
        <f t="shared" ref="F667" si="195">F666-E667+C667</f>
        <v>26</v>
      </c>
      <c r="G667" s="103">
        <v>70519</v>
      </c>
      <c r="I667"/>
      <c r="J667"/>
      <c r="K667"/>
      <c r="L667"/>
    </row>
    <row r="668" spans="1:12" ht="15.75" x14ac:dyDescent="0.25">
      <c r="A668" s="72">
        <v>665</v>
      </c>
      <c r="B668" s="74">
        <v>44584</v>
      </c>
      <c r="C668" s="73">
        <v>0</v>
      </c>
      <c r="D668" s="73">
        <f t="shared" ref="D668" si="196">G668+F668</f>
        <v>70545</v>
      </c>
      <c r="E668" s="73">
        <v>0</v>
      </c>
      <c r="F668" s="73">
        <f t="shared" ref="F668" si="197">F667-E668+C668</f>
        <v>26</v>
      </c>
      <c r="G668" s="103">
        <v>70519</v>
      </c>
      <c r="I668"/>
      <c r="J668"/>
      <c r="K668"/>
      <c r="L668"/>
    </row>
    <row r="669" spans="1:12" ht="15.75" x14ac:dyDescent="0.25">
      <c r="A669" s="72">
        <v>666</v>
      </c>
      <c r="B669" s="74">
        <v>44585</v>
      </c>
      <c r="C669" s="73">
        <v>0</v>
      </c>
      <c r="D669" s="73">
        <f t="shared" ref="D669" si="198">G669+F669</f>
        <v>70545</v>
      </c>
      <c r="E669" s="73">
        <v>0</v>
      </c>
      <c r="F669" s="73">
        <f t="shared" ref="F669" si="199">F668-E669+C669</f>
        <v>26</v>
      </c>
      <c r="G669" s="103">
        <v>70519</v>
      </c>
      <c r="I669"/>
      <c r="J669"/>
      <c r="K669"/>
      <c r="L669"/>
    </row>
    <row r="670" spans="1:12" ht="15.75" x14ac:dyDescent="0.25">
      <c r="A670" s="72">
        <v>667</v>
      </c>
      <c r="B670" s="74">
        <v>44586</v>
      </c>
      <c r="C670" s="73">
        <v>11</v>
      </c>
      <c r="D670" s="73">
        <f t="shared" ref="D670" si="200">G670+F670</f>
        <v>70555</v>
      </c>
      <c r="E670" s="73">
        <v>2</v>
      </c>
      <c r="F670" s="73">
        <f t="shared" ref="F670" si="201">F669-E670+C670</f>
        <v>35</v>
      </c>
      <c r="G670" s="103">
        <v>70520</v>
      </c>
      <c r="I670"/>
      <c r="J670"/>
      <c r="K670"/>
      <c r="L670"/>
    </row>
    <row r="671" spans="1:12" ht="15.75" x14ac:dyDescent="0.25">
      <c r="A671" s="72">
        <v>668</v>
      </c>
      <c r="B671" s="74">
        <v>44587</v>
      </c>
      <c r="C671" s="73">
        <v>2</v>
      </c>
      <c r="D671" s="73">
        <f t="shared" ref="D671" si="202">G671+F671</f>
        <v>70552</v>
      </c>
      <c r="E671" s="73">
        <v>5</v>
      </c>
      <c r="F671" s="73">
        <f t="shared" ref="F671" si="203">F670-E671+C671</f>
        <v>32</v>
      </c>
      <c r="G671" s="103">
        <v>70520</v>
      </c>
      <c r="I671"/>
      <c r="J671"/>
      <c r="K671"/>
      <c r="L671"/>
    </row>
    <row r="672" spans="1:12" ht="15.75" x14ac:dyDescent="0.25">
      <c r="A672" s="72">
        <v>669</v>
      </c>
      <c r="B672" s="74">
        <v>44588</v>
      </c>
      <c r="C672" s="73">
        <v>4</v>
      </c>
      <c r="D672" s="73">
        <f t="shared" ref="D672" si="204">G672+F672</f>
        <v>70555</v>
      </c>
      <c r="E672" s="73">
        <v>5</v>
      </c>
      <c r="F672" s="73">
        <f t="shared" ref="F672" si="205">F671-E672+C672</f>
        <v>31</v>
      </c>
      <c r="G672" s="103">
        <v>70524</v>
      </c>
      <c r="I672"/>
      <c r="J672"/>
      <c r="K672"/>
      <c r="L672"/>
    </row>
    <row r="673" spans="1:13" ht="15.75" x14ac:dyDescent="0.25">
      <c r="A673" s="72">
        <v>670</v>
      </c>
      <c r="B673" s="74">
        <v>44589</v>
      </c>
      <c r="C673" s="73">
        <v>0</v>
      </c>
      <c r="D673" s="73">
        <f t="shared" ref="D673" si="206">G673+F673</f>
        <v>70555</v>
      </c>
      <c r="E673" s="73">
        <v>0</v>
      </c>
      <c r="F673" s="73">
        <f t="shared" ref="F673" si="207">F672-E673+C673</f>
        <v>31</v>
      </c>
      <c r="G673" s="103">
        <v>70524</v>
      </c>
      <c r="I673"/>
      <c r="J673"/>
      <c r="K673"/>
      <c r="L673"/>
    </row>
    <row r="674" spans="1:13" ht="15.75" x14ac:dyDescent="0.25">
      <c r="A674" s="72">
        <v>671</v>
      </c>
      <c r="B674" s="74">
        <v>44590</v>
      </c>
      <c r="C674" s="73">
        <v>3</v>
      </c>
      <c r="D674" s="73">
        <f t="shared" ref="D674" si="208">G674+F674</f>
        <v>70555</v>
      </c>
      <c r="E674" s="73">
        <v>0</v>
      </c>
      <c r="F674" s="73">
        <f t="shared" ref="F674" si="209">F673-E674+C674</f>
        <v>34</v>
      </c>
      <c r="G674" s="103">
        <v>70521</v>
      </c>
      <c r="I674"/>
      <c r="J674"/>
      <c r="K674"/>
      <c r="L674" s="99"/>
    </row>
    <row r="675" spans="1:13" ht="15.75" x14ac:dyDescent="0.25">
      <c r="A675" s="72">
        <v>672</v>
      </c>
      <c r="B675" s="74">
        <v>44591</v>
      </c>
      <c r="C675" s="73">
        <v>0</v>
      </c>
      <c r="D675" s="73">
        <f t="shared" ref="D675" si="210">G675+F675</f>
        <v>70556</v>
      </c>
      <c r="E675" s="73">
        <v>0</v>
      </c>
      <c r="F675" s="73">
        <f t="shared" ref="F675" si="211">F674-E675+C675</f>
        <v>34</v>
      </c>
      <c r="G675" s="103">
        <v>70522</v>
      </c>
      <c r="I675"/>
      <c r="J675"/>
      <c r="K675"/>
      <c r="L675"/>
    </row>
    <row r="676" spans="1:13" ht="15.75" x14ac:dyDescent="0.25">
      <c r="A676" s="72">
        <v>673</v>
      </c>
      <c r="B676" s="74">
        <v>44592</v>
      </c>
      <c r="C676" s="73">
        <v>0</v>
      </c>
      <c r="D676" s="73">
        <f t="shared" ref="D676" si="212">G676+F676</f>
        <v>70557</v>
      </c>
      <c r="E676" s="73">
        <v>0</v>
      </c>
      <c r="F676" s="73">
        <f t="shared" ref="F676" si="213">F675-E676+C676</f>
        <v>34</v>
      </c>
      <c r="G676" s="103">
        <v>70523</v>
      </c>
      <c r="I676"/>
      <c r="J676"/>
      <c r="K676"/>
      <c r="L676"/>
    </row>
    <row r="677" spans="1:13" ht="15.75" x14ac:dyDescent="0.25">
      <c r="A677" s="72">
        <v>674</v>
      </c>
      <c r="B677" s="74">
        <v>44593</v>
      </c>
      <c r="C677" s="73">
        <v>26</v>
      </c>
      <c r="D677" s="73">
        <f t="shared" ref="D677" si="214">G677+F677</f>
        <v>70578</v>
      </c>
      <c r="E677" s="73">
        <v>0</v>
      </c>
      <c r="F677" s="73">
        <f t="shared" ref="F677" si="215">F676-E677+C677</f>
        <v>60</v>
      </c>
      <c r="G677" s="103">
        <v>70518</v>
      </c>
      <c r="I677"/>
      <c r="J677"/>
      <c r="K677"/>
      <c r="L677"/>
    </row>
    <row r="678" spans="1:13" ht="15.75" x14ac:dyDescent="0.25">
      <c r="A678" s="72">
        <v>675</v>
      </c>
      <c r="B678" s="74">
        <v>44594</v>
      </c>
      <c r="C678" s="73">
        <v>0</v>
      </c>
      <c r="D678" s="73">
        <f t="shared" ref="D678" si="216">G678+F678</f>
        <v>70578</v>
      </c>
      <c r="E678" s="73">
        <v>0</v>
      </c>
      <c r="F678" s="73">
        <f t="shared" ref="F678" si="217">F677-E678+C678</f>
        <v>60</v>
      </c>
      <c r="G678" s="103">
        <v>70518</v>
      </c>
      <c r="I678"/>
      <c r="J678"/>
      <c r="K678"/>
      <c r="L678"/>
    </row>
    <row r="679" spans="1:13" ht="15.75" x14ac:dyDescent="0.25">
      <c r="A679" s="72">
        <v>676</v>
      </c>
      <c r="B679" s="74">
        <v>44595</v>
      </c>
      <c r="C679" s="73">
        <v>2</v>
      </c>
      <c r="D679" s="73">
        <f t="shared" ref="D679" si="218">G679+F679</f>
        <v>70579</v>
      </c>
      <c r="E679" s="73">
        <v>19</v>
      </c>
      <c r="F679" s="73">
        <f t="shared" ref="F679" si="219">F678-E679+C679</f>
        <v>43</v>
      </c>
      <c r="G679" s="103">
        <v>70536</v>
      </c>
      <c r="I679"/>
      <c r="J679"/>
      <c r="K679"/>
      <c r="L679"/>
    </row>
    <row r="680" spans="1:13" ht="15.75" x14ac:dyDescent="0.25">
      <c r="A680" s="72">
        <v>677</v>
      </c>
      <c r="B680" s="74">
        <v>44596</v>
      </c>
      <c r="C680" s="73">
        <v>13</v>
      </c>
      <c r="D680" s="73">
        <f t="shared" ref="D680" si="220">G680+F680</f>
        <v>70590</v>
      </c>
      <c r="E680" s="73">
        <v>0</v>
      </c>
      <c r="F680" s="73">
        <f t="shared" ref="F680" si="221">F679-E680+C680</f>
        <v>56</v>
      </c>
      <c r="G680" s="103">
        <v>70534</v>
      </c>
      <c r="I680"/>
      <c r="J680"/>
      <c r="K680"/>
      <c r="L680" s="99"/>
    </row>
    <row r="681" spans="1:13" ht="15.75" x14ac:dyDescent="0.25">
      <c r="A681" s="72">
        <v>678</v>
      </c>
      <c r="B681" s="74">
        <v>44597</v>
      </c>
      <c r="C681" s="73">
        <v>63</v>
      </c>
      <c r="D681" s="73">
        <f t="shared" ref="D681" si="222">G681+F681</f>
        <v>70652</v>
      </c>
      <c r="E681" s="73">
        <v>2</v>
      </c>
      <c r="F681" s="73">
        <f t="shared" ref="F681" si="223">F680-E681+C681</f>
        <v>117</v>
      </c>
      <c r="G681" s="103">
        <v>70535</v>
      </c>
      <c r="I681"/>
      <c r="J681"/>
      <c r="K681"/>
      <c r="L681"/>
    </row>
    <row r="682" spans="1:13" ht="15.75" x14ac:dyDescent="0.25">
      <c r="A682" s="72">
        <v>679</v>
      </c>
      <c r="B682" s="74">
        <v>44598</v>
      </c>
      <c r="C682" s="73">
        <v>71</v>
      </c>
      <c r="D682" s="73">
        <f t="shared" ref="D682" si="224">G682+F682</f>
        <v>70717</v>
      </c>
      <c r="E682" s="73">
        <v>1</v>
      </c>
      <c r="F682" s="73">
        <f t="shared" ref="F682" si="225">F681-E682+C682</f>
        <v>187</v>
      </c>
      <c r="G682" s="103">
        <v>70530</v>
      </c>
      <c r="I682"/>
      <c r="J682"/>
      <c r="K682"/>
      <c r="L682"/>
    </row>
    <row r="683" spans="1:13" ht="15.75" x14ac:dyDescent="0.25">
      <c r="A683" s="72">
        <v>680</v>
      </c>
      <c r="B683" s="74">
        <v>44599</v>
      </c>
      <c r="C683" s="73">
        <v>0</v>
      </c>
      <c r="D683" s="73">
        <f t="shared" ref="D683" si="226">G683+F683</f>
        <v>70717</v>
      </c>
      <c r="E683" s="73">
        <v>0</v>
      </c>
      <c r="F683" s="73">
        <f t="shared" ref="F683" si="227">F682-E683+C683</f>
        <v>187</v>
      </c>
      <c r="G683" s="103">
        <v>70530</v>
      </c>
      <c r="I683" s="108"/>
      <c r="J683" s="109"/>
      <c r="K683" s="104"/>
      <c r="L683"/>
      <c r="M683"/>
    </row>
    <row r="684" spans="1:13" ht="15.75" x14ac:dyDescent="0.25">
      <c r="A684" s="72">
        <v>681</v>
      </c>
      <c r="B684" s="74">
        <v>44600</v>
      </c>
      <c r="C684" s="73">
        <v>114</v>
      </c>
      <c r="D684" s="73">
        <f t="shared" ref="D684:D688" si="228">G684+F684</f>
        <v>70818</v>
      </c>
      <c r="E684" s="73">
        <v>10</v>
      </c>
      <c r="F684" s="73">
        <f t="shared" ref="F684:F686" si="229">F683-E684+C684</f>
        <v>291</v>
      </c>
      <c r="G684" s="103">
        <v>70527</v>
      </c>
      <c r="I684" s="110"/>
      <c r="J684" s="111"/>
      <c r="K684" s="105"/>
      <c r="L684"/>
      <c r="M684" s="99"/>
    </row>
    <row r="685" spans="1:13" ht="15.75" x14ac:dyDescent="0.25">
      <c r="A685" s="72">
        <v>682</v>
      </c>
      <c r="B685" s="74">
        <v>44601</v>
      </c>
      <c r="C685" s="73">
        <v>80</v>
      </c>
      <c r="D685" s="73">
        <f t="shared" si="228"/>
        <v>71256</v>
      </c>
      <c r="E685" s="73">
        <v>5</v>
      </c>
      <c r="F685" s="73">
        <f t="shared" si="229"/>
        <v>366</v>
      </c>
      <c r="G685" s="103">
        <v>70890</v>
      </c>
      <c r="I685" s="108"/>
      <c r="J685" s="109"/>
      <c r="K685" s="106"/>
      <c r="L685" s="99"/>
      <c r="M685" s="99"/>
    </row>
    <row r="686" spans="1:13" ht="15.75" x14ac:dyDescent="0.25">
      <c r="A686" s="72">
        <v>683</v>
      </c>
      <c r="B686" s="74">
        <v>44602</v>
      </c>
      <c r="C686" s="73">
        <v>94</v>
      </c>
      <c r="D686" s="73">
        <f t="shared" si="228"/>
        <v>71438</v>
      </c>
      <c r="E686" s="73">
        <v>4</v>
      </c>
      <c r="F686" s="73">
        <f t="shared" si="229"/>
        <v>456</v>
      </c>
      <c r="G686" s="103">
        <v>70982</v>
      </c>
      <c r="I686" s="110"/>
      <c r="J686" s="111"/>
      <c r="K686" s="106"/>
      <c r="L686"/>
      <c r="M686"/>
    </row>
    <row r="687" spans="1:13" ht="15.75" x14ac:dyDescent="0.25">
      <c r="A687" s="72">
        <v>684</v>
      </c>
      <c r="B687" s="74">
        <v>44603</v>
      </c>
      <c r="C687" s="73">
        <v>90</v>
      </c>
      <c r="D687" s="73">
        <f t="shared" si="228"/>
        <v>71596</v>
      </c>
      <c r="E687" s="73">
        <v>9</v>
      </c>
      <c r="F687" s="73">
        <f t="shared" ref="F687" si="230">F686-E687+C687</f>
        <v>537</v>
      </c>
      <c r="G687" s="103">
        <v>71059</v>
      </c>
      <c r="I687" s="112"/>
      <c r="J687" s="113"/>
      <c r="K687" s="107"/>
      <c r="L687"/>
      <c r="M687"/>
    </row>
    <row r="688" spans="1:13" ht="15.75" x14ac:dyDescent="0.25">
      <c r="A688" s="72">
        <v>685</v>
      </c>
      <c r="B688" s="74">
        <v>44604</v>
      </c>
      <c r="C688" s="73">
        <v>571</v>
      </c>
      <c r="D688" s="73">
        <f t="shared" si="228"/>
        <v>71167</v>
      </c>
      <c r="E688" s="73">
        <v>463</v>
      </c>
      <c r="F688" s="73">
        <f t="shared" ref="F688" si="231">F687-E688+C688</f>
        <v>645</v>
      </c>
      <c r="G688" s="103">
        <v>70522</v>
      </c>
      <c r="I688" s="112"/>
      <c r="J688" s="113"/>
      <c r="K688"/>
      <c r="L688"/>
      <c r="M688"/>
    </row>
    <row r="689" spans="1:13" ht="15.75" x14ac:dyDescent="0.25">
      <c r="A689" s="72">
        <v>686</v>
      </c>
      <c r="B689" s="74">
        <v>44605</v>
      </c>
      <c r="C689" s="73">
        <v>568</v>
      </c>
      <c r="D689" s="73">
        <f t="shared" ref="D689" si="232">G689+F689</f>
        <v>71264</v>
      </c>
      <c r="E689" s="73">
        <v>460</v>
      </c>
      <c r="F689" s="73">
        <f t="shared" ref="F689" si="233">F688-E689+C689</f>
        <v>753</v>
      </c>
      <c r="G689" s="103">
        <v>70511</v>
      </c>
      <c r="I689"/>
      <c r="J689"/>
      <c r="K689"/>
      <c r="L689"/>
      <c r="M689"/>
    </row>
    <row r="690" spans="1:13" ht="15.75" x14ac:dyDescent="0.25">
      <c r="A690" s="72">
        <v>687</v>
      </c>
      <c r="B690" s="74">
        <v>44606</v>
      </c>
      <c r="C690" s="73">
        <v>0</v>
      </c>
      <c r="D690" s="73">
        <f t="shared" ref="D690" si="234">G690+F690</f>
        <v>71264</v>
      </c>
      <c r="E690" s="73">
        <v>0</v>
      </c>
      <c r="F690" s="73">
        <f t="shared" ref="F690" si="235">F689-E690+C690</f>
        <v>753</v>
      </c>
      <c r="G690" s="103">
        <v>70511</v>
      </c>
      <c r="I690"/>
      <c r="J690"/>
      <c r="K690"/>
      <c r="L690" s="99"/>
      <c r="M690" s="99"/>
    </row>
    <row r="691" spans="1:13" ht="15.75" x14ac:dyDescent="0.25">
      <c r="A691" s="72">
        <v>688</v>
      </c>
      <c r="B691" s="74">
        <v>44607</v>
      </c>
      <c r="C691" s="73">
        <v>235</v>
      </c>
      <c r="D691" s="73">
        <f t="shared" ref="D691" si="236">G691+F691</f>
        <v>71460</v>
      </c>
      <c r="E691" s="73">
        <v>54</v>
      </c>
      <c r="F691" s="73">
        <f t="shared" ref="F691" si="237">F690-E691+C691</f>
        <v>934</v>
      </c>
      <c r="G691" s="103">
        <v>70526</v>
      </c>
      <c r="I691"/>
      <c r="J691"/>
      <c r="K691"/>
      <c r="L691" s="99"/>
      <c r="M691" s="99"/>
    </row>
    <row r="692" spans="1:13" ht="15.75" x14ac:dyDescent="0.25">
      <c r="A692" s="72">
        <v>689</v>
      </c>
      <c r="B692" s="74">
        <v>44608</v>
      </c>
      <c r="C692" s="73">
        <v>178</v>
      </c>
      <c r="D692" s="73">
        <f t="shared" ref="D692" si="238">G692+F692</f>
        <v>71634</v>
      </c>
      <c r="E692" s="73">
        <v>1</v>
      </c>
      <c r="F692" s="73">
        <f t="shared" ref="F692" si="239">F691-E692+C692</f>
        <v>1111</v>
      </c>
      <c r="G692" s="103">
        <v>70523</v>
      </c>
      <c r="I692"/>
      <c r="J692"/>
      <c r="K692"/>
      <c r="L692"/>
      <c r="M692"/>
    </row>
    <row r="693" spans="1:13" ht="15.75" x14ac:dyDescent="0.25">
      <c r="A693" s="72">
        <v>690</v>
      </c>
      <c r="B693" s="74">
        <v>44609</v>
      </c>
      <c r="C693" s="73">
        <v>138</v>
      </c>
      <c r="D693" s="73">
        <f t="shared" ref="D693" si="240">G693+F693</f>
        <v>71757</v>
      </c>
      <c r="E693" s="73">
        <v>16</v>
      </c>
      <c r="F693" s="73">
        <f t="shared" ref="F693" si="241">F692-E693+C693</f>
        <v>1233</v>
      </c>
      <c r="G693" s="103">
        <v>70524</v>
      </c>
      <c r="I693"/>
      <c r="J693"/>
      <c r="K693"/>
    </row>
    <row r="694" spans="1:13" ht="15.75" x14ac:dyDescent="0.25">
      <c r="A694" s="72">
        <v>691</v>
      </c>
      <c r="B694" s="74">
        <v>44610</v>
      </c>
      <c r="C694" s="73">
        <v>304</v>
      </c>
      <c r="D694" s="73">
        <f t="shared" ref="D694" si="242">G694+F694</f>
        <v>72026</v>
      </c>
      <c r="E694" s="73">
        <v>74</v>
      </c>
      <c r="F694" s="73">
        <f t="shared" ref="F694" si="243">F693-E694+C694</f>
        <v>1463</v>
      </c>
      <c r="G694" s="103">
        <v>70563</v>
      </c>
      <c r="I694"/>
      <c r="J694"/>
      <c r="K694"/>
    </row>
    <row r="695" spans="1:13" ht="15.75" x14ac:dyDescent="0.25">
      <c r="A695" s="72">
        <v>692</v>
      </c>
      <c r="B695" s="74">
        <v>44611</v>
      </c>
      <c r="C695" s="73">
        <v>194</v>
      </c>
      <c r="D695" s="73">
        <f t="shared" ref="D695" si="244">G695+F695</f>
        <v>72215</v>
      </c>
      <c r="E695" s="73">
        <v>86</v>
      </c>
      <c r="F695" s="73">
        <f t="shared" ref="F695" si="245">F694-E695+C695</f>
        <v>1571</v>
      </c>
      <c r="G695" s="103">
        <v>70644</v>
      </c>
      <c r="H695"/>
      <c r="I695"/>
      <c r="J695"/>
      <c r="K695"/>
      <c r="L695" s="102"/>
      <c r="M695" s="102"/>
    </row>
    <row r="696" spans="1:13" ht="15.75" x14ac:dyDescent="0.25">
      <c r="A696" s="72">
        <v>693</v>
      </c>
      <c r="B696" s="74">
        <v>44612</v>
      </c>
      <c r="C696" s="73">
        <v>77</v>
      </c>
      <c r="D696" s="73">
        <f t="shared" ref="D696" si="246">G696+F696</f>
        <v>72281</v>
      </c>
      <c r="E696" s="73">
        <v>91</v>
      </c>
      <c r="F696" s="73">
        <f t="shared" ref="F696" si="247">F695-E696+C696</f>
        <v>1557</v>
      </c>
      <c r="G696" s="103">
        <v>70724</v>
      </c>
      <c r="H696"/>
      <c r="I696"/>
      <c r="J696"/>
      <c r="K696"/>
      <c r="L696" s="102"/>
      <c r="M696" s="102"/>
    </row>
    <row r="697" spans="1:13" ht="15.75" x14ac:dyDescent="0.25">
      <c r="A697" s="72">
        <v>694</v>
      </c>
      <c r="B697" s="74">
        <v>44613</v>
      </c>
      <c r="C697" s="73">
        <v>0</v>
      </c>
      <c r="D697" s="73">
        <f t="shared" ref="D697" si="248">G697+F697</f>
        <v>72281</v>
      </c>
      <c r="E697" s="73">
        <v>0</v>
      </c>
      <c r="F697" s="73">
        <f t="shared" ref="F697" si="249">F696-E697+C697</f>
        <v>1557</v>
      </c>
      <c r="G697" s="103">
        <v>70724</v>
      </c>
      <c r="H697"/>
      <c r="I697"/>
      <c r="J697"/>
      <c r="K697"/>
    </row>
    <row r="698" spans="1:13" ht="15.75" x14ac:dyDescent="0.25">
      <c r="A698" s="72">
        <v>695</v>
      </c>
      <c r="B698" s="74">
        <v>44614</v>
      </c>
      <c r="C698" s="73">
        <v>186</v>
      </c>
      <c r="D698" s="73">
        <f t="shared" ref="D698" si="250">G698+F698</f>
        <v>72400</v>
      </c>
      <c r="E698" s="73">
        <v>92</v>
      </c>
      <c r="F698" s="73">
        <f t="shared" ref="F698" si="251">F697-E698+C698</f>
        <v>1651</v>
      </c>
      <c r="G698" s="103">
        <v>70749</v>
      </c>
      <c r="H698"/>
      <c r="I698"/>
      <c r="J698"/>
      <c r="K698" s="99"/>
      <c r="L698" s="102"/>
      <c r="M698" s="102"/>
    </row>
    <row r="699" spans="1:13" ht="15.75" x14ac:dyDescent="0.25">
      <c r="A699" s="72">
        <v>696</v>
      </c>
      <c r="B699" s="74">
        <v>44615</v>
      </c>
      <c r="C699" s="73">
        <v>439</v>
      </c>
      <c r="D699" s="73">
        <f t="shared" ref="D699" si="252">G699+F699</f>
        <v>72644</v>
      </c>
      <c r="E699" s="73">
        <v>262</v>
      </c>
      <c r="F699" s="73">
        <f t="shared" ref="F699" si="253">F698-E699+C699</f>
        <v>1828</v>
      </c>
      <c r="G699" s="103">
        <v>70816</v>
      </c>
      <c r="H699"/>
      <c r="I699" s="108"/>
      <c r="J699" s="109"/>
      <c r="K699"/>
      <c r="M699" s="102"/>
    </row>
    <row r="700" spans="1:13" ht="15.75" x14ac:dyDescent="0.25">
      <c r="A700" s="72">
        <v>697</v>
      </c>
      <c r="B700" s="74">
        <v>44616</v>
      </c>
      <c r="C700" s="73">
        <v>242</v>
      </c>
      <c r="D700" s="73">
        <f t="shared" ref="D700" si="254">G700+F700</f>
        <v>72867</v>
      </c>
      <c r="E700" s="73">
        <v>96</v>
      </c>
      <c r="F700" s="73">
        <f t="shared" ref="F700" si="255">F699-E700+C700</f>
        <v>1974</v>
      </c>
      <c r="G700" s="103">
        <v>70893</v>
      </c>
      <c r="H700"/>
      <c r="I700" s="108"/>
      <c r="J700" s="109"/>
      <c r="K700"/>
    </row>
    <row r="701" spans="1:13" ht="15.75" x14ac:dyDescent="0.25">
      <c r="A701" s="72">
        <v>698</v>
      </c>
      <c r="B701" s="74">
        <v>44617</v>
      </c>
      <c r="C701" s="73">
        <v>160</v>
      </c>
      <c r="D701" s="73">
        <f t="shared" ref="D701" si="256">G701+F701</f>
        <v>73015</v>
      </c>
      <c r="E701" s="73">
        <v>149</v>
      </c>
      <c r="F701" s="73">
        <f t="shared" ref="F701" si="257">F700-E701+C701</f>
        <v>1985</v>
      </c>
      <c r="G701" s="103">
        <v>71030</v>
      </c>
      <c r="H701"/>
      <c r="I701" s="108"/>
      <c r="J701" s="109"/>
      <c r="K701"/>
      <c r="M701" s="102"/>
    </row>
    <row r="702" spans="1:13" ht="15.75" x14ac:dyDescent="0.25">
      <c r="A702" s="72">
        <v>699</v>
      </c>
      <c r="B702" s="74">
        <v>44618</v>
      </c>
      <c r="C702" s="73">
        <v>139</v>
      </c>
      <c r="D702" s="73">
        <f t="shared" ref="D702" si="258">G702+F702</f>
        <v>73117</v>
      </c>
      <c r="E702" s="73">
        <v>166</v>
      </c>
      <c r="F702" s="73">
        <f t="shared" ref="F702" si="259">F701-E702+C702</f>
        <v>1958</v>
      </c>
      <c r="G702" s="103">
        <v>71159</v>
      </c>
      <c r="I702" s="110"/>
      <c r="J702" s="111"/>
      <c r="K702"/>
      <c r="M702" s="102"/>
    </row>
    <row r="703" spans="1:13" ht="15.75" x14ac:dyDescent="0.25">
      <c r="A703" s="72">
        <v>700</v>
      </c>
      <c r="B703" s="74">
        <v>44619</v>
      </c>
      <c r="C703" s="73">
        <v>164</v>
      </c>
      <c r="D703" s="73">
        <f t="shared" ref="D703" si="260">G703+F703</f>
        <v>73279</v>
      </c>
      <c r="E703" s="73">
        <v>227</v>
      </c>
      <c r="F703" s="73">
        <f t="shared" ref="F703" si="261">F702-E703+C703</f>
        <v>1895</v>
      </c>
      <c r="G703" s="103">
        <v>71384</v>
      </c>
      <c r="I703" s="112"/>
      <c r="J703" s="113"/>
      <c r="K703"/>
    </row>
    <row r="704" spans="1:13" ht="15.75" x14ac:dyDescent="0.25">
      <c r="A704" s="72">
        <v>701</v>
      </c>
      <c r="B704" s="74">
        <v>44620</v>
      </c>
      <c r="C704" s="73">
        <v>0</v>
      </c>
      <c r="D704" s="73">
        <f t="shared" ref="D704" si="262">G704+F704</f>
        <v>73280</v>
      </c>
      <c r="E704" s="73">
        <v>0</v>
      </c>
      <c r="F704" s="73">
        <f t="shared" ref="F704" si="263">F703-E704+C704</f>
        <v>1895</v>
      </c>
      <c r="G704" s="103">
        <v>71385</v>
      </c>
      <c r="I704" s="108"/>
      <c r="J704" s="109"/>
      <c r="K704"/>
    </row>
    <row r="705" spans="1:11" ht="15.75" x14ac:dyDescent="0.25">
      <c r="A705" s="72">
        <v>702</v>
      </c>
      <c r="B705" s="74">
        <v>44621</v>
      </c>
      <c r="C705" s="73">
        <v>39</v>
      </c>
      <c r="D705" s="73">
        <f t="shared" ref="D705" si="264">G705+F705</f>
        <v>73349</v>
      </c>
      <c r="E705" s="73">
        <v>189</v>
      </c>
      <c r="F705" s="73">
        <f t="shared" ref="F705" si="265">F704-E705+C705</f>
        <v>1745</v>
      </c>
      <c r="G705" s="103">
        <v>71604</v>
      </c>
      <c r="I705" s="110"/>
      <c r="J705" s="111"/>
      <c r="K705"/>
    </row>
    <row r="706" spans="1:11" ht="15.75" x14ac:dyDescent="0.25">
      <c r="A706" s="72">
        <v>703</v>
      </c>
      <c r="B706" s="74">
        <v>44622</v>
      </c>
      <c r="C706" s="73">
        <v>110</v>
      </c>
      <c r="D706" s="73">
        <f t="shared" ref="D706" si="266">G706+F706</f>
        <v>73468</v>
      </c>
      <c r="E706" s="73">
        <v>135</v>
      </c>
      <c r="F706" s="73">
        <f t="shared" ref="F706" si="267">F705-E706+C706</f>
        <v>1720</v>
      </c>
      <c r="G706" s="103">
        <v>71748</v>
      </c>
      <c r="I706" s="112"/>
      <c r="J706" s="108"/>
      <c r="K706" s="109"/>
    </row>
    <row r="707" spans="1:11" ht="15.75" x14ac:dyDescent="0.25">
      <c r="A707" s="72">
        <v>704</v>
      </c>
      <c r="B707" s="74">
        <v>44623</v>
      </c>
      <c r="C707" s="73">
        <v>196</v>
      </c>
      <c r="D707" s="73">
        <f t="shared" ref="D707" si="268">G707+F707</f>
        <v>73661</v>
      </c>
      <c r="E707" s="73">
        <v>268</v>
      </c>
      <c r="F707" s="73">
        <f t="shared" ref="F707" si="269">F706-E707+C707</f>
        <v>1648</v>
      </c>
      <c r="G707" s="103">
        <v>72013</v>
      </c>
      <c r="I707" s="108"/>
      <c r="J707" s="109"/>
      <c r="K707" s="111"/>
    </row>
    <row r="708" spans="1:11" ht="15.75" x14ac:dyDescent="0.25">
      <c r="A708" s="72">
        <v>705</v>
      </c>
      <c r="B708" s="74">
        <v>44624</v>
      </c>
      <c r="C708" s="73">
        <v>1</v>
      </c>
      <c r="D708" s="73">
        <f t="shared" ref="D708" si="270">G708+F708</f>
        <v>73670</v>
      </c>
      <c r="E708" s="73">
        <v>229</v>
      </c>
      <c r="F708" s="73">
        <f t="shared" ref="F708" si="271">F707-E708+C708</f>
        <v>1420</v>
      </c>
      <c r="G708" s="103">
        <v>72250</v>
      </c>
      <c r="I708" s="110"/>
      <c r="J708" s="111"/>
      <c r="K708" s="113"/>
    </row>
    <row r="709" spans="1:11" ht="15.75" x14ac:dyDescent="0.25">
      <c r="A709" s="72">
        <v>706</v>
      </c>
      <c r="B709" s="74">
        <v>44625</v>
      </c>
      <c r="C709" s="73">
        <v>0</v>
      </c>
      <c r="D709" s="73">
        <f t="shared" ref="D709" si="272">G709+F709</f>
        <v>73671</v>
      </c>
      <c r="E709" s="73">
        <v>0</v>
      </c>
      <c r="F709" s="73">
        <f t="shared" ref="F709" si="273">F708-E709+C709</f>
        <v>1420</v>
      </c>
      <c r="G709" s="103">
        <v>72251</v>
      </c>
      <c r="I709" s="112"/>
      <c r="J709" s="113"/>
      <c r="K709" s="113"/>
    </row>
    <row r="710" spans="1:11" ht="15.75" x14ac:dyDescent="0.25">
      <c r="A710" s="72">
        <v>707</v>
      </c>
      <c r="B710" s="74">
        <v>44626</v>
      </c>
      <c r="C710" s="73">
        <v>0</v>
      </c>
      <c r="D710" s="73">
        <f t="shared" ref="D710" si="274">G710+F710</f>
        <v>73672</v>
      </c>
      <c r="E710" s="73">
        <v>0</v>
      </c>
      <c r="F710" s="73">
        <f t="shared" ref="F710" si="275">F709-E710+C710</f>
        <v>1420</v>
      </c>
      <c r="G710" s="103">
        <v>72252</v>
      </c>
      <c r="I710" s="112"/>
      <c r="J710" s="113"/>
      <c r="K710" s="118"/>
    </row>
    <row r="711" spans="1:11" ht="15.75" x14ac:dyDescent="0.25">
      <c r="A711" s="72">
        <v>708</v>
      </c>
      <c r="B711" s="74">
        <v>44627</v>
      </c>
      <c r="C711" s="73">
        <v>0</v>
      </c>
      <c r="D711" s="73">
        <f t="shared" ref="D711" si="276">G711+F711</f>
        <v>73673</v>
      </c>
      <c r="E711" s="73">
        <v>0</v>
      </c>
      <c r="F711" s="73">
        <f t="shared" ref="F711" si="277">F710-E711+C711</f>
        <v>1420</v>
      </c>
      <c r="G711" s="103">
        <v>72253</v>
      </c>
      <c r="I711" s="108"/>
      <c r="J711" s="109"/>
    </row>
    <row r="712" spans="1:11" ht="15.75" x14ac:dyDescent="0.25">
      <c r="A712" s="72">
        <v>709</v>
      </c>
      <c r="B712" s="74">
        <v>44628</v>
      </c>
      <c r="C712" s="73">
        <v>143</v>
      </c>
      <c r="D712" s="73">
        <f t="shared" ref="D712" si="278">G712+F712</f>
        <v>73784</v>
      </c>
      <c r="E712" s="73">
        <v>623</v>
      </c>
      <c r="F712" s="73">
        <f t="shared" ref="F712" si="279">F711-E712+C712</f>
        <v>940</v>
      </c>
      <c r="G712" s="103">
        <v>72844</v>
      </c>
      <c r="I712" s="110"/>
      <c r="J712" s="111"/>
    </row>
    <row r="713" spans="1:11" ht="15.75" x14ac:dyDescent="0.25">
      <c r="A713" s="72">
        <v>710</v>
      </c>
      <c r="B713" s="74">
        <v>44629</v>
      </c>
      <c r="C713" s="73">
        <v>150</v>
      </c>
      <c r="D713" s="73">
        <f t="shared" ref="D713" si="280">G713+F713</f>
        <v>73942</v>
      </c>
      <c r="E713" s="73">
        <v>154</v>
      </c>
      <c r="F713" s="73">
        <f t="shared" ref="F713" si="281">F712-E713+C713</f>
        <v>936</v>
      </c>
      <c r="G713" s="103">
        <v>73006</v>
      </c>
      <c r="I713" s="108"/>
      <c r="J713" s="109"/>
    </row>
    <row r="714" spans="1:11" ht="15.75" x14ac:dyDescent="0.25">
      <c r="A714" s="72">
        <v>711</v>
      </c>
      <c r="B714" s="74">
        <v>44630</v>
      </c>
      <c r="C714" s="73">
        <v>138</v>
      </c>
      <c r="D714" s="73">
        <f t="shared" ref="D714" si="282">G714+F714</f>
        <v>74087</v>
      </c>
      <c r="E714" s="73">
        <v>256</v>
      </c>
      <c r="F714" s="73">
        <f t="shared" ref="F714" si="283">F713-E714+C714</f>
        <v>818</v>
      </c>
      <c r="G714" s="103">
        <v>73269</v>
      </c>
      <c r="I714" s="110"/>
      <c r="J714" s="111"/>
    </row>
    <row r="715" spans="1:11" ht="15.75" x14ac:dyDescent="0.25">
      <c r="A715" s="72">
        <v>712</v>
      </c>
      <c r="B715" s="74">
        <v>44631</v>
      </c>
      <c r="C715" s="73">
        <v>117</v>
      </c>
      <c r="D715" s="73">
        <f t="shared" ref="D715" si="284">G715+F715</f>
        <v>74217</v>
      </c>
      <c r="E715" s="73">
        <v>92</v>
      </c>
      <c r="F715" s="73">
        <f t="shared" ref="F715" si="285">F714-E715+C715</f>
        <v>843</v>
      </c>
      <c r="G715" s="103">
        <v>73374</v>
      </c>
      <c r="I715" s="112"/>
      <c r="J715" s="113"/>
    </row>
    <row r="716" spans="1:11" ht="15.75" x14ac:dyDescent="0.25">
      <c r="A716" s="72">
        <v>713</v>
      </c>
      <c r="B716" s="74">
        <v>44632</v>
      </c>
      <c r="C716" s="73">
        <v>41</v>
      </c>
      <c r="D716" s="73">
        <f t="shared" ref="D716" si="286">G716+F716</f>
        <v>74268</v>
      </c>
      <c r="E716" s="73">
        <v>119</v>
      </c>
      <c r="F716" s="73">
        <f t="shared" ref="F716" si="287">F715-E716+C716</f>
        <v>765</v>
      </c>
      <c r="G716" s="103">
        <v>73503</v>
      </c>
      <c r="I716" s="108"/>
      <c r="J716" s="109"/>
    </row>
    <row r="717" spans="1:11" ht="15.75" x14ac:dyDescent="0.25">
      <c r="A717" s="72">
        <v>714</v>
      </c>
      <c r="B717" s="74">
        <v>44633</v>
      </c>
      <c r="C717" s="73">
        <v>49</v>
      </c>
      <c r="D717" s="73">
        <f t="shared" ref="D717" si="288">G717+F717</f>
        <v>74325</v>
      </c>
      <c r="E717" s="73">
        <v>100</v>
      </c>
      <c r="F717" s="73">
        <f t="shared" ref="F717" si="289">F716-E717+C717</f>
        <v>714</v>
      </c>
      <c r="G717" s="103">
        <v>73611</v>
      </c>
      <c r="I717" s="110"/>
      <c r="J717" s="111"/>
    </row>
    <row r="718" spans="1:11" ht="15.75" x14ac:dyDescent="0.25">
      <c r="A718" s="72">
        <v>715</v>
      </c>
      <c r="B718" s="74">
        <v>44634</v>
      </c>
      <c r="C718" s="73">
        <v>0</v>
      </c>
      <c r="D718" s="73">
        <f t="shared" ref="D718" si="290">G718+F718</f>
        <v>74326</v>
      </c>
      <c r="E718" s="73">
        <v>0</v>
      </c>
      <c r="F718" s="73">
        <f t="shared" ref="F718" si="291">F717-E718+C718</f>
        <v>714</v>
      </c>
      <c r="G718" s="103">
        <v>73612</v>
      </c>
      <c r="I718" s="108"/>
      <c r="J718" s="109"/>
    </row>
    <row r="719" spans="1:11" ht="15.75" x14ac:dyDescent="0.25">
      <c r="A719" s="72">
        <v>716</v>
      </c>
      <c r="B719" s="74">
        <v>44635</v>
      </c>
      <c r="C719" s="73">
        <v>84</v>
      </c>
      <c r="D719" s="73">
        <f t="shared" ref="D719" si="292">G719+F719</f>
        <v>74410</v>
      </c>
      <c r="E719" s="73">
        <v>29</v>
      </c>
      <c r="F719" s="73">
        <f t="shared" ref="F719" si="293">F718-E719+C719</f>
        <v>769</v>
      </c>
      <c r="G719" s="103">
        <v>73641</v>
      </c>
      <c r="I719" s="110"/>
      <c r="J719" s="111"/>
    </row>
    <row r="720" spans="1:11" ht="15.75" x14ac:dyDescent="0.25">
      <c r="A720" s="72">
        <v>717</v>
      </c>
      <c r="B720" s="74">
        <v>44636</v>
      </c>
      <c r="C720" s="73">
        <v>100</v>
      </c>
      <c r="D720" s="73">
        <f t="shared" ref="D720" si="294">G720+F720</f>
        <v>74502</v>
      </c>
      <c r="E720" s="73">
        <v>136</v>
      </c>
      <c r="F720" s="73">
        <f t="shared" ref="F720" si="295">F719-E720+C720</f>
        <v>733</v>
      </c>
      <c r="G720" s="103">
        <v>73769</v>
      </c>
      <c r="I720" s="112"/>
      <c r="J720" s="113"/>
    </row>
    <row r="721" spans="1:10" ht="15.75" x14ac:dyDescent="0.25">
      <c r="A721" s="72">
        <v>718</v>
      </c>
      <c r="B721" s="74">
        <v>44637</v>
      </c>
      <c r="C721" s="73">
        <v>50</v>
      </c>
      <c r="D721" s="73">
        <f t="shared" ref="D721" si="296">G721+F721</f>
        <v>74542</v>
      </c>
      <c r="E721" s="73">
        <v>142</v>
      </c>
      <c r="F721" s="73">
        <f t="shared" ref="F721" si="297">F720-E721+C721</f>
        <v>641</v>
      </c>
      <c r="G721" s="103">
        <v>73901</v>
      </c>
      <c r="I721" s="112"/>
      <c r="J721" s="113"/>
    </row>
    <row r="722" spans="1:10" ht="15.75" x14ac:dyDescent="0.25">
      <c r="A722" s="72">
        <v>719</v>
      </c>
      <c r="B722" s="74">
        <v>44638</v>
      </c>
      <c r="C722" s="73">
        <v>11</v>
      </c>
      <c r="D722" s="73">
        <f t="shared" ref="D722" si="298">G722+F722</f>
        <v>74548</v>
      </c>
      <c r="E722" s="73">
        <v>42</v>
      </c>
      <c r="F722" s="73">
        <f t="shared" ref="F722" si="299">F721-E722+C722</f>
        <v>610</v>
      </c>
      <c r="G722" s="103">
        <v>73938</v>
      </c>
      <c r="I722" s="117"/>
      <c r="J722" s="118"/>
    </row>
    <row r="723" spans="1:10" ht="15.75" x14ac:dyDescent="0.25">
      <c r="A723" s="72">
        <v>720</v>
      </c>
      <c r="B723" s="74">
        <v>44639</v>
      </c>
      <c r="C723" s="73">
        <v>0</v>
      </c>
      <c r="D723" s="73">
        <f t="shared" ref="D723" si="300">G723+F723</f>
        <v>74541</v>
      </c>
      <c r="E723" s="73">
        <v>25</v>
      </c>
      <c r="F723" s="73">
        <f t="shared" ref="F723" si="301">F722-E723+C723</f>
        <v>585</v>
      </c>
      <c r="G723" s="103">
        <v>73956</v>
      </c>
      <c r="I723" s="112"/>
      <c r="J723" s="113"/>
    </row>
    <row r="724" spans="1:10" ht="15.75" x14ac:dyDescent="0.25">
      <c r="A724" s="72">
        <v>721</v>
      </c>
      <c r="B724" s="74">
        <v>44640</v>
      </c>
      <c r="C724" s="73">
        <v>28</v>
      </c>
      <c r="D724" s="73">
        <f t="shared" ref="D724" si="302">G724+F724</f>
        <v>74557</v>
      </c>
      <c r="E724" s="73">
        <v>13</v>
      </c>
      <c r="F724" s="73">
        <f t="shared" ref="F724" si="303">F723-E724+C724</f>
        <v>600</v>
      </c>
      <c r="G724" s="103">
        <v>73957</v>
      </c>
      <c r="I724" s="117"/>
      <c r="J724" s="118"/>
    </row>
    <row r="725" spans="1:10" ht="15.75" x14ac:dyDescent="0.2">
      <c r="A725" s="72">
        <v>722</v>
      </c>
      <c r="B725" s="74">
        <v>44641</v>
      </c>
      <c r="C725" s="73">
        <v>0</v>
      </c>
      <c r="D725" s="73">
        <f t="shared" ref="D725" si="304">G725+F725</f>
        <v>74558</v>
      </c>
      <c r="E725" s="73">
        <v>0</v>
      </c>
      <c r="F725" s="73">
        <f t="shared" ref="F725" si="305">F724-E725+C725</f>
        <v>600</v>
      </c>
      <c r="G725" s="103">
        <v>73958</v>
      </c>
    </row>
  </sheetData>
  <mergeCells count="2">
    <mergeCell ref="A1:G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1"/>
  <sheetViews>
    <sheetView zoomScale="80" zoomScaleNormal="80" workbookViewId="0">
      <selection activeCell="G14" sqref="G14"/>
    </sheetView>
  </sheetViews>
  <sheetFormatPr defaultColWidth="9.140625" defaultRowHeight="12.75" x14ac:dyDescent="0.25"/>
  <cols>
    <col min="1" max="1" width="7.28515625" style="80" customWidth="1"/>
    <col min="2" max="2" width="43.85546875" style="80" customWidth="1"/>
    <col min="3" max="3" width="20" style="80" customWidth="1"/>
    <col min="4" max="4" width="14.42578125" style="80" customWidth="1"/>
    <col min="5" max="5" width="19.140625" style="80" customWidth="1"/>
    <col min="6" max="6" width="25.140625" style="80" customWidth="1"/>
    <col min="7" max="7" width="32.7109375" style="80" customWidth="1"/>
    <col min="8" max="8" width="31.42578125" style="80" customWidth="1"/>
    <col min="9" max="9" width="48.42578125" style="80" customWidth="1"/>
    <col min="10" max="10" width="22.28515625" style="80" customWidth="1"/>
    <col min="11" max="11" width="20.5703125" style="80" customWidth="1"/>
    <col min="12" max="12" width="21.140625" style="80" customWidth="1"/>
    <col min="13" max="13" width="14.7109375" style="80" customWidth="1"/>
    <col min="14" max="14" width="19" style="80" customWidth="1"/>
    <col min="15" max="15" width="12" style="80" customWidth="1"/>
    <col min="16" max="16" width="14.85546875" style="80" customWidth="1"/>
    <col min="17" max="19" width="9.140625" style="80"/>
    <col min="20" max="20" width="15.5703125" style="80" customWidth="1"/>
    <col min="21" max="21" width="15.140625" style="80" customWidth="1"/>
    <col min="22" max="22" width="18.42578125" style="80" customWidth="1"/>
    <col min="23" max="23" width="11.7109375" style="80" customWidth="1"/>
    <col min="24" max="24" width="16.7109375" style="80" customWidth="1"/>
    <col min="25" max="25" width="9.140625" style="80"/>
    <col min="26" max="26" width="22.5703125" style="80" customWidth="1"/>
    <col min="27" max="29" width="24.7109375" style="80" customWidth="1"/>
    <col min="30" max="31" width="20.140625" style="81" customWidth="1"/>
    <col min="32" max="16384" width="9.140625" style="80"/>
  </cols>
  <sheetData>
    <row r="1" spans="1:31" customFormat="1" ht="15" x14ac:dyDescent="0.25">
      <c r="A1" t="s">
        <v>466</v>
      </c>
      <c r="B1" t="s">
        <v>431</v>
      </c>
      <c r="C1" t="s">
        <v>462</v>
      </c>
      <c r="D1" t="s">
        <v>432</v>
      </c>
      <c r="E1" t="s">
        <v>2</v>
      </c>
      <c r="F1" t="s">
        <v>433</v>
      </c>
      <c r="G1" t="s">
        <v>464</v>
      </c>
      <c r="H1" t="s">
        <v>465</v>
      </c>
      <c r="I1" t="s">
        <v>434</v>
      </c>
      <c r="J1" t="s">
        <v>435</v>
      </c>
      <c r="K1" t="s">
        <v>436</v>
      </c>
      <c r="L1" t="s">
        <v>437</v>
      </c>
      <c r="M1" t="s">
        <v>443</v>
      </c>
      <c r="N1" t="s">
        <v>444</v>
      </c>
      <c r="O1" t="s">
        <v>445</v>
      </c>
      <c r="P1" t="s">
        <v>446</v>
      </c>
      <c r="Q1" t="s">
        <v>447</v>
      </c>
      <c r="R1" t="s">
        <v>448</v>
      </c>
      <c r="S1" t="s">
        <v>449</v>
      </c>
      <c r="T1" s="84" t="s">
        <v>450</v>
      </c>
      <c r="U1" t="s">
        <v>451</v>
      </c>
      <c r="V1" s="84" t="s">
        <v>452</v>
      </c>
      <c r="W1" s="84" t="s">
        <v>453</v>
      </c>
      <c r="X1" t="s">
        <v>438</v>
      </c>
      <c r="Y1" t="s">
        <v>468</v>
      </c>
      <c r="Z1" t="s">
        <v>469</v>
      </c>
      <c r="AA1" s="84" t="s">
        <v>470</v>
      </c>
      <c r="AB1" t="s">
        <v>454</v>
      </c>
      <c r="AC1" s="83" t="s">
        <v>455</v>
      </c>
      <c r="AD1" s="83" t="s">
        <v>456</v>
      </c>
      <c r="AE1" s="83" t="s">
        <v>442</v>
      </c>
    </row>
    <row r="2" spans="1:31" ht="15" x14ac:dyDescent="0.25">
      <c r="A2" s="80">
        <v>1</v>
      </c>
      <c r="B2" t="s">
        <v>2044</v>
      </c>
      <c r="C2" t="s">
        <v>461</v>
      </c>
      <c r="D2" t="s">
        <v>282</v>
      </c>
      <c r="E2" t="s">
        <v>288</v>
      </c>
      <c r="F2" t="s">
        <v>541</v>
      </c>
      <c r="G2">
        <v>7</v>
      </c>
      <c r="H2">
        <v>1</v>
      </c>
      <c r="I2" t="s">
        <v>2045</v>
      </c>
      <c r="J2">
        <v>14</v>
      </c>
      <c r="K2" t="s">
        <v>306</v>
      </c>
      <c r="L2" t="s">
        <v>2024</v>
      </c>
      <c r="M2" t="s">
        <v>478</v>
      </c>
      <c r="N2" t="s">
        <v>458</v>
      </c>
      <c r="O2" t="s">
        <v>479</v>
      </c>
      <c r="P2"/>
      <c r="Q2"/>
      <c r="R2"/>
      <c r="S2"/>
      <c r="T2" s="116"/>
      <c r="U2" t="s">
        <v>1970</v>
      </c>
      <c r="V2" s="116">
        <v>44636</v>
      </c>
      <c r="W2" s="116"/>
      <c r="X2" t="s">
        <v>457</v>
      </c>
      <c r="Y2" t="s">
        <v>2046</v>
      </c>
      <c r="Z2" t="s">
        <v>480</v>
      </c>
      <c r="AA2" s="116">
        <v>44639</v>
      </c>
      <c r="AB2">
        <v>1</v>
      </c>
      <c r="AC2" s="83">
        <v>44639.430127314998</v>
      </c>
      <c r="AD2" s="83">
        <v>44639.430127314998</v>
      </c>
      <c r="AE2" s="82" t="s">
        <v>2043</v>
      </c>
    </row>
    <row r="3" spans="1:31" ht="15" x14ac:dyDescent="0.25">
      <c r="A3" s="80">
        <v>2</v>
      </c>
      <c r="B3" t="s">
        <v>2048</v>
      </c>
      <c r="C3" t="s">
        <v>461</v>
      </c>
      <c r="D3" t="s">
        <v>282</v>
      </c>
      <c r="E3" t="s">
        <v>288</v>
      </c>
      <c r="F3" t="s">
        <v>541</v>
      </c>
      <c r="G3">
        <v>7</v>
      </c>
      <c r="H3">
        <v>1</v>
      </c>
      <c r="I3" t="s">
        <v>2045</v>
      </c>
      <c r="J3">
        <v>20</v>
      </c>
      <c r="K3" t="s">
        <v>306</v>
      </c>
      <c r="L3" t="s">
        <v>2024</v>
      </c>
      <c r="M3" t="s">
        <v>478</v>
      </c>
      <c r="N3" t="s">
        <v>458</v>
      </c>
      <c r="O3" t="s">
        <v>479</v>
      </c>
      <c r="P3"/>
      <c r="Q3"/>
      <c r="R3"/>
      <c r="S3"/>
      <c r="T3" s="116"/>
      <c r="U3" t="s">
        <v>1970</v>
      </c>
      <c r="V3" s="116">
        <v>44636</v>
      </c>
      <c r="W3" s="116"/>
      <c r="X3" t="s">
        <v>457</v>
      </c>
      <c r="Y3" t="s">
        <v>2049</v>
      </c>
      <c r="Z3" t="s">
        <v>480</v>
      </c>
      <c r="AA3" s="116">
        <v>44639</v>
      </c>
      <c r="AB3">
        <v>1</v>
      </c>
      <c r="AC3" s="83">
        <v>44639.431782407002</v>
      </c>
      <c r="AD3" s="83">
        <v>44639.431782407002</v>
      </c>
      <c r="AE3" s="82" t="s">
        <v>2047</v>
      </c>
    </row>
    <row r="4" spans="1:31" ht="15" x14ac:dyDescent="0.25">
      <c r="A4" s="80">
        <v>3</v>
      </c>
      <c r="B4" t="s">
        <v>952</v>
      </c>
      <c r="C4" t="s">
        <v>461</v>
      </c>
      <c r="D4" t="s">
        <v>282</v>
      </c>
      <c r="E4" t="s">
        <v>288</v>
      </c>
      <c r="F4" t="s">
        <v>541</v>
      </c>
      <c r="G4">
        <v>7</v>
      </c>
      <c r="H4">
        <v>1</v>
      </c>
      <c r="I4" t="s">
        <v>2045</v>
      </c>
      <c r="J4">
        <v>49</v>
      </c>
      <c r="K4" t="s">
        <v>306</v>
      </c>
      <c r="L4" t="s">
        <v>2024</v>
      </c>
      <c r="M4" t="s">
        <v>478</v>
      </c>
      <c r="N4" t="s">
        <v>458</v>
      </c>
      <c r="O4" t="s">
        <v>479</v>
      </c>
      <c r="P4"/>
      <c r="Q4"/>
      <c r="R4"/>
      <c r="S4"/>
      <c r="T4" s="116"/>
      <c r="U4" t="s">
        <v>1970</v>
      </c>
      <c r="V4" s="116">
        <v>44636</v>
      </c>
      <c r="W4" s="116"/>
      <c r="X4" t="s">
        <v>457</v>
      </c>
      <c r="Y4" t="s">
        <v>2050</v>
      </c>
      <c r="Z4" t="s">
        <v>480</v>
      </c>
      <c r="AA4" s="116">
        <v>44639</v>
      </c>
      <c r="AB4">
        <v>1</v>
      </c>
      <c r="AC4" s="83">
        <v>44639.435104167002</v>
      </c>
      <c r="AD4" s="83">
        <v>44639.435104167002</v>
      </c>
      <c r="AE4" s="119" t="s">
        <v>2129</v>
      </c>
    </row>
    <row r="5" spans="1:31" ht="15" x14ac:dyDescent="0.25">
      <c r="A5" s="80">
        <v>4</v>
      </c>
      <c r="B5" t="s">
        <v>2052</v>
      </c>
      <c r="C5" t="s">
        <v>461</v>
      </c>
      <c r="D5" t="s">
        <v>282</v>
      </c>
      <c r="E5" t="s">
        <v>288</v>
      </c>
      <c r="F5" t="s">
        <v>541</v>
      </c>
      <c r="G5">
        <v>7</v>
      </c>
      <c r="H5">
        <v>1</v>
      </c>
      <c r="I5" t="s">
        <v>2045</v>
      </c>
      <c r="J5">
        <v>61</v>
      </c>
      <c r="K5" t="s">
        <v>304</v>
      </c>
      <c r="L5" t="s">
        <v>2024</v>
      </c>
      <c r="M5" t="s">
        <v>478</v>
      </c>
      <c r="N5" t="s">
        <v>458</v>
      </c>
      <c r="O5" t="s">
        <v>479</v>
      </c>
      <c r="P5"/>
      <c r="Q5"/>
      <c r="R5"/>
      <c r="S5"/>
      <c r="T5" s="116"/>
      <c r="U5" t="s">
        <v>1970</v>
      </c>
      <c r="V5" s="116">
        <v>44636</v>
      </c>
      <c r="W5" s="116"/>
      <c r="X5" t="s">
        <v>457</v>
      </c>
      <c r="Y5" t="s">
        <v>2053</v>
      </c>
      <c r="Z5" t="s">
        <v>480</v>
      </c>
      <c r="AA5" s="116">
        <v>44639</v>
      </c>
      <c r="AB5">
        <v>1</v>
      </c>
      <c r="AC5" s="83">
        <v>44639.438020832997</v>
      </c>
      <c r="AD5" s="83">
        <v>44639.438020832997</v>
      </c>
      <c r="AE5" s="82" t="s">
        <v>2051</v>
      </c>
    </row>
    <row r="6" spans="1:31" ht="15" x14ac:dyDescent="0.25">
      <c r="A6" s="80">
        <v>5</v>
      </c>
      <c r="B6" t="s">
        <v>2055</v>
      </c>
      <c r="C6" t="s">
        <v>461</v>
      </c>
      <c r="D6" t="s">
        <v>282</v>
      </c>
      <c r="E6" t="s">
        <v>288</v>
      </c>
      <c r="F6" t="s">
        <v>541</v>
      </c>
      <c r="G6">
        <v>7</v>
      </c>
      <c r="H6">
        <v>1</v>
      </c>
      <c r="I6" t="s">
        <v>2045</v>
      </c>
      <c r="J6">
        <v>57</v>
      </c>
      <c r="K6" t="s">
        <v>306</v>
      </c>
      <c r="L6" t="s">
        <v>2024</v>
      </c>
      <c r="M6" t="s">
        <v>478</v>
      </c>
      <c r="N6" t="s">
        <v>458</v>
      </c>
      <c r="O6" t="s">
        <v>479</v>
      </c>
      <c r="P6"/>
      <c r="Q6"/>
      <c r="R6"/>
      <c r="S6"/>
      <c r="T6" s="116"/>
      <c r="U6" t="s">
        <v>1970</v>
      </c>
      <c r="V6" s="116">
        <v>44636</v>
      </c>
      <c r="W6" s="116"/>
      <c r="X6" t="s">
        <v>457</v>
      </c>
      <c r="Y6" t="s">
        <v>2056</v>
      </c>
      <c r="Z6" t="s">
        <v>480</v>
      </c>
      <c r="AA6" s="116">
        <v>44639</v>
      </c>
      <c r="AB6">
        <v>1</v>
      </c>
      <c r="AC6" s="83">
        <v>44639.439293980999</v>
      </c>
      <c r="AD6" s="83">
        <v>44639.439293980999</v>
      </c>
      <c r="AE6" s="82" t="s">
        <v>2054</v>
      </c>
    </row>
    <row r="7" spans="1:31" ht="15" x14ac:dyDescent="0.25">
      <c r="A7" s="80">
        <v>6</v>
      </c>
      <c r="B7" t="s">
        <v>2058</v>
      </c>
      <c r="C7" t="s">
        <v>461</v>
      </c>
      <c r="D7" t="s">
        <v>282</v>
      </c>
      <c r="E7" t="s">
        <v>288</v>
      </c>
      <c r="F7" t="s">
        <v>541</v>
      </c>
      <c r="G7">
        <v>7</v>
      </c>
      <c r="H7">
        <v>1</v>
      </c>
      <c r="I7" t="s">
        <v>2045</v>
      </c>
      <c r="J7">
        <v>21</v>
      </c>
      <c r="K7" t="s">
        <v>304</v>
      </c>
      <c r="L7" t="s">
        <v>2024</v>
      </c>
      <c r="M7" t="s">
        <v>478</v>
      </c>
      <c r="N7" t="s">
        <v>458</v>
      </c>
      <c r="O7" t="s">
        <v>479</v>
      </c>
      <c r="P7"/>
      <c r="Q7"/>
      <c r="R7"/>
      <c r="S7"/>
      <c r="T7" s="116"/>
      <c r="U7" t="s">
        <v>1970</v>
      </c>
      <c r="V7" s="116">
        <v>44636</v>
      </c>
      <c r="W7" s="116"/>
      <c r="X7" t="s">
        <v>457</v>
      </c>
      <c r="Y7" t="s">
        <v>2059</v>
      </c>
      <c r="Z7" t="s">
        <v>480</v>
      </c>
      <c r="AA7" s="116">
        <v>44639</v>
      </c>
      <c r="AB7">
        <v>1</v>
      </c>
      <c r="AC7" s="83">
        <v>44639.440474536997</v>
      </c>
      <c r="AD7" s="83">
        <v>44639.440474536997</v>
      </c>
      <c r="AE7" s="82" t="s">
        <v>2057</v>
      </c>
    </row>
    <row r="8" spans="1:31" ht="15" x14ac:dyDescent="0.25">
      <c r="A8" s="80">
        <v>7</v>
      </c>
      <c r="B8" t="s">
        <v>2061</v>
      </c>
      <c r="C8" t="s">
        <v>461</v>
      </c>
      <c r="D8" t="s">
        <v>282</v>
      </c>
      <c r="E8" t="s">
        <v>288</v>
      </c>
      <c r="F8" t="s">
        <v>541</v>
      </c>
      <c r="G8">
        <v>7</v>
      </c>
      <c r="H8">
        <v>1</v>
      </c>
      <c r="I8" t="s">
        <v>2045</v>
      </c>
      <c r="J8">
        <v>45</v>
      </c>
      <c r="K8" t="s">
        <v>304</v>
      </c>
      <c r="L8" t="s">
        <v>2024</v>
      </c>
      <c r="M8" t="s">
        <v>478</v>
      </c>
      <c r="N8" t="s">
        <v>458</v>
      </c>
      <c r="O8" t="s">
        <v>479</v>
      </c>
      <c r="P8"/>
      <c r="Q8"/>
      <c r="R8"/>
      <c r="S8"/>
      <c r="T8" s="116"/>
      <c r="U8" t="s">
        <v>1970</v>
      </c>
      <c r="V8" s="116">
        <v>44636</v>
      </c>
      <c r="W8" s="116"/>
      <c r="X8" t="s">
        <v>457</v>
      </c>
      <c r="Y8" t="s">
        <v>2062</v>
      </c>
      <c r="Z8" t="s">
        <v>480</v>
      </c>
      <c r="AA8" s="116">
        <v>44639</v>
      </c>
      <c r="AB8">
        <v>1</v>
      </c>
      <c r="AC8" s="83">
        <v>44639.442222222002</v>
      </c>
      <c r="AD8" s="83">
        <v>44639.442222222002</v>
      </c>
      <c r="AE8" s="82" t="s">
        <v>2060</v>
      </c>
    </row>
    <row r="9" spans="1:31" ht="15" x14ac:dyDescent="0.25">
      <c r="A9" s="80">
        <v>8</v>
      </c>
      <c r="B9" t="s">
        <v>2064</v>
      </c>
      <c r="C9" t="s">
        <v>461</v>
      </c>
      <c r="D9" t="s">
        <v>282</v>
      </c>
      <c r="E9" t="s">
        <v>288</v>
      </c>
      <c r="F9" t="s">
        <v>541</v>
      </c>
      <c r="G9">
        <v>7</v>
      </c>
      <c r="H9">
        <v>1</v>
      </c>
      <c r="I9" t="s">
        <v>2045</v>
      </c>
      <c r="J9">
        <v>44</v>
      </c>
      <c r="K9" t="s">
        <v>306</v>
      </c>
      <c r="L9" t="s">
        <v>2024</v>
      </c>
      <c r="M9" t="s">
        <v>478</v>
      </c>
      <c r="N9" t="s">
        <v>458</v>
      </c>
      <c r="O9" t="s">
        <v>479</v>
      </c>
      <c r="P9"/>
      <c r="Q9"/>
      <c r="R9"/>
      <c r="S9"/>
      <c r="T9" s="116"/>
      <c r="U9" t="s">
        <v>1970</v>
      </c>
      <c r="V9" s="116">
        <v>44636</v>
      </c>
      <c r="W9" s="116"/>
      <c r="X9" t="s">
        <v>457</v>
      </c>
      <c r="Y9" t="s">
        <v>2065</v>
      </c>
      <c r="Z9" t="s">
        <v>480</v>
      </c>
      <c r="AA9" s="116">
        <v>44639</v>
      </c>
      <c r="AB9">
        <v>1</v>
      </c>
      <c r="AC9" s="83">
        <v>44639.443460647999</v>
      </c>
      <c r="AD9" s="83">
        <v>44639.443460647999</v>
      </c>
      <c r="AE9" s="82" t="s">
        <v>2063</v>
      </c>
    </row>
    <row r="10" spans="1:31" ht="15" x14ac:dyDescent="0.25">
      <c r="A10" s="80">
        <v>9</v>
      </c>
      <c r="B10" t="s">
        <v>2067</v>
      </c>
      <c r="C10" t="s">
        <v>461</v>
      </c>
      <c r="D10" t="s">
        <v>282</v>
      </c>
      <c r="E10" t="s">
        <v>288</v>
      </c>
      <c r="F10" t="s">
        <v>541</v>
      </c>
      <c r="G10">
        <v>7</v>
      </c>
      <c r="H10">
        <v>1</v>
      </c>
      <c r="I10" t="s">
        <v>2045</v>
      </c>
      <c r="J10">
        <v>20</v>
      </c>
      <c r="K10" t="s">
        <v>306</v>
      </c>
      <c r="L10" t="s">
        <v>2024</v>
      </c>
      <c r="M10" t="s">
        <v>478</v>
      </c>
      <c r="N10" t="s">
        <v>458</v>
      </c>
      <c r="O10" t="s">
        <v>479</v>
      </c>
      <c r="P10"/>
      <c r="Q10"/>
      <c r="R10"/>
      <c r="S10"/>
      <c r="T10" s="116"/>
      <c r="U10" t="s">
        <v>1970</v>
      </c>
      <c r="V10" s="116">
        <v>44636</v>
      </c>
      <c r="W10" s="116"/>
      <c r="X10" t="s">
        <v>457</v>
      </c>
      <c r="Y10" t="s">
        <v>2068</v>
      </c>
      <c r="Z10" t="s">
        <v>480</v>
      </c>
      <c r="AA10" s="116">
        <v>44639</v>
      </c>
      <c r="AB10">
        <v>1</v>
      </c>
      <c r="AC10" s="83">
        <v>44639.444675926003</v>
      </c>
      <c r="AD10" s="83">
        <v>44639.444675926003</v>
      </c>
      <c r="AE10" s="82" t="s">
        <v>2066</v>
      </c>
    </row>
    <row r="11" spans="1:31" ht="15" x14ac:dyDescent="0.25">
      <c r="A11" s="80">
        <v>10</v>
      </c>
      <c r="B11" t="s">
        <v>2070</v>
      </c>
      <c r="C11" t="s">
        <v>461</v>
      </c>
      <c r="D11" t="s">
        <v>282</v>
      </c>
      <c r="E11" t="s">
        <v>288</v>
      </c>
      <c r="F11" t="s">
        <v>541</v>
      </c>
      <c r="G11">
        <v>7</v>
      </c>
      <c r="H11">
        <v>1</v>
      </c>
      <c r="I11" t="s">
        <v>2045</v>
      </c>
      <c r="J11">
        <v>10</v>
      </c>
      <c r="K11" t="s">
        <v>306</v>
      </c>
      <c r="L11" t="s">
        <v>2024</v>
      </c>
      <c r="M11" t="s">
        <v>478</v>
      </c>
      <c r="N11" t="s">
        <v>458</v>
      </c>
      <c r="O11" t="s">
        <v>479</v>
      </c>
      <c r="P11"/>
      <c r="Q11"/>
      <c r="R11"/>
      <c r="S11"/>
      <c r="T11" s="116"/>
      <c r="U11" t="s">
        <v>1970</v>
      </c>
      <c r="V11" s="116">
        <v>44636</v>
      </c>
      <c r="W11" s="116"/>
      <c r="X11" t="s">
        <v>457</v>
      </c>
      <c r="Y11" t="s">
        <v>2071</v>
      </c>
      <c r="Z11" t="s">
        <v>480</v>
      </c>
      <c r="AA11" s="116">
        <v>44639</v>
      </c>
      <c r="AB11">
        <v>1</v>
      </c>
      <c r="AC11" s="83">
        <v>44639.446099537003</v>
      </c>
      <c r="AD11" s="83">
        <v>44639.446099537003</v>
      </c>
      <c r="AE11" s="82" t="s">
        <v>2069</v>
      </c>
    </row>
    <row r="12" spans="1:31" ht="15" x14ac:dyDescent="0.25">
      <c r="A12" s="80">
        <v>11</v>
      </c>
      <c r="B12" t="s">
        <v>2073</v>
      </c>
      <c r="C12" t="s">
        <v>461</v>
      </c>
      <c r="D12" t="s">
        <v>282</v>
      </c>
      <c r="E12" t="s">
        <v>288</v>
      </c>
      <c r="F12" t="s">
        <v>541</v>
      </c>
      <c r="G12">
        <v>7</v>
      </c>
      <c r="H12">
        <v>1</v>
      </c>
      <c r="I12" t="s">
        <v>2045</v>
      </c>
      <c r="J12">
        <v>6</v>
      </c>
      <c r="K12" t="s">
        <v>306</v>
      </c>
      <c r="L12" t="s">
        <v>2024</v>
      </c>
      <c r="M12" t="s">
        <v>478</v>
      </c>
      <c r="N12" t="s">
        <v>458</v>
      </c>
      <c r="O12" t="s">
        <v>479</v>
      </c>
      <c r="P12"/>
      <c r="Q12"/>
      <c r="R12"/>
      <c r="S12"/>
      <c r="T12" s="116"/>
      <c r="U12" t="s">
        <v>1970</v>
      </c>
      <c r="V12" s="116">
        <v>44636</v>
      </c>
      <c r="W12" s="116"/>
      <c r="X12" t="s">
        <v>457</v>
      </c>
      <c r="Y12" t="s">
        <v>2074</v>
      </c>
      <c r="Z12" t="s">
        <v>480</v>
      </c>
      <c r="AA12" s="116">
        <v>44639</v>
      </c>
      <c r="AB12">
        <v>1</v>
      </c>
      <c r="AC12" s="83">
        <v>44639.447303241002</v>
      </c>
      <c r="AD12" s="83">
        <v>44639.447303241002</v>
      </c>
      <c r="AE12" s="82" t="s">
        <v>2072</v>
      </c>
    </row>
    <row r="13" spans="1:31" ht="15" x14ac:dyDescent="0.25">
      <c r="A13" s="80">
        <v>12</v>
      </c>
      <c r="B13" t="s">
        <v>2076</v>
      </c>
      <c r="C13" t="s">
        <v>461</v>
      </c>
      <c r="D13" t="s">
        <v>282</v>
      </c>
      <c r="E13" t="s">
        <v>288</v>
      </c>
      <c r="F13" t="s">
        <v>2077</v>
      </c>
      <c r="G13">
        <v>1</v>
      </c>
      <c r="H13">
        <v>2</v>
      </c>
      <c r="I13" t="s">
        <v>2078</v>
      </c>
      <c r="J13">
        <v>9</v>
      </c>
      <c r="K13" t="s">
        <v>304</v>
      </c>
      <c r="L13" t="s">
        <v>2079</v>
      </c>
      <c r="M13" t="s">
        <v>478</v>
      </c>
      <c r="N13" t="s">
        <v>458</v>
      </c>
      <c r="O13" t="s">
        <v>479</v>
      </c>
      <c r="P13"/>
      <c r="Q13"/>
      <c r="R13"/>
      <c r="S13"/>
      <c r="T13" s="116"/>
      <c r="U13" t="s">
        <v>1970</v>
      </c>
      <c r="V13" s="116">
        <v>44632</v>
      </c>
      <c r="W13" s="116"/>
      <c r="X13" t="s">
        <v>457</v>
      </c>
      <c r="Y13" t="s">
        <v>2080</v>
      </c>
      <c r="Z13" t="s">
        <v>480</v>
      </c>
      <c r="AA13" s="116">
        <v>44639</v>
      </c>
      <c r="AB13">
        <v>1</v>
      </c>
      <c r="AC13" s="83">
        <v>44639.471064814999</v>
      </c>
      <c r="AD13" s="83">
        <v>44639.471064814999</v>
      </c>
      <c r="AE13" s="82" t="s">
        <v>2075</v>
      </c>
    </row>
    <row r="14" spans="1:31" ht="15" x14ac:dyDescent="0.25">
      <c r="A14" s="80">
        <v>13</v>
      </c>
      <c r="B14" t="s">
        <v>2082</v>
      </c>
      <c r="C14" t="s">
        <v>461</v>
      </c>
      <c r="D14" t="s">
        <v>282</v>
      </c>
      <c r="E14" t="s">
        <v>288</v>
      </c>
      <c r="F14" t="s">
        <v>2077</v>
      </c>
      <c r="G14">
        <v>1</v>
      </c>
      <c r="H14">
        <v>2</v>
      </c>
      <c r="I14" t="s">
        <v>2078</v>
      </c>
      <c r="J14">
        <v>30</v>
      </c>
      <c r="K14" t="s">
        <v>306</v>
      </c>
      <c r="L14" t="s">
        <v>2079</v>
      </c>
      <c r="M14" t="s">
        <v>478</v>
      </c>
      <c r="N14" t="s">
        <v>458</v>
      </c>
      <c r="O14" t="s">
        <v>479</v>
      </c>
      <c r="P14"/>
      <c r="Q14"/>
      <c r="R14"/>
      <c r="S14"/>
      <c r="T14" s="116"/>
      <c r="U14" t="s">
        <v>1970</v>
      </c>
      <c r="V14" s="116">
        <v>44632</v>
      </c>
      <c r="W14" s="116"/>
      <c r="X14" t="s">
        <v>457</v>
      </c>
      <c r="Y14" t="s">
        <v>2083</v>
      </c>
      <c r="Z14" t="s">
        <v>480</v>
      </c>
      <c r="AA14" s="116">
        <v>44639</v>
      </c>
      <c r="AB14">
        <v>1</v>
      </c>
      <c r="AC14" s="83">
        <v>44639.472627315001</v>
      </c>
      <c r="AD14" s="83">
        <v>44639.472627315001</v>
      </c>
      <c r="AE14" s="82" t="s">
        <v>2081</v>
      </c>
    </row>
    <row r="15" spans="1:31" ht="15" x14ac:dyDescent="0.25">
      <c r="A15" s="80">
        <v>14</v>
      </c>
      <c r="B15" t="s">
        <v>899</v>
      </c>
      <c r="C15" t="s">
        <v>461</v>
      </c>
      <c r="D15" t="s">
        <v>282</v>
      </c>
      <c r="E15" t="s">
        <v>288</v>
      </c>
      <c r="F15" t="s">
        <v>2077</v>
      </c>
      <c r="G15">
        <v>1</v>
      </c>
      <c r="H15">
        <v>2</v>
      </c>
      <c r="I15" t="s">
        <v>2078</v>
      </c>
      <c r="J15">
        <v>53</v>
      </c>
      <c r="K15" t="s">
        <v>304</v>
      </c>
      <c r="L15" t="s">
        <v>2084</v>
      </c>
      <c r="M15" t="s">
        <v>478</v>
      </c>
      <c r="N15" t="s">
        <v>458</v>
      </c>
      <c r="O15" t="s">
        <v>479</v>
      </c>
      <c r="P15"/>
      <c r="Q15"/>
      <c r="R15"/>
      <c r="S15"/>
      <c r="T15" s="116"/>
      <c r="U15" t="s">
        <v>1970</v>
      </c>
      <c r="V15" s="116">
        <v>44632</v>
      </c>
      <c r="W15" s="116"/>
      <c r="X15" t="s">
        <v>457</v>
      </c>
      <c r="Y15" t="s">
        <v>2085</v>
      </c>
      <c r="Z15" t="s">
        <v>480</v>
      </c>
      <c r="AA15" s="116">
        <v>44639</v>
      </c>
      <c r="AB15">
        <v>1</v>
      </c>
      <c r="AC15" s="83">
        <v>44639.473946758997</v>
      </c>
      <c r="AD15" s="83">
        <v>44639.473946758997</v>
      </c>
      <c r="AE15" s="119" t="s">
        <v>2130</v>
      </c>
    </row>
    <row r="16" spans="1:31" ht="15" x14ac:dyDescent="0.25">
      <c r="A16" s="80">
        <v>15</v>
      </c>
      <c r="B16" t="s">
        <v>2087</v>
      </c>
      <c r="C16" t="s">
        <v>461</v>
      </c>
      <c r="D16" t="s">
        <v>282</v>
      </c>
      <c r="E16" t="s">
        <v>288</v>
      </c>
      <c r="F16" t="s">
        <v>2077</v>
      </c>
      <c r="G16">
        <v>1</v>
      </c>
      <c r="H16">
        <v>2</v>
      </c>
      <c r="I16" t="s">
        <v>2078</v>
      </c>
      <c r="J16">
        <v>43</v>
      </c>
      <c r="K16" t="s">
        <v>306</v>
      </c>
      <c r="L16" t="s">
        <v>2088</v>
      </c>
      <c r="M16" t="s">
        <v>478</v>
      </c>
      <c r="N16" t="s">
        <v>458</v>
      </c>
      <c r="O16" t="s">
        <v>479</v>
      </c>
      <c r="P16"/>
      <c r="Q16"/>
      <c r="R16"/>
      <c r="S16"/>
      <c r="T16" s="116"/>
      <c r="U16" t="s">
        <v>1970</v>
      </c>
      <c r="V16" s="116">
        <v>44632</v>
      </c>
      <c r="W16" s="116"/>
      <c r="X16" t="s">
        <v>457</v>
      </c>
      <c r="Y16" t="s">
        <v>2089</v>
      </c>
      <c r="Z16" t="s">
        <v>480</v>
      </c>
      <c r="AA16" s="116">
        <v>44639</v>
      </c>
      <c r="AB16">
        <v>1</v>
      </c>
      <c r="AC16" s="83">
        <v>44639.475532406999</v>
      </c>
      <c r="AD16" s="83">
        <v>44639.475532406999</v>
      </c>
      <c r="AE16" s="82" t="s">
        <v>2086</v>
      </c>
    </row>
    <row r="17" spans="1:31" ht="15" x14ac:dyDescent="0.25">
      <c r="A17" s="80">
        <v>16</v>
      </c>
      <c r="B17" t="s">
        <v>2091</v>
      </c>
      <c r="C17" t="s">
        <v>461</v>
      </c>
      <c r="D17" t="s">
        <v>282</v>
      </c>
      <c r="E17" t="s">
        <v>288</v>
      </c>
      <c r="F17" t="s">
        <v>2077</v>
      </c>
      <c r="G17">
        <v>1</v>
      </c>
      <c r="H17">
        <v>2</v>
      </c>
      <c r="I17" t="s">
        <v>2078</v>
      </c>
      <c r="J17">
        <v>16</v>
      </c>
      <c r="K17" t="s">
        <v>304</v>
      </c>
      <c r="L17" t="s">
        <v>2079</v>
      </c>
      <c r="M17" t="s">
        <v>478</v>
      </c>
      <c r="N17" t="s">
        <v>458</v>
      </c>
      <c r="O17" t="s">
        <v>479</v>
      </c>
      <c r="P17"/>
      <c r="Q17"/>
      <c r="R17"/>
      <c r="S17"/>
      <c r="T17" s="116"/>
      <c r="U17" t="s">
        <v>1970</v>
      </c>
      <c r="V17" s="116">
        <v>44632</v>
      </c>
      <c r="W17" s="116"/>
      <c r="X17" t="s">
        <v>457</v>
      </c>
      <c r="Y17" t="s">
        <v>2092</v>
      </c>
      <c r="Z17" t="s">
        <v>480</v>
      </c>
      <c r="AA17" s="116">
        <v>44639</v>
      </c>
      <c r="AB17">
        <v>1</v>
      </c>
      <c r="AC17" s="83">
        <v>44639.477129630002</v>
      </c>
      <c r="AD17" s="83">
        <v>44639.477129630002</v>
      </c>
      <c r="AE17" s="82" t="s">
        <v>2090</v>
      </c>
    </row>
    <row r="18" spans="1:31" ht="15" x14ac:dyDescent="0.25">
      <c r="A18" s="80">
        <v>17</v>
      </c>
      <c r="B18" t="s">
        <v>2094</v>
      </c>
      <c r="C18" t="s">
        <v>461</v>
      </c>
      <c r="D18" t="s">
        <v>282</v>
      </c>
      <c r="E18" t="s">
        <v>288</v>
      </c>
      <c r="F18" t="s">
        <v>2077</v>
      </c>
      <c r="G18">
        <v>1</v>
      </c>
      <c r="H18">
        <v>2</v>
      </c>
      <c r="I18" t="s">
        <v>2078</v>
      </c>
      <c r="J18">
        <v>14</v>
      </c>
      <c r="K18" t="s">
        <v>304</v>
      </c>
      <c r="L18" t="s">
        <v>2079</v>
      </c>
      <c r="M18" t="s">
        <v>478</v>
      </c>
      <c r="N18" t="s">
        <v>458</v>
      </c>
      <c r="O18" t="s">
        <v>479</v>
      </c>
      <c r="P18"/>
      <c r="Q18"/>
      <c r="R18"/>
      <c r="S18"/>
      <c r="T18" s="116"/>
      <c r="U18" t="s">
        <v>1970</v>
      </c>
      <c r="V18" s="116">
        <v>44632</v>
      </c>
      <c r="W18" s="116"/>
      <c r="X18" t="s">
        <v>457</v>
      </c>
      <c r="Y18" t="s">
        <v>2095</v>
      </c>
      <c r="Z18" t="s">
        <v>480</v>
      </c>
      <c r="AA18" s="116">
        <v>44639</v>
      </c>
      <c r="AB18">
        <v>1</v>
      </c>
      <c r="AC18" s="83">
        <v>44639.478819443997</v>
      </c>
      <c r="AD18" s="83">
        <v>44639.478819443997</v>
      </c>
      <c r="AE18" s="82" t="s">
        <v>2093</v>
      </c>
    </row>
    <row r="19" spans="1:31" ht="15" x14ac:dyDescent="0.25">
      <c r="A19" s="80">
        <v>18</v>
      </c>
      <c r="B19" t="s">
        <v>2097</v>
      </c>
      <c r="C19" t="s">
        <v>461</v>
      </c>
      <c r="D19" t="s">
        <v>282</v>
      </c>
      <c r="E19" t="s">
        <v>288</v>
      </c>
      <c r="F19" t="s">
        <v>2077</v>
      </c>
      <c r="G19">
        <v>1</v>
      </c>
      <c r="H19">
        <v>2</v>
      </c>
      <c r="I19" t="s">
        <v>2078</v>
      </c>
      <c r="J19">
        <v>66</v>
      </c>
      <c r="K19" t="s">
        <v>304</v>
      </c>
      <c r="L19" t="s">
        <v>2079</v>
      </c>
      <c r="M19" t="s">
        <v>478</v>
      </c>
      <c r="N19" t="s">
        <v>458</v>
      </c>
      <c r="O19" t="s">
        <v>479</v>
      </c>
      <c r="P19"/>
      <c r="Q19"/>
      <c r="R19"/>
      <c r="S19"/>
      <c r="T19" s="116"/>
      <c r="U19" t="s">
        <v>1970</v>
      </c>
      <c r="V19" s="116">
        <v>44632</v>
      </c>
      <c r="W19" s="116"/>
      <c r="X19" t="s">
        <v>457</v>
      </c>
      <c r="Y19" t="s">
        <v>2098</v>
      </c>
      <c r="Z19" t="s">
        <v>480</v>
      </c>
      <c r="AA19" s="116">
        <v>44639</v>
      </c>
      <c r="AB19">
        <v>1</v>
      </c>
      <c r="AC19" s="83">
        <v>44639.480243056001</v>
      </c>
      <c r="AD19" s="83">
        <v>44639.480243056001</v>
      </c>
      <c r="AE19" s="82" t="s">
        <v>2096</v>
      </c>
    </row>
    <row r="20" spans="1:31" ht="15" x14ac:dyDescent="0.25">
      <c r="A20" s="80">
        <v>19</v>
      </c>
      <c r="B20" t="s">
        <v>2100</v>
      </c>
      <c r="C20" t="s">
        <v>461</v>
      </c>
      <c r="D20" t="s">
        <v>282</v>
      </c>
      <c r="E20" t="s">
        <v>288</v>
      </c>
      <c r="F20" t="s">
        <v>2077</v>
      </c>
      <c r="G20">
        <v>1</v>
      </c>
      <c r="H20">
        <v>2</v>
      </c>
      <c r="I20" t="s">
        <v>2078</v>
      </c>
      <c r="J20">
        <v>63</v>
      </c>
      <c r="K20" t="s">
        <v>306</v>
      </c>
      <c r="L20" t="s">
        <v>2079</v>
      </c>
      <c r="M20" t="s">
        <v>478</v>
      </c>
      <c r="N20" t="s">
        <v>458</v>
      </c>
      <c r="O20" t="s">
        <v>479</v>
      </c>
      <c r="P20"/>
      <c r="Q20"/>
      <c r="R20"/>
      <c r="S20"/>
      <c r="T20" s="116"/>
      <c r="U20" t="s">
        <v>1970</v>
      </c>
      <c r="V20" s="116">
        <v>44632</v>
      </c>
      <c r="W20" s="116"/>
      <c r="X20" t="s">
        <v>457</v>
      </c>
      <c r="Y20" t="s">
        <v>2101</v>
      </c>
      <c r="Z20" t="s">
        <v>480</v>
      </c>
      <c r="AA20" s="116">
        <v>44639</v>
      </c>
      <c r="AB20">
        <v>1</v>
      </c>
      <c r="AC20" s="83">
        <v>44639.481342592997</v>
      </c>
      <c r="AD20" s="83">
        <v>44639.481342592997</v>
      </c>
      <c r="AE20" s="82" t="s">
        <v>2099</v>
      </c>
    </row>
    <row r="21" spans="1:31" ht="15" x14ac:dyDescent="0.25">
      <c r="A21" s="80">
        <v>20</v>
      </c>
      <c r="B21" t="s">
        <v>2103</v>
      </c>
      <c r="C21" t="s">
        <v>461</v>
      </c>
      <c r="D21" t="s">
        <v>282</v>
      </c>
      <c r="E21" t="s">
        <v>288</v>
      </c>
      <c r="F21" t="s">
        <v>2077</v>
      </c>
      <c r="G21">
        <v>1</v>
      </c>
      <c r="H21">
        <v>2</v>
      </c>
      <c r="I21" t="s">
        <v>2078</v>
      </c>
      <c r="J21">
        <v>33</v>
      </c>
      <c r="K21" t="s">
        <v>304</v>
      </c>
      <c r="L21" t="s">
        <v>2079</v>
      </c>
      <c r="M21" t="s">
        <v>478</v>
      </c>
      <c r="N21" t="s">
        <v>458</v>
      </c>
      <c r="O21" t="s">
        <v>479</v>
      </c>
      <c r="P21"/>
      <c r="Q21"/>
      <c r="R21"/>
      <c r="S21"/>
      <c r="T21" s="116"/>
      <c r="U21" t="s">
        <v>1970</v>
      </c>
      <c r="V21" s="116">
        <v>44632</v>
      </c>
      <c r="W21" s="116"/>
      <c r="X21" t="s">
        <v>457</v>
      </c>
      <c r="Y21" t="s">
        <v>2104</v>
      </c>
      <c r="Z21" t="s">
        <v>480</v>
      </c>
      <c r="AA21" s="116">
        <v>44639</v>
      </c>
      <c r="AB21">
        <v>1</v>
      </c>
      <c r="AC21" s="83">
        <v>44639.482662037</v>
      </c>
      <c r="AD21" s="83">
        <v>44639.482662037</v>
      </c>
      <c r="AE21" s="82" t="s">
        <v>2102</v>
      </c>
    </row>
    <row r="22" spans="1:31" ht="15" x14ac:dyDescent="0.25">
      <c r="A22" s="80">
        <v>21</v>
      </c>
      <c r="B22" t="s">
        <v>2106</v>
      </c>
      <c r="C22" t="s">
        <v>461</v>
      </c>
      <c r="D22" t="s">
        <v>282</v>
      </c>
      <c r="E22" t="s">
        <v>288</v>
      </c>
      <c r="F22" t="s">
        <v>2077</v>
      </c>
      <c r="G22">
        <v>1</v>
      </c>
      <c r="H22">
        <v>2</v>
      </c>
      <c r="I22" t="s">
        <v>2078</v>
      </c>
      <c r="J22">
        <v>36</v>
      </c>
      <c r="K22" t="s">
        <v>304</v>
      </c>
      <c r="L22" t="s">
        <v>2079</v>
      </c>
      <c r="M22" t="s">
        <v>478</v>
      </c>
      <c r="N22" t="s">
        <v>458</v>
      </c>
      <c r="O22" t="s">
        <v>479</v>
      </c>
      <c r="P22"/>
      <c r="Q22"/>
      <c r="R22"/>
      <c r="S22"/>
      <c r="T22" s="116"/>
      <c r="U22" t="s">
        <v>1970</v>
      </c>
      <c r="V22" s="116">
        <v>44632</v>
      </c>
      <c r="W22" s="116"/>
      <c r="X22" t="s">
        <v>457</v>
      </c>
      <c r="Y22" t="s">
        <v>2107</v>
      </c>
      <c r="Z22" t="s">
        <v>480</v>
      </c>
      <c r="AA22" s="116">
        <v>44639</v>
      </c>
      <c r="AB22">
        <v>1</v>
      </c>
      <c r="AC22" s="83">
        <v>44639.483807869998</v>
      </c>
      <c r="AD22" s="83">
        <v>44639.483807869998</v>
      </c>
      <c r="AE22" s="82" t="s">
        <v>2105</v>
      </c>
    </row>
    <row r="23" spans="1:31" ht="15" x14ac:dyDescent="0.25">
      <c r="A23" s="80">
        <v>22</v>
      </c>
      <c r="B23" t="s">
        <v>2109</v>
      </c>
      <c r="C23" t="s">
        <v>461</v>
      </c>
      <c r="D23" t="s">
        <v>282</v>
      </c>
      <c r="E23" t="s">
        <v>288</v>
      </c>
      <c r="F23" t="s">
        <v>2077</v>
      </c>
      <c r="G23">
        <v>1</v>
      </c>
      <c r="H23">
        <v>2</v>
      </c>
      <c r="I23" t="s">
        <v>2078</v>
      </c>
      <c r="J23">
        <v>24</v>
      </c>
      <c r="K23" t="s">
        <v>304</v>
      </c>
      <c r="L23" t="s">
        <v>2079</v>
      </c>
      <c r="M23" t="s">
        <v>478</v>
      </c>
      <c r="N23" t="s">
        <v>458</v>
      </c>
      <c r="O23" t="s">
        <v>479</v>
      </c>
      <c r="P23"/>
      <c r="Q23"/>
      <c r="R23"/>
      <c r="S23"/>
      <c r="T23" s="116"/>
      <c r="U23" t="s">
        <v>1970</v>
      </c>
      <c r="V23" s="116">
        <v>44632</v>
      </c>
      <c r="W23" s="116"/>
      <c r="X23" t="s">
        <v>457</v>
      </c>
      <c r="Y23" t="s">
        <v>2110</v>
      </c>
      <c r="Z23" t="s">
        <v>480</v>
      </c>
      <c r="AA23" s="116">
        <v>44639</v>
      </c>
      <c r="AB23">
        <v>1</v>
      </c>
      <c r="AC23" s="83">
        <v>44639.484803241001</v>
      </c>
      <c r="AD23" s="83">
        <v>44639.484803241001</v>
      </c>
      <c r="AE23" s="82" t="s">
        <v>2108</v>
      </c>
    </row>
    <row r="24" spans="1:31" ht="15" x14ac:dyDescent="0.25">
      <c r="A24" s="80">
        <v>23</v>
      </c>
      <c r="B24" t="s">
        <v>2112</v>
      </c>
      <c r="C24" t="s">
        <v>461</v>
      </c>
      <c r="D24" t="s">
        <v>282</v>
      </c>
      <c r="E24" t="s">
        <v>288</v>
      </c>
      <c r="F24" t="s">
        <v>2077</v>
      </c>
      <c r="G24">
        <v>1</v>
      </c>
      <c r="H24">
        <v>2</v>
      </c>
      <c r="I24" t="s">
        <v>2078</v>
      </c>
      <c r="J24">
        <v>43</v>
      </c>
      <c r="K24" t="s">
        <v>304</v>
      </c>
      <c r="L24" t="s">
        <v>2079</v>
      </c>
      <c r="M24" t="s">
        <v>478</v>
      </c>
      <c r="N24" t="s">
        <v>458</v>
      </c>
      <c r="O24" t="s">
        <v>479</v>
      </c>
      <c r="P24"/>
      <c r="Q24"/>
      <c r="R24"/>
      <c r="S24"/>
      <c r="T24" s="116"/>
      <c r="U24" t="s">
        <v>1970</v>
      </c>
      <c r="V24" s="116">
        <v>44632</v>
      </c>
      <c r="W24" s="116"/>
      <c r="X24" t="s">
        <v>457</v>
      </c>
      <c r="Y24" t="s">
        <v>2113</v>
      </c>
      <c r="Z24" t="s">
        <v>480</v>
      </c>
      <c r="AA24" s="116">
        <v>44639</v>
      </c>
      <c r="AB24">
        <v>1</v>
      </c>
      <c r="AC24" s="83">
        <v>44639.485902777997</v>
      </c>
      <c r="AD24" s="83">
        <v>44639.485902777997</v>
      </c>
      <c r="AE24" s="82" t="s">
        <v>2111</v>
      </c>
    </row>
    <row r="25" spans="1:31" ht="15" x14ac:dyDescent="0.25">
      <c r="A25" s="80">
        <v>24</v>
      </c>
      <c r="B25" t="s">
        <v>2115</v>
      </c>
      <c r="C25" t="s">
        <v>461</v>
      </c>
      <c r="D25" t="s">
        <v>282</v>
      </c>
      <c r="E25" t="s">
        <v>288</v>
      </c>
      <c r="F25" t="s">
        <v>2077</v>
      </c>
      <c r="G25">
        <v>1</v>
      </c>
      <c r="H25">
        <v>2</v>
      </c>
      <c r="I25" t="s">
        <v>2078</v>
      </c>
      <c r="J25">
        <v>15</v>
      </c>
      <c r="K25" t="s">
        <v>304</v>
      </c>
      <c r="L25" t="s">
        <v>2079</v>
      </c>
      <c r="M25" t="s">
        <v>478</v>
      </c>
      <c r="N25" t="s">
        <v>458</v>
      </c>
      <c r="O25" t="s">
        <v>479</v>
      </c>
      <c r="P25"/>
      <c r="Q25"/>
      <c r="R25"/>
      <c r="S25"/>
      <c r="T25" s="116"/>
      <c r="U25" t="s">
        <v>1970</v>
      </c>
      <c r="V25" s="116">
        <v>44632</v>
      </c>
      <c r="W25" s="116"/>
      <c r="X25" t="s">
        <v>457</v>
      </c>
      <c r="Y25" t="s">
        <v>2116</v>
      </c>
      <c r="Z25" t="s">
        <v>480</v>
      </c>
      <c r="AA25" s="116">
        <v>44639</v>
      </c>
      <c r="AB25">
        <v>1</v>
      </c>
      <c r="AC25" s="83">
        <v>44639.487453704001</v>
      </c>
      <c r="AD25" s="83">
        <v>44639.487453704001</v>
      </c>
      <c r="AE25" s="82" t="s">
        <v>2114</v>
      </c>
    </row>
    <row r="26" spans="1:31" ht="15" x14ac:dyDescent="0.25">
      <c r="A26" s="80">
        <v>25</v>
      </c>
      <c r="B26" t="s">
        <v>2118</v>
      </c>
      <c r="C26" t="s">
        <v>461</v>
      </c>
      <c r="D26" t="s">
        <v>282</v>
      </c>
      <c r="E26" t="s">
        <v>288</v>
      </c>
      <c r="F26" t="s">
        <v>2077</v>
      </c>
      <c r="G26">
        <v>1</v>
      </c>
      <c r="H26">
        <v>2</v>
      </c>
      <c r="I26" t="s">
        <v>2078</v>
      </c>
      <c r="J26">
        <v>9</v>
      </c>
      <c r="K26" t="s">
        <v>306</v>
      </c>
      <c r="L26" t="s">
        <v>2079</v>
      </c>
      <c r="M26" t="s">
        <v>478</v>
      </c>
      <c r="N26" t="s">
        <v>458</v>
      </c>
      <c r="O26" t="s">
        <v>479</v>
      </c>
      <c r="P26"/>
      <c r="Q26"/>
      <c r="R26"/>
      <c r="S26"/>
      <c r="T26" s="116"/>
      <c r="U26" t="s">
        <v>1970</v>
      </c>
      <c r="V26" s="116">
        <v>44632</v>
      </c>
      <c r="W26" s="116"/>
      <c r="X26" t="s">
        <v>457</v>
      </c>
      <c r="Y26" t="s">
        <v>2119</v>
      </c>
      <c r="Z26" t="s">
        <v>480</v>
      </c>
      <c r="AA26" s="116">
        <v>44639</v>
      </c>
      <c r="AB26">
        <v>1</v>
      </c>
      <c r="AC26" s="83">
        <v>44639.488634259003</v>
      </c>
      <c r="AD26" s="83">
        <v>44639.488634259003</v>
      </c>
      <c r="AE26" s="82" t="s">
        <v>2117</v>
      </c>
    </row>
    <row r="27" spans="1:31" ht="15" x14ac:dyDescent="0.25">
      <c r="A27" s="80">
        <v>26</v>
      </c>
      <c r="B27" t="s">
        <v>2121</v>
      </c>
      <c r="C27" t="s">
        <v>461</v>
      </c>
      <c r="D27" t="s">
        <v>282</v>
      </c>
      <c r="E27" t="s">
        <v>288</v>
      </c>
      <c r="F27" t="s">
        <v>2077</v>
      </c>
      <c r="G27">
        <v>1</v>
      </c>
      <c r="H27">
        <v>2</v>
      </c>
      <c r="I27" t="s">
        <v>2078</v>
      </c>
      <c r="J27">
        <v>63</v>
      </c>
      <c r="K27" t="s">
        <v>304</v>
      </c>
      <c r="L27" t="s">
        <v>2079</v>
      </c>
      <c r="M27" t="s">
        <v>478</v>
      </c>
      <c r="N27" t="s">
        <v>458</v>
      </c>
      <c r="O27" t="s">
        <v>479</v>
      </c>
      <c r="P27"/>
      <c r="Q27"/>
      <c r="R27"/>
      <c r="S27"/>
      <c r="T27" s="116"/>
      <c r="U27" t="s">
        <v>1970</v>
      </c>
      <c r="V27" s="116">
        <v>44632</v>
      </c>
      <c r="W27" s="116"/>
      <c r="X27" t="s">
        <v>457</v>
      </c>
      <c r="Y27" t="s">
        <v>2122</v>
      </c>
      <c r="Z27" t="s">
        <v>480</v>
      </c>
      <c r="AA27" s="116">
        <v>44639</v>
      </c>
      <c r="AB27">
        <v>1</v>
      </c>
      <c r="AC27" s="83">
        <v>44639.494745370001</v>
      </c>
      <c r="AD27" s="83">
        <v>44639.494745370001</v>
      </c>
      <c r="AE27" s="82" t="s">
        <v>2120</v>
      </c>
    </row>
    <row r="28" spans="1:31" ht="15" x14ac:dyDescent="0.25">
      <c r="A28" s="80">
        <v>27</v>
      </c>
      <c r="B28" t="s">
        <v>2124</v>
      </c>
      <c r="C28" t="s">
        <v>461</v>
      </c>
      <c r="D28" t="s">
        <v>282</v>
      </c>
      <c r="E28" t="s">
        <v>288</v>
      </c>
      <c r="F28" t="s">
        <v>2077</v>
      </c>
      <c r="G28">
        <v>1</v>
      </c>
      <c r="H28">
        <v>2</v>
      </c>
      <c r="I28" t="s">
        <v>2078</v>
      </c>
      <c r="J28">
        <v>61</v>
      </c>
      <c r="K28" t="s">
        <v>306</v>
      </c>
      <c r="L28" t="s">
        <v>2079</v>
      </c>
      <c r="M28" t="s">
        <v>478</v>
      </c>
      <c r="N28" t="s">
        <v>458</v>
      </c>
      <c r="O28" t="s">
        <v>479</v>
      </c>
      <c r="P28"/>
      <c r="Q28"/>
      <c r="R28"/>
      <c r="S28"/>
      <c r="T28" s="116"/>
      <c r="U28" t="s">
        <v>1970</v>
      </c>
      <c r="V28" s="116">
        <v>44632</v>
      </c>
      <c r="W28" s="116"/>
      <c r="X28" t="s">
        <v>457</v>
      </c>
      <c r="Y28" t="s">
        <v>2125</v>
      </c>
      <c r="Z28" t="s">
        <v>480</v>
      </c>
      <c r="AA28" s="116">
        <v>44639</v>
      </c>
      <c r="AB28">
        <v>1</v>
      </c>
      <c r="AC28" s="83">
        <v>44639.497847222003</v>
      </c>
      <c r="AD28" s="83">
        <v>44639.497847222003</v>
      </c>
      <c r="AE28" s="82" t="s">
        <v>2123</v>
      </c>
    </row>
    <row r="29" spans="1:31" ht="15" x14ac:dyDescent="0.25">
      <c r="A29" s="80">
        <v>28</v>
      </c>
      <c r="B29" t="s">
        <v>2127</v>
      </c>
      <c r="C29" t="s">
        <v>461</v>
      </c>
      <c r="D29" t="s">
        <v>282</v>
      </c>
      <c r="E29" t="s">
        <v>288</v>
      </c>
      <c r="F29" t="s">
        <v>2077</v>
      </c>
      <c r="G29">
        <v>1</v>
      </c>
      <c r="H29">
        <v>2</v>
      </c>
      <c r="I29" t="s">
        <v>2078</v>
      </c>
      <c r="J29">
        <v>32</v>
      </c>
      <c r="K29" t="s">
        <v>304</v>
      </c>
      <c r="L29" t="s">
        <v>2079</v>
      </c>
      <c r="M29" t="s">
        <v>478</v>
      </c>
      <c r="N29" t="s">
        <v>458</v>
      </c>
      <c r="O29" t="s">
        <v>479</v>
      </c>
      <c r="P29"/>
      <c r="Q29"/>
      <c r="R29"/>
      <c r="S29"/>
      <c r="T29" s="116"/>
      <c r="U29" t="s">
        <v>1970</v>
      </c>
      <c r="V29" s="116">
        <v>44632</v>
      </c>
      <c r="W29" s="116"/>
      <c r="X29" t="s">
        <v>457</v>
      </c>
      <c r="Y29" t="s">
        <v>2128</v>
      </c>
      <c r="Z29" t="s">
        <v>480</v>
      </c>
      <c r="AA29" s="116">
        <v>44639</v>
      </c>
      <c r="AB29">
        <v>1</v>
      </c>
      <c r="AC29" s="83">
        <v>44639.498935185002</v>
      </c>
      <c r="AD29" s="83">
        <v>44639.498935185002</v>
      </c>
      <c r="AE29" s="82" t="s">
        <v>2126</v>
      </c>
    </row>
    <row r="30" spans="1:31" ht="15" x14ac:dyDescent="0.25">
      <c r="A30" s="80">
        <v>29</v>
      </c>
      <c r="B30" t="s">
        <v>536</v>
      </c>
      <c r="C30" t="s">
        <v>461</v>
      </c>
      <c r="D30" t="s">
        <v>282</v>
      </c>
      <c r="E30" t="s">
        <v>288</v>
      </c>
      <c r="F30" t="s">
        <v>1967</v>
      </c>
      <c r="G30">
        <v>1</v>
      </c>
      <c r="H30">
        <v>2</v>
      </c>
      <c r="I30" t="s">
        <v>1998</v>
      </c>
      <c r="J30">
        <v>54</v>
      </c>
      <c r="K30" t="s">
        <v>304</v>
      </c>
      <c r="L30" t="s">
        <v>1969</v>
      </c>
      <c r="M30" t="s">
        <v>478</v>
      </c>
      <c r="N30" t="s">
        <v>458</v>
      </c>
      <c r="O30" t="s">
        <v>1999</v>
      </c>
      <c r="P30"/>
      <c r="Q30"/>
      <c r="R30"/>
      <c r="S30"/>
      <c r="T30" s="116"/>
      <c r="U30" t="s">
        <v>1970</v>
      </c>
      <c r="V30" s="116">
        <v>44630</v>
      </c>
      <c r="W30" s="116"/>
      <c r="X30" t="s">
        <v>457</v>
      </c>
      <c r="Y30"/>
      <c r="Z30"/>
      <c r="AA30" s="116"/>
      <c r="AB30">
        <v>1</v>
      </c>
      <c r="AC30" s="83">
        <v>44636.000543980997</v>
      </c>
      <c r="AD30" s="83">
        <v>44636.000543980997</v>
      </c>
      <c r="AE30" s="119" t="s">
        <v>2014</v>
      </c>
    </row>
    <row r="31" spans="1:31" ht="15" x14ac:dyDescent="0.25">
      <c r="A31" s="80">
        <v>30</v>
      </c>
      <c r="B31" t="s">
        <v>676</v>
      </c>
      <c r="C31" t="s">
        <v>461</v>
      </c>
      <c r="D31" t="s">
        <v>282</v>
      </c>
      <c r="E31" t="s">
        <v>288</v>
      </c>
      <c r="F31" t="s">
        <v>1967</v>
      </c>
      <c r="G31">
        <v>1</v>
      </c>
      <c r="H31">
        <v>2</v>
      </c>
      <c r="I31" t="s">
        <v>1998</v>
      </c>
      <c r="J31">
        <v>54</v>
      </c>
      <c r="K31" t="s">
        <v>306</v>
      </c>
      <c r="L31" t="s">
        <v>1969</v>
      </c>
      <c r="M31" t="s">
        <v>478</v>
      </c>
      <c r="N31" t="s">
        <v>458</v>
      </c>
      <c r="O31" t="s">
        <v>1999</v>
      </c>
      <c r="P31"/>
      <c r="Q31"/>
      <c r="R31"/>
      <c r="S31"/>
      <c r="T31" s="116"/>
      <c r="U31" t="s">
        <v>1970</v>
      </c>
      <c r="V31" s="116">
        <v>44630</v>
      </c>
      <c r="W31" s="116"/>
      <c r="X31" t="s">
        <v>457</v>
      </c>
      <c r="Y31"/>
      <c r="Z31"/>
      <c r="AA31" s="116"/>
      <c r="AB31">
        <v>1</v>
      </c>
      <c r="AC31" s="83">
        <v>44636.010023148003</v>
      </c>
      <c r="AD31" s="83">
        <v>44636.010023148003</v>
      </c>
      <c r="AE31" s="119" t="s">
        <v>2015</v>
      </c>
    </row>
    <row r="32" spans="1:31" ht="15" x14ac:dyDescent="0.25">
      <c r="A32" s="80">
        <v>31</v>
      </c>
      <c r="B32" t="s">
        <v>645</v>
      </c>
      <c r="C32" t="s">
        <v>461</v>
      </c>
      <c r="D32" t="s">
        <v>282</v>
      </c>
      <c r="E32" t="s">
        <v>284</v>
      </c>
      <c r="F32" t="s">
        <v>594</v>
      </c>
      <c r="G32">
        <v>3</v>
      </c>
      <c r="H32">
        <v>5</v>
      </c>
      <c r="I32" t="s">
        <v>646</v>
      </c>
      <c r="J32">
        <v>49</v>
      </c>
      <c r="K32" t="s">
        <v>304</v>
      </c>
      <c r="L32" t="s">
        <v>307</v>
      </c>
      <c r="M32" t="s">
        <v>478</v>
      </c>
      <c r="N32" t="s">
        <v>458</v>
      </c>
      <c r="O32" t="s">
        <v>333</v>
      </c>
      <c r="P32"/>
      <c r="Q32"/>
      <c r="R32"/>
      <c r="S32"/>
      <c r="T32" s="116"/>
      <c r="U32" t="s">
        <v>513</v>
      </c>
      <c r="V32" s="116">
        <v>44626</v>
      </c>
      <c r="W32" s="116"/>
      <c r="X32" t="s">
        <v>457</v>
      </c>
      <c r="Y32"/>
      <c r="Z32"/>
      <c r="AA32" s="116"/>
      <c r="AB32">
        <v>3</v>
      </c>
      <c r="AC32" s="83">
        <v>44626.701956019002</v>
      </c>
      <c r="AD32" s="83">
        <v>44626.701956019002</v>
      </c>
      <c r="AE32" s="82" t="s">
        <v>644</v>
      </c>
    </row>
    <row r="33" spans="1:31" ht="15" x14ac:dyDescent="0.25">
      <c r="A33" s="80">
        <v>32</v>
      </c>
      <c r="B33" t="s">
        <v>648</v>
      </c>
      <c r="C33" t="s">
        <v>461</v>
      </c>
      <c r="D33" t="s">
        <v>282</v>
      </c>
      <c r="E33" t="s">
        <v>284</v>
      </c>
      <c r="F33" t="s">
        <v>594</v>
      </c>
      <c r="G33">
        <v>3</v>
      </c>
      <c r="H33">
        <v>5</v>
      </c>
      <c r="I33" t="s">
        <v>646</v>
      </c>
      <c r="J33">
        <v>46</v>
      </c>
      <c r="K33" t="s">
        <v>306</v>
      </c>
      <c r="L33" t="s">
        <v>307</v>
      </c>
      <c r="M33" t="s">
        <v>478</v>
      </c>
      <c r="N33" t="s">
        <v>458</v>
      </c>
      <c r="O33" t="s">
        <v>333</v>
      </c>
      <c r="P33"/>
      <c r="Q33"/>
      <c r="R33"/>
      <c r="S33"/>
      <c r="T33" s="116"/>
      <c r="U33" t="s">
        <v>513</v>
      </c>
      <c r="V33" s="116">
        <v>44626</v>
      </c>
      <c r="W33" s="116"/>
      <c r="X33" t="s">
        <v>457</v>
      </c>
      <c r="Y33"/>
      <c r="Z33"/>
      <c r="AA33" s="116"/>
      <c r="AB33">
        <v>3</v>
      </c>
      <c r="AC33" s="83">
        <v>44626.702905093</v>
      </c>
      <c r="AD33" s="83">
        <v>44626.702905093</v>
      </c>
      <c r="AE33" s="82" t="s">
        <v>647</v>
      </c>
    </row>
    <row r="34" spans="1:31" ht="15" x14ac:dyDescent="0.25">
      <c r="A34" s="80">
        <v>33</v>
      </c>
      <c r="B34" t="s">
        <v>650</v>
      </c>
      <c r="C34" t="s">
        <v>461</v>
      </c>
      <c r="D34" t="s">
        <v>282</v>
      </c>
      <c r="E34" t="s">
        <v>284</v>
      </c>
      <c r="F34" t="s">
        <v>594</v>
      </c>
      <c r="G34">
        <v>3</v>
      </c>
      <c r="H34">
        <v>5</v>
      </c>
      <c r="I34" t="s">
        <v>646</v>
      </c>
      <c r="J34">
        <v>24</v>
      </c>
      <c r="K34" t="s">
        <v>304</v>
      </c>
      <c r="L34" t="s">
        <v>307</v>
      </c>
      <c r="M34" t="s">
        <v>478</v>
      </c>
      <c r="N34" t="s">
        <v>458</v>
      </c>
      <c r="O34" t="s">
        <v>333</v>
      </c>
      <c r="P34"/>
      <c r="Q34"/>
      <c r="R34"/>
      <c r="S34"/>
      <c r="T34" s="116"/>
      <c r="U34" t="s">
        <v>513</v>
      </c>
      <c r="V34" s="116">
        <v>44626</v>
      </c>
      <c r="W34" s="116"/>
      <c r="X34" t="s">
        <v>457</v>
      </c>
      <c r="Y34"/>
      <c r="Z34"/>
      <c r="AA34" s="116"/>
      <c r="AB34">
        <v>3</v>
      </c>
      <c r="AC34" s="83">
        <v>44626.703935185004</v>
      </c>
      <c r="AD34" s="83">
        <v>44626.703935185004</v>
      </c>
      <c r="AE34" s="82" t="s">
        <v>649</v>
      </c>
    </row>
    <row r="35" spans="1:31" ht="15" x14ac:dyDescent="0.25">
      <c r="A35" s="80">
        <v>34</v>
      </c>
      <c r="B35" t="s">
        <v>652</v>
      </c>
      <c r="C35" t="s">
        <v>461</v>
      </c>
      <c r="D35" t="s">
        <v>282</v>
      </c>
      <c r="E35" t="s">
        <v>284</v>
      </c>
      <c r="F35" t="s">
        <v>594</v>
      </c>
      <c r="G35">
        <v>3</v>
      </c>
      <c r="H35">
        <v>5</v>
      </c>
      <c r="I35" t="s">
        <v>646</v>
      </c>
      <c r="J35">
        <v>15</v>
      </c>
      <c r="K35" t="s">
        <v>304</v>
      </c>
      <c r="L35" t="s">
        <v>307</v>
      </c>
      <c r="M35" t="s">
        <v>478</v>
      </c>
      <c r="N35" t="s">
        <v>458</v>
      </c>
      <c r="O35" t="s">
        <v>333</v>
      </c>
      <c r="P35"/>
      <c r="Q35"/>
      <c r="R35"/>
      <c r="S35"/>
      <c r="T35" s="116"/>
      <c r="U35" t="s">
        <v>513</v>
      </c>
      <c r="V35" s="116">
        <v>44626</v>
      </c>
      <c r="W35" s="116"/>
      <c r="X35" t="s">
        <v>457</v>
      </c>
      <c r="Y35"/>
      <c r="Z35"/>
      <c r="AA35" s="116"/>
      <c r="AB35">
        <v>3</v>
      </c>
      <c r="AC35" s="83">
        <v>44626.704780093001</v>
      </c>
      <c r="AD35" s="83">
        <v>44626.704780093001</v>
      </c>
      <c r="AE35" s="82" t="s">
        <v>651</v>
      </c>
    </row>
    <row r="36" spans="1:31" ht="15" x14ac:dyDescent="0.25">
      <c r="A36" s="80">
        <v>35</v>
      </c>
      <c r="B36" t="s">
        <v>654</v>
      </c>
      <c r="C36" t="s">
        <v>461</v>
      </c>
      <c r="D36" t="s">
        <v>282</v>
      </c>
      <c r="E36" t="s">
        <v>284</v>
      </c>
      <c r="F36" t="s">
        <v>594</v>
      </c>
      <c r="G36">
        <v>3</v>
      </c>
      <c r="H36">
        <v>5</v>
      </c>
      <c r="I36" t="s">
        <v>646</v>
      </c>
      <c r="J36">
        <v>39</v>
      </c>
      <c r="K36" t="s">
        <v>304</v>
      </c>
      <c r="L36" t="s">
        <v>307</v>
      </c>
      <c r="M36" t="s">
        <v>478</v>
      </c>
      <c r="N36" t="s">
        <v>458</v>
      </c>
      <c r="O36" t="s">
        <v>333</v>
      </c>
      <c r="P36"/>
      <c r="Q36"/>
      <c r="R36"/>
      <c r="S36"/>
      <c r="T36" s="116"/>
      <c r="U36" t="s">
        <v>513</v>
      </c>
      <c r="V36" s="116">
        <v>44626</v>
      </c>
      <c r="W36" s="116"/>
      <c r="X36" t="s">
        <v>457</v>
      </c>
      <c r="Y36"/>
      <c r="Z36"/>
      <c r="AA36" s="116"/>
      <c r="AB36">
        <v>3</v>
      </c>
      <c r="AC36" s="83">
        <v>44626.705636573999</v>
      </c>
      <c r="AD36" s="83">
        <v>44626.705636573999</v>
      </c>
      <c r="AE36" s="82" t="s">
        <v>653</v>
      </c>
    </row>
    <row r="37" spans="1:31" ht="15" x14ac:dyDescent="0.25">
      <c r="A37" s="80">
        <v>36</v>
      </c>
      <c r="B37" t="s">
        <v>656</v>
      </c>
      <c r="C37" t="s">
        <v>461</v>
      </c>
      <c r="D37" t="s">
        <v>282</v>
      </c>
      <c r="E37" t="s">
        <v>284</v>
      </c>
      <c r="F37" t="s">
        <v>594</v>
      </c>
      <c r="G37">
        <v>3</v>
      </c>
      <c r="H37">
        <v>5</v>
      </c>
      <c r="I37" t="s">
        <v>646</v>
      </c>
      <c r="J37">
        <v>36</v>
      </c>
      <c r="K37" t="s">
        <v>306</v>
      </c>
      <c r="L37" t="s">
        <v>307</v>
      </c>
      <c r="M37" t="s">
        <v>478</v>
      </c>
      <c r="N37" t="s">
        <v>458</v>
      </c>
      <c r="O37" t="s">
        <v>333</v>
      </c>
      <c r="P37"/>
      <c r="Q37"/>
      <c r="R37"/>
      <c r="S37"/>
      <c r="T37" s="116"/>
      <c r="U37" t="s">
        <v>513</v>
      </c>
      <c r="V37" s="116">
        <v>44626</v>
      </c>
      <c r="W37" s="116"/>
      <c r="X37" t="s">
        <v>457</v>
      </c>
      <c r="Y37"/>
      <c r="Z37"/>
      <c r="AA37" s="116"/>
      <c r="AB37">
        <v>3</v>
      </c>
      <c r="AC37" s="83">
        <v>44626.706539352002</v>
      </c>
      <c r="AD37" s="83">
        <v>44626.706539352002</v>
      </c>
      <c r="AE37" s="82" t="s">
        <v>655</v>
      </c>
    </row>
    <row r="38" spans="1:31" ht="15" x14ac:dyDescent="0.25">
      <c r="A38" s="80">
        <v>37</v>
      </c>
      <c r="B38" t="s">
        <v>658</v>
      </c>
      <c r="C38" t="s">
        <v>461</v>
      </c>
      <c r="D38" t="s">
        <v>282</v>
      </c>
      <c r="E38" t="s">
        <v>284</v>
      </c>
      <c r="F38" t="s">
        <v>594</v>
      </c>
      <c r="G38">
        <v>3</v>
      </c>
      <c r="H38">
        <v>5</v>
      </c>
      <c r="I38" t="s">
        <v>646</v>
      </c>
      <c r="J38">
        <v>15</v>
      </c>
      <c r="K38" t="s">
        <v>304</v>
      </c>
      <c r="L38" t="s">
        <v>307</v>
      </c>
      <c r="M38" t="s">
        <v>478</v>
      </c>
      <c r="N38" t="s">
        <v>458</v>
      </c>
      <c r="O38" t="s">
        <v>333</v>
      </c>
      <c r="P38"/>
      <c r="Q38"/>
      <c r="R38"/>
      <c r="S38"/>
      <c r="T38" s="116"/>
      <c r="U38" t="s">
        <v>513</v>
      </c>
      <c r="V38" s="116">
        <v>44626</v>
      </c>
      <c r="W38" s="116"/>
      <c r="X38" t="s">
        <v>457</v>
      </c>
      <c r="Y38"/>
      <c r="Z38"/>
      <c r="AA38" s="116"/>
      <c r="AB38">
        <v>3</v>
      </c>
      <c r="AC38" s="83">
        <v>44626.707314815001</v>
      </c>
      <c r="AD38" s="83">
        <v>44626.707314815001</v>
      </c>
      <c r="AE38" s="82" t="s">
        <v>657</v>
      </c>
    </row>
    <row r="39" spans="1:31" ht="15" x14ac:dyDescent="0.25">
      <c r="A39" s="80">
        <v>38</v>
      </c>
      <c r="B39" t="s">
        <v>660</v>
      </c>
      <c r="C39" t="s">
        <v>461</v>
      </c>
      <c r="D39" t="s">
        <v>282</v>
      </c>
      <c r="E39" t="s">
        <v>284</v>
      </c>
      <c r="F39" t="s">
        <v>594</v>
      </c>
      <c r="G39">
        <v>3</v>
      </c>
      <c r="H39">
        <v>5</v>
      </c>
      <c r="I39" t="s">
        <v>196</v>
      </c>
      <c r="J39">
        <v>66</v>
      </c>
      <c r="K39" t="s">
        <v>304</v>
      </c>
      <c r="L39" t="s">
        <v>307</v>
      </c>
      <c r="M39" t="s">
        <v>478</v>
      </c>
      <c r="N39" t="s">
        <v>458</v>
      </c>
      <c r="O39" t="s">
        <v>333</v>
      </c>
      <c r="P39"/>
      <c r="Q39"/>
      <c r="R39"/>
      <c r="S39"/>
      <c r="T39" s="116"/>
      <c r="U39" t="s">
        <v>513</v>
      </c>
      <c r="V39" s="116">
        <v>44626</v>
      </c>
      <c r="W39" s="116"/>
      <c r="X39" t="s">
        <v>457</v>
      </c>
      <c r="Y39"/>
      <c r="Z39"/>
      <c r="AA39" s="116"/>
      <c r="AB39">
        <v>3</v>
      </c>
      <c r="AC39" s="83">
        <v>44626.708194444</v>
      </c>
      <c r="AD39" s="83">
        <v>44626.708194444</v>
      </c>
      <c r="AE39" s="82" t="s">
        <v>659</v>
      </c>
    </row>
    <row r="40" spans="1:31" ht="15" x14ac:dyDescent="0.25">
      <c r="A40" s="80">
        <v>39</v>
      </c>
      <c r="B40" t="s">
        <v>662</v>
      </c>
      <c r="C40" t="s">
        <v>461</v>
      </c>
      <c r="D40" t="s">
        <v>282</v>
      </c>
      <c r="E40" t="s">
        <v>284</v>
      </c>
      <c r="F40" t="s">
        <v>594</v>
      </c>
      <c r="G40">
        <v>3</v>
      </c>
      <c r="H40">
        <v>5</v>
      </c>
      <c r="I40" t="s">
        <v>196</v>
      </c>
      <c r="J40">
        <v>61</v>
      </c>
      <c r="K40" t="s">
        <v>306</v>
      </c>
      <c r="L40" t="s">
        <v>307</v>
      </c>
      <c r="M40" t="s">
        <v>478</v>
      </c>
      <c r="N40" t="s">
        <v>458</v>
      </c>
      <c r="O40" t="s">
        <v>333</v>
      </c>
      <c r="P40"/>
      <c r="Q40"/>
      <c r="R40"/>
      <c r="S40"/>
      <c r="T40" s="116"/>
      <c r="U40" t="s">
        <v>513</v>
      </c>
      <c r="V40" s="116">
        <v>44626</v>
      </c>
      <c r="W40" s="116"/>
      <c r="X40" t="s">
        <v>457</v>
      </c>
      <c r="Y40"/>
      <c r="Z40"/>
      <c r="AA40" s="116"/>
      <c r="AB40">
        <v>3</v>
      </c>
      <c r="AC40" s="83">
        <v>44626.708900463003</v>
      </c>
      <c r="AD40" s="83">
        <v>44626.708900463003</v>
      </c>
      <c r="AE40" s="82" t="s">
        <v>661</v>
      </c>
    </row>
    <row r="41" spans="1:31" ht="15" x14ac:dyDescent="0.25">
      <c r="A41" s="80">
        <v>40</v>
      </c>
      <c r="B41" t="s">
        <v>664</v>
      </c>
      <c r="C41" t="s">
        <v>461</v>
      </c>
      <c r="D41" t="s">
        <v>282</v>
      </c>
      <c r="E41" t="s">
        <v>284</v>
      </c>
      <c r="F41" t="s">
        <v>594</v>
      </c>
      <c r="G41">
        <v>3</v>
      </c>
      <c r="H41">
        <v>5</v>
      </c>
      <c r="I41" t="s">
        <v>196</v>
      </c>
      <c r="J41">
        <v>24</v>
      </c>
      <c r="K41" t="s">
        <v>304</v>
      </c>
      <c r="L41" t="s">
        <v>307</v>
      </c>
      <c r="M41" t="s">
        <v>478</v>
      </c>
      <c r="N41" t="s">
        <v>458</v>
      </c>
      <c r="O41" t="s">
        <v>333</v>
      </c>
      <c r="P41"/>
      <c r="Q41"/>
      <c r="R41"/>
      <c r="S41"/>
      <c r="T41" s="116"/>
      <c r="U41" t="s">
        <v>513</v>
      </c>
      <c r="V41" s="116">
        <v>44626</v>
      </c>
      <c r="W41" s="116"/>
      <c r="X41" t="s">
        <v>457</v>
      </c>
      <c r="Y41"/>
      <c r="Z41"/>
      <c r="AA41" s="116"/>
      <c r="AB41">
        <v>3</v>
      </c>
      <c r="AC41" s="83">
        <v>44626.709710648</v>
      </c>
      <c r="AD41" s="83">
        <v>44626.709710648</v>
      </c>
      <c r="AE41" s="82" t="s">
        <v>663</v>
      </c>
    </row>
    <row r="42" spans="1:31" ht="15" x14ac:dyDescent="0.25">
      <c r="A42" s="80">
        <v>41</v>
      </c>
      <c r="B42" t="s">
        <v>666</v>
      </c>
      <c r="C42" t="s">
        <v>461</v>
      </c>
      <c r="D42" t="s">
        <v>282</v>
      </c>
      <c r="E42" t="s">
        <v>284</v>
      </c>
      <c r="F42" t="s">
        <v>594</v>
      </c>
      <c r="G42">
        <v>3</v>
      </c>
      <c r="H42">
        <v>5</v>
      </c>
      <c r="I42" t="s">
        <v>646</v>
      </c>
      <c r="J42">
        <v>66</v>
      </c>
      <c r="K42" t="s">
        <v>304</v>
      </c>
      <c r="L42" t="s">
        <v>307</v>
      </c>
      <c r="M42" t="s">
        <v>478</v>
      </c>
      <c r="N42" t="s">
        <v>458</v>
      </c>
      <c r="O42" t="s">
        <v>333</v>
      </c>
      <c r="P42"/>
      <c r="Q42"/>
      <c r="R42"/>
      <c r="S42"/>
      <c r="T42" s="116"/>
      <c r="U42" t="s">
        <v>513</v>
      </c>
      <c r="V42" s="116">
        <v>44626</v>
      </c>
      <c r="W42" s="116"/>
      <c r="X42" t="s">
        <v>457</v>
      </c>
      <c r="Y42"/>
      <c r="Z42"/>
      <c r="AA42" s="116"/>
      <c r="AB42">
        <v>3</v>
      </c>
      <c r="AC42" s="83">
        <v>44626.711574073997</v>
      </c>
      <c r="AD42" s="83">
        <v>44626.711574073997</v>
      </c>
      <c r="AE42" s="82" t="s">
        <v>665</v>
      </c>
    </row>
    <row r="43" spans="1:31" ht="15" x14ac:dyDescent="0.25">
      <c r="A43" s="80">
        <v>42</v>
      </c>
      <c r="B43" t="s">
        <v>668</v>
      </c>
      <c r="C43" t="s">
        <v>461</v>
      </c>
      <c r="D43" t="s">
        <v>282</v>
      </c>
      <c r="E43" t="s">
        <v>284</v>
      </c>
      <c r="F43" t="s">
        <v>594</v>
      </c>
      <c r="G43">
        <v>3</v>
      </c>
      <c r="H43">
        <v>5</v>
      </c>
      <c r="I43" t="s">
        <v>646</v>
      </c>
      <c r="J43">
        <v>57</v>
      </c>
      <c r="K43" t="s">
        <v>306</v>
      </c>
      <c r="L43" t="s">
        <v>307</v>
      </c>
      <c r="M43" t="s">
        <v>478</v>
      </c>
      <c r="N43" t="s">
        <v>458</v>
      </c>
      <c r="O43" t="s">
        <v>333</v>
      </c>
      <c r="P43"/>
      <c r="Q43"/>
      <c r="R43"/>
      <c r="S43"/>
      <c r="T43" s="116"/>
      <c r="U43" t="s">
        <v>513</v>
      </c>
      <c r="V43" s="116">
        <v>44626</v>
      </c>
      <c r="W43" s="116"/>
      <c r="X43" t="s">
        <v>457</v>
      </c>
      <c r="Y43"/>
      <c r="Z43"/>
      <c r="AA43" s="116"/>
      <c r="AB43">
        <v>3</v>
      </c>
      <c r="AC43" s="83">
        <v>44626.712789352001</v>
      </c>
      <c r="AD43" s="83">
        <v>44626.712789352001</v>
      </c>
      <c r="AE43" s="82" t="s">
        <v>667</v>
      </c>
    </row>
    <row r="44" spans="1:31" ht="15" x14ac:dyDescent="0.25">
      <c r="A44" s="80">
        <v>43</v>
      </c>
      <c r="B44" t="s">
        <v>670</v>
      </c>
      <c r="C44" t="s">
        <v>461</v>
      </c>
      <c r="D44" t="s">
        <v>282</v>
      </c>
      <c r="E44" t="s">
        <v>284</v>
      </c>
      <c r="F44" t="s">
        <v>594</v>
      </c>
      <c r="G44">
        <v>3</v>
      </c>
      <c r="H44">
        <v>5</v>
      </c>
      <c r="I44" t="s">
        <v>646</v>
      </c>
      <c r="J44">
        <v>49</v>
      </c>
      <c r="K44" t="s">
        <v>304</v>
      </c>
      <c r="L44" t="s">
        <v>307</v>
      </c>
      <c r="M44" t="s">
        <v>478</v>
      </c>
      <c r="N44" t="s">
        <v>458</v>
      </c>
      <c r="O44" t="s">
        <v>333</v>
      </c>
      <c r="P44"/>
      <c r="Q44"/>
      <c r="R44"/>
      <c r="S44"/>
      <c r="T44" s="116"/>
      <c r="U44" t="s">
        <v>513</v>
      </c>
      <c r="V44" s="116">
        <v>44626</v>
      </c>
      <c r="W44" s="116"/>
      <c r="X44" t="s">
        <v>457</v>
      </c>
      <c r="Y44"/>
      <c r="Z44"/>
      <c r="AA44" s="116"/>
      <c r="AB44">
        <v>1</v>
      </c>
      <c r="AC44" s="83">
        <v>44626.713726852002</v>
      </c>
      <c r="AD44" s="83">
        <v>44626.713726852002</v>
      </c>
      <c r="AE44" s="82" t="s">
        <v>669</v>
      </c>
    </row>
    <row r="45" spans="1:31" ht="15" x14ac:dyDescent="0.25">
      <c r="A45" s="80">
        <v>44</v>
      </c>
      <c r="B45" t="s">
        <v>672</v>
      </c>
      <c r="C45" t="s">
        <v>461</v>
      </c>
      <c r="D45" t="s">
        <v>282</v>
      </c>
      <c r="E45" t="s">
        <v>284</v>
      </c>
      <c r="F45" t="s">
        <v>594</v>
      </c>
      <c r="G45">
        <v>3</v>
      </c>
      <c r="H45">
        <v>5</v>
      </c>
      <c r="I45" t="s">
        <v>646</v>
      </c>
      <c r="J45">
        <v>22</v>
      </c>
      <c r="K45" t="s">
        <v>306</v>
      </c>
      <c r="L45" t="s">
        <v>307</v>
      </c>
      <c r="M45" t="s">
        <v>478</v>
      </c>
      <c r="N45" t="s">
        <v>458</v>
      </c>
      <c r="O45" t="s">
        <v>333</v>
      </c>
      <c r="P45"/>
      <c r="Q45"/>
      <c r="R45"/>
      <c r="S45"/>
      <c r="T45" s="116"/>
      <c r="U45" t="s">
        <v>513</v>
      </c>
      <c r="V45" s="116">
        <v>44626</v>
      </c>
      <c r="W45" s="116"/>
      <c r="X45" t="s">
        <v>457</v>
      </c>
      <c r="Y45"/>
      <c r="Z45"/>
      <c r="AA45" s="116"/>
      <c r="AB45">
        <v>2</v>
      </c>
      <c r="AC45" s="83">
        <v>44626.714675925999</v>
      </c>
      <c r="AD45" s="83">
        <v>44626.714675925999</v>
      </c>
      <c r="AE45" s="82" t="s">
        <v>671</v>
      </c>
    </row>
    <row r="46" spans="1:31" ht="15" x14ac:dyDescent="0.25">
      <c r="A46" s="80">
        <v>45</v>
      </c>
      <c r="B46" t="s">
        <v>674</v>
      </c>
      <c r="C46" t="s">
        <v>461</v>
      </c>
      <c r="D46" t="s">
        <v>282</v>
      </c>
      <c r="E46" t="s">
        <v>284</v>
      </c>
      <c r="F46" t="s">
        <v>594</v>
      </c>
      <c r="G46">
        <v>3</v>
      </c>
      <c r="H46">
        <v>5</v>
      </c>
      <c r="I46" t="s">
        <v>646</v>
      </c>
      <c r="J46">
        <v>17</v>
      </c>
      <c r="K46" t="s">
        <v>304</v>
      </c>
      <c r="L46" t="s">
        <v>307</v>
      </c>
      <c r="M46" t="s">
        <v>478</v>
      </c>
      <c r="N46" t="s">
        <v>458</v>
      </c>
      <c r="O46" t="s">
        <v>333</v>
      </c>
      <c r="P46"/>
      <c r="Q46"/>
      <c r="R46"/>
      <c r="S46"/>
      <c r="T46" s="116"/>
      <c r="U46" t="s">
        <v>513</v>
      </c>
      <c r="V46" s="116">
        <v>44626</v>
      </c>
      <c r="W46" s="116"/>
      <c r="X46" t="s">
        <v>457</v>
      </c>
      <c r="Y46"/>
      <c r="Z46"/>
      <c r="AA46" s="116"/>
      <c r="AB46">
        <v>2</v>
      </c>
      <c r="AC46" s="83">
        <v>44626.715601852004</v>
      </c>
      <c r="AD46" s="83">
        <v>44626.715601852004</v>
      </c>
      <c r="AE46" s="82" t="s">
        <v>673</v>
      </c>
    </row>
    <row r="47" spans="1:31" ht="15" x14ac:dyDescent="0.25">
      <c r="A47" s="80">
        <v>46</v>
      </c>
      <c r="B47" t="s">
        <v>676</v>
      </c>
      <c r="C47" t="s">
        <v>461</v>
      </c>
      <c r="D47" t="s">
        <v>282</v>
      </c>
      <c r="E47" t="s">
        <v>284</v>
      </c>
      <c r="F47" t="s">
        <v>594</v>
      </c>
      <c r="G47">
        <v>3</v>
      </c>
      <c r="H47">
        <v>5</v>
      </c>
      <c r="I47" t="s">
        <v>646</v>
      </c>
      <c r="J47">
        <v>50</v>
      </c>
      <c r="K47" t="s">
        <v>306</v>
      </c>
      <c r="L47" t="s">
        <v>307</v>
      </c>
      <c r="M47" t="s">
        <v>478</v>
      </c>
      <c r="N47" t="s">
        <v>458</v>
      </c>
      <c r="O47" t="s">
        <v>333</v>
      </c>
      <c r="P47"/>
      <c r="Q47"/>
      <c r="R47"/>
      <c r="S47"/>
      <c r="T47" s="116"/>
      <c r="U47" t="s">
        <v>513</v>
      </c>
      <c r="V47" s="116">
        <v>44626</v>
      </c>
      <c r="W47" s="116"/>
      <c r="X47" t="s">
        <v>457</v>
      </c>
      <c r="Y47"/>
      <c r="Z47"/>
      <c r="AA47" s="116"/>
      <c r="AB47">
        <v>3</v>
      </c>
      <c r="AC47" s="83">
        <v>44626.716458333001</v>
      </c>
      <c r="AD47" s="83">
        <v>44626.716458333001</v>
      </c>
      <c r="AE47" s="82" t="s">
        <v>675</v>
      </c>
    </row>
    <row r="48" spans="1:31" ht="15" x14ac:dyDescent="0.25">
      <c r="A48" s="80">
        <v>47</v>
      </c>
      <c r="B48" t="s">
        <v>678</v>
      </c>
      <c r="C48" t="s">
        <v>461</v>
      </c>
      <c r="D48" t="s">
        <v>282</v>
      </c>
      <c r="E48" t="s">
        <v>284</v>
      </c>
      <c r="F48" t="s">
        <v>594</v>
      </c>
      <c r="G48">
        <v>3</v>
      </c>
      <c r="H48">
        <v>5</v>
      </c>
      <c r="I48" t="s">
        <v>646</v>
      </c>
      <c r="J48">
        <v>33</v>
      </c>
      <c r="K48" t="s">
        <v>304</v>
      </c>
      <c r="L48" t="s">
        <v>307</v>
      </c>
      <c r="M48" t="s">
        <v>478</v>
      </c>
      <c r="N48" t="s">
        <v>458</v>
      </c>
      <c r="O48" t="s">
        <v>333</v>
      </c>
      <c r="P48"/>
      <c r="Q48"/>
      <c r="R48"/>
      <c r="S48"/>
      <c r="T48" s="116"/>
      <c r="U48" t="s">
        <v>513</v>
      </c>
      <c r="V48" s="116">
        <v>44626</v>
      </c>
      <c r="W48" s="116"/>
      <c r="X48" t="s">
        <v>457</v>
      </c>
      <c r="Y48"/>
      <c r="Z48"/>
      <c r="AA48" s="116"/>
      <c r="AB48">
        <v>2</v>
      </c>
      <c r="AC48" s="83">
        <v>44626.717199074003</v>
      </c>
      <c r="AD48" s="83">
        <v>44626.717199074003</v>
      </c>
      <c r="AE48" s="82" t="s">
        <v>677</v>
      </c>
    </row>
    <row r="49" spans="1:31" ht="15" x14ac:dyDescent="0.25">
      <c r="A49" s="80">
        <v>48</v>
      </c>
      <c r="B49" t="s">
        <v>680</v>
      </c>
      <c r="C49" t="s">
        <v>461</v>
      </c>
      <c r="D49" t="s">
        <v>282</v>
      </c>
      <c r="E49" t="s">
        <v>284</v>
      </c>
      <c r="F49" t="s">
        <v>594</v>
      </c>
      <c r="G49">
        <v>3</v>
      </c>
      <c r="H49">
        <v>5</v>
      </c>
      <c r="I49" t="s">
        <v>646</v>
      </c>
      <c r="J49">
        <v>30</v>
      </c>
      <c r="K49" t="s">
        <v>306</v>
      </c>
      <c r="L49" t="s">
        <v>307</v>
      </c>
      <c r="M49" t="s">
        <v>478</v>
      </c>
      <c r="N49" t="s">
        <v>458</v>
      </c>
      <c r="O49" t="s">
        <v>333</v>
      </c>
      <c r="P49"/>
      <c r="Q49"/>
      <c r="R49"/>
      <c r="S49"/>
      <c r="T49" s="116"/>
      <c r="U49" t="s">
        <v>513</v>
      </c>
      <c r="V49" s="116">
        <v>44626</v>
      </c>
      <c r="W49" s="116"/>
      <c r="X49" t="s">
        <v>457</v>
      </c>
      <c r="Y49"/>
      <c r="Z49"/>
      <c r="AA49" s="116"/>
      <c r="AB49">
        <v>2</v>
      </c>
      <c r="AC49" s="83">
        <v>44626.717951389001</v>
      </c>
      <c r="AD49" s="83">
        <v>44626.717951389001</v>
      </c>
      <c r="AE49" s="82" t="s">
        <v>679</v>
      </c>
    </row>
    <row r="50" spans="1:31" ht="15" x14ac:dyDescent="0.25">
      <c r="A50" s="80">
        <v>49</v>
      </c>
      <c r="B50" t="s">
        <v>624</v>
      </c>
      <c r="C50" t="s">
        <v>461</v>
      </c>
      <c r="D50" t="s">
        <v>282</v>
      </c>
      <c r="E50" t="s">
        <v>285</v>
      </c>
      <c r="F50" t="s">
        <v>589</v>
      </c>
      <c r="G50">
        <v>5</v>
      </c>
      <c r="H50">
        <v>5</v>
      </c>
      <c r="I50" t="s">
        <v>589</v>
      </c>
      <c r="J50">
        <v>58</v>
      </c>
      <c r="K50" t="s">
        <v>304</v>
      </c>
      <c r="L50" t="s">
        <v>496</v>
      </c>
      <c r="M50" t="s">
        <v>478</v>
      </c>
      <c r="N50" t="s">
        <v>458</v>
      </c>
      <c r="O50" t="s">
        <v>481</v>
      </c>
      <c r="P50"/>
      <c r="Q50"/>
      <c r="R50"/>
      <c r="S50"/>
      <c r="T50" s="116"/>
      <c r="U50" t="s">
        <v>609</v>
      </c>
      <c r="V50" s="116">
        <v>44627</v>
      </c>
      <c r="W50" s="116"/>
      <c r="X50" t="s">
        <v>457</v>
      </c>
      <c r="Y50" t="s">
        <v>684</v>
      </c>
      <c r="Z50" t="s">
        <v>480</v>
      </c>
      <c r="AA50" s="116">
        <v>44627</v>
      </c>
      <c r="AB50">
        <v>0</v>
      </c>
      <c r="AC50" s="83">
        <v>44627.538032406999</v>
      </c>
      <c r="AD50" s="83">
        <v>44627.538032406999</v>
      </c>
      <c r="AE50" s="82" t="s">
        <v>683</v>
      </c>
    </row>
    <row r="51" spans="1:31" ht="15" x14ac:dyDescent="0.25">
      <c r="A51" s="80">
        <v>50</v>
      </c>
      <c r="B51" t="s">
        <v>312</v>
      </c>
      <c r="C51" t="s">
        <v>461</v>
      </c>
      <c r="D51" t="s">
        <v>282</v>
      </c>
      <c r="E51" t="s">
        <v>285</v>
      </c>
      <c r="F51" t="s">
        <v>589</v>
      </c>
      <c r="G51">
        <v>5</v>
      </c>
      <c r="H51">
        <v>5</v>
      </c>
      <c r="I51" t="s">
        <v>589</v>
      </c>
      <c r="J51">
        <v>51</v>
      </c>
      <c r="K51" t="s">
        <v>306</v>
      </c>
      <c r="L51" t="s">
        <v>496</v>
      </c>
      <c r="M51" t="s">
        <v>478</v>
      </c>
      <c r="N51" t="s">
        <v>458</v>
      </c>
      <c r="O51" t="s">
        <v>481</v>
      </c>
      <c r="P51"/>
      <c r="Q51"/>
      <c r="R51"/>
      <c r="S51"/>
      <c r="T51" s="116"/>
      <c r="U51" t="s">
        <v>609</v>
      </c>
      <c r="V51" s="116">
        <v>44627</v>
      </c>
      <c r="W51" s="116"/>
      <c r="X51" t="s">
        <v>457</v>
      </c>
      <c r="Y51" t="s">
        <v>686</v>
      </c>
      <c r="Z51" t="s">
        <v>480</v>
      </c>
      <c r="AA51" s="116">
        <v>44627</v>
      </c>
      <c r="AB51">
        <v>0</v>
      </c>
      <c r="AC51" s="83">
        <v>44627.539282407</v>
      </c>
      <c r="AD51" s="83">
        <v>44627.539282407</v>
      </c>
      <c r="AE51" s="82" t="s">
        <v>685</v>
      </c>
    </row>
    <row r="52" spans="1:31" ht="15" x14ac:dyDescent="0.25">
      <c r="A52" s="80">
        <v>51</v>
      </c>
      <c r="B52" t="s">
        <v>688</v>
      </c>
      <c r="C52" t="s">
        <v>461</v>
      </c>
      <c r="D52" t="s">
        <v>282</v>
      </c>
      <c r="E52" t="s">
        <v>285</v>
      </c>
      <c r="F52" t="s">
        <v>589</v>
      </c>
      <c r="G52">
        <v>5</v>
      </c>
      <c r="H52">
        <v>5</v>
      </c>
      <c r="I52" t="s">
        <v>589</v>
      </c>
      <c r="J52">
        <v>83</v>
      </c>
      <c r="K52" t="s">
        <v>306</v>
      </c>
      <c r="L52" t="s">
        <v>496</v>
      </c>
      <c r="M52" t="s">
        <v>478</v>
      </c>
      <c r="N52" t="s">
        <v>458</v>
      </c>
      <c r="O52" t="s">
        <v>481</v>
      </c>
      <c r="P52"/>
      <c r="Q52"/>
      <c r="R52"/>
      <c r="S52"/>
      <c r="T52" s="116"/>
      <c r="U52" t="s">
        <v>609</v>
      </c>
      <c r="V52" s="116">
        <v>44627</v>
      </c>
      <c r="W52" s="116"/>
      <c r="X52" t="s">
        <v>457</v>
      </c>
      <c r="Y52" t="s">
        <v>689</v>
      </c>
      <c r="Z52" t="s">
        <v>480</v>
      </c>
      <c r="AA52" s="116">
        <v>44627</v>
      </c>
      <c r="AB52">
        <v>0</v>
      </c>
      <c r="AC52" s="83">
        <v>44627.543599536999</v>
      </c>
      <c r="AD52" s="83">
        <v>44627.543599536999</v>
      </c>
      <c r="AE52" s="82" t="s">
        <v>687</v>
      </c>
    </row>
    <row r="53" spans="1:31" ht="15" x14ac:dyDescent="0.25">
      <c r="A53" s="80">
        <v>52</v>
      </c>
      <c r="B53" t="s">
        <v>691</v>
      </c>
      <c r="C53" t="s">
        <v>461</v>
      </c>
      <c r="D53" t="s">
        <v>282</v>
      </c>
      <c r="E53" t="s">
        <v>285</v>
      </c>
      <c r="F53" t="s">
        <v>589</v>
      </c>
      <c r="G53">
        <v>5</v>
      </c>
      <c r="H53">
        <v>5</v>
      </c>
      <c r="I53" t="s">
        <v>589</v>
      </c>
      <c r="J53">
        <v>44</v>
      </c>
      <c r="K53" t="s">
        <v>304</v>
      </c>
      <c r="L53" t="s">
        <v>496</v>
      </c>
      <c r="M53" t="s">
        <v>478</v>
      </c>
      <c r="N53" t="s">
        <v>458</v>
      </c>
      <c r="O53" t="s">
        <v>481</v>
      </c>
      <c r="P53"/>
      <c r="Q53"/>
      <c r="R53"/>
      <c r="S53"/>
      <c r="T53" s="116"/>
      <c r="U53" t="s">
        <v>609</v>
      </c>
      <c r="V53" s="116">
        <v>44627</v>
      </c>
      <c r="W53" s="116"/>
      <c r="X53" t="s">
        <v>457</v>
      </c>
      <c r="Y53" t="s">
        <v>692</v>
      </c>
      <c r="Z53" t="s">
        <v>480</v>
      </c>
      <c r="AA53" s="116">
        <v>44627</v>
      </c>
      <c r="AB53">
        <v>0</v>
      </c>
      <c r="AC53" s="83">
        <v>44627.544652778</v>
      </c>
      <c r="AD53" s="83">
        <v>44627.544652778</v>
      </c>
      <c r="AE53" s="82" t="s">
        <v>690</v>
      </c>
    </row>
    <row r="54" spans="1:31" ht="15" x14ac:dyDescent="0.25">
      <c r="A54" s="80">
        <v>53</v>
      </c>
      <c r="B54" t="s">
        <v>694</v>
      </c>
      <c r="C54" t="s">
        <v>461</v>
      </c>
      <c r="D54" t="s">
        <v>282</v>
      </c>
      <c r="E54" t="s">
        <v>285</v>
      </c>
      <c r="F54" t="s">
        <v>695</v>
      </c>
      <c r="G54">
        <v>6</v>
      </c>
      <c r="H54">
        <v>4</v>
      </c>
      <c r="I54" t="s">
        <v>695</v>
      </c>
      <c r="J54">
        <v>29</v>
      </c>
      <c r="K54" t="s">
        <v>306</v>
      </c>
      <c r="L54" t="s">
        <v>696</v>
      </c>
      <c r="M54" t="s">
        <v>478</v>
      </c>
      <c r="N54" t="s">
        <v>458</v>
      </c>
      <c r="O54" t="s">
        <v>481</v>
      </c>
      <c r="P54"/>
      <c r="Q54"/>
      <c r="R54"/>
      <c r="S54"/>
      <c r="T54" s="116"/>
      <c r="U54" t="s">
        <v>609</v>
      </c>
      <c r="V54" s="116">
        <v>44627</v>
      </c>
      <c r="W54" s="116"/>
      <c r="X54" t="s">
        <v>457</v>
      </c>
      <c r="Y54" t="s">
        <v>697</v>
      </c>
      <c r="Z54" t="s">
        <v>480</v>
      </c>
      <c r="AA54" s="116">
        <v>44627</v>
      </c>
      <c r="AB54">
        <v>0</v>
      </c>
      <c r="AC54" s="83">
        <v>44627.547777778003</v>
      </c>
      <c r="AD54" s="83">
        <v>44627.547777778003</v>
      </c>
      <c r="AE54" s="82" t="s">
        <v>693</v>
      </c>
    </row>
    <row r="55" spans="1:31" ht="15" x14ac:dyDescent="0.25">
      <c r="A55" s="80">
        <v>54</v>
      </c>
      <c r="B55" t="s">
        <v>699</v>
      </c>
      <c r="C55" t="s">
        <v>461</v>
      </c>
      <c r="D55" t="s">
        <v>282</v>
      </c>
      <c r="E55" t="s">
        <v>285</v>
      </c>
      <c r="F55" t="s">
        <v>695</v>
      </c>
      <c r="G55">
        <v>6</v>
      </c>
      <c r="H55">
        <v>4</v>
      </c>
      <c r="I55" t="s">
        <v>695</v>
      </c>
      <c r="J55">
        <v>8</v>
      </c>
      <c r="K55" t="s">
        <v>304</v>
      </c>
      <c r="L55" t="s">
        <v>496</v>
      </c>
      <c r="M55" t="s">
        <v>478</v>
      </c>
      <c r="N55" t="s">
        <v>458</v>
      </c>
      <c r="O55" t="s">
        <v>481</v>
      </c>
      <c r="P55"/>
      <c r="Q55"/>
      <c r="R55"/>
      <c r="S55"/>
      <c r="T55" s="116"/>
      <c r="U55" t="s">
        <v>609</v>
      </c>
      <c r="V55" s="116">
        <v>44627</v>
      </c>
      <c r="W55" s="116"/>
      <c r="X55" t="s">
        <v>457</v>
      </c>
      <c r="Y55" t="s">
        <v>700</v>
      </c>
      <c r="Z55" t="s">
        <v>480</v>
      </c>
      <c r="AA55" s="116">
        <v>44627</v>
      </c>
      <c r="AB55">
        <v>0</v>
      </c>
      <c r="AC55" s="83">
        <v>44627.548877314999</v>
      </c>
      <c r="AD55" s="83">
        <v>44627.548877314999</v>
      </c>
      <c r="AE55" s="82" t="s">
        <v>698</v>
      </c>
    </row>
    <row r="56" spans="1:31" ht="15" x14ac:dyDescent="0.25">
      <c r="A56" s="80">
        <v>55</v>
      </c>
      <c r="B56" t="s">
        <v>702</v>
      </c>
      <c r="C56" t="s">
        <v>461</v>
      </c>
      <c r="D56" t="s">
        <v>282</v>
      </c>
      <c r="E56" t="s">
        <v>285</v>
      </c>
      <c r="F56" t="s">
        <v>695</v>
      </c>
      <c r="G56">
        <v>6</v>
      </c>
      <c r="H56">
        <v>2</v>
      </c>
      <c r="I56" t="s">
        <v>695</v>
      </c>
      <c r="J56">
        <v>48</v>
      </c>
      <c r="K56" t="s">
        <v>306</v>
      </c>
      <c r="L56" t="s">
        <v>496</v>
      </c>
      <c r="M56" t="s">
        <v>478</v>
      </c>
      <c r="N56" t="s">
        <v>458</v>
      </c>
      <c r="O56" t="s">
        <v>481</v>
      </c>
      <c r="P56"/>
      <c r="Q56"/>
      <c r="R56"/>
      <c r="S56"/>
      <c r="T56" s="116"/>
      <c r="U56" t="s">
        <v>609</v>
      </c>
      <c r="V56" s="116">
        <v>44627</v>
      </c>
      <c r="W56" s="116"/>
      <c r="X56" t="s">
        <v>457</v>
      </c>
      <c r="Y56" t="s">
        <v>703</v>
      </c>
      <c r="Z56" t="s">
        <v>480</v>
      </c>
      <c r="AA56" s="116">
        <v>44627</v>
      </c>
      <c r="AB56">
        <v>0</v>
      </c>
      <c r="AC56" s="83">
        <v>44627.550162036998</v>
      </c>
      <c r="AD56" s="83">
        <v>44627.550162036998</v>
      </c>
      <c r="AE56" s="82" t="s">
        <v>701</v>
      </c>
    </row>
    <row r="57" spans="1:31" ht="15" x14ac:dyDescent="0.25">
      <c r="A57" s="80">
        <v>56</v>
      </c>
      <c r="B57" t="s">
        <v>705</v>
      </c>
      <c r="C57" t="s">
        <v>461</v>
      </c>
      <c r="D57" t="s">
        <v>282</v>
      </c>
      <c r="E57" t="s">
        <v>285</v>
      </c>
      <c r="F57" t="s">
        <v>695</v>
      </c>
      <c r="G57">
        <v>6</v>
      </c>
      <c r="H57">
        <v>2</v>
      </c>
      <c r="I57" t="s">
        <v>695</v>
      </c>
      <c r="J57">
        <v>20</v>
      </c>
      <c r="K57" t="s">
        <v>304</v>
      </c>
      <c r="L57" t="s">
        <v>496</v>
      </c>
      <c r="M57" t="s">
        <v>477</v>
      </c>
      <c r="N57" t="s">
        <v>458</v>
      </c>
      <c r="O57" t="s">
        <v>481</v>
      </c>
      <c r="P57"/>
      <c r="Q57"/>
      <c r="R57"/>
      <c r="S57"/>
      <c r="T57" s="116"/>
      <c r="U57" t="s">
        <v>609</v>
      </c>
      <c r="V57" s="116">
        <v>44627</v>
      </c>
      <c r="W57" s="116"/>
      <c r="X57" t="s">
        <v>457</v>
      </c>
      <c r="Y57" t="s">
        <v>706</v>
      </c>
      <c r="Z57" t="s">
        <v>480</v>
      </c>
      <c r="AA57" s="116">
        <v>44627</v>
      </c>
      <c r="AB57">
        <v>0</v>
      </c>
      <c r="AC57" s="83">
        <v>44627.552314815002</v>
      </c>
      <c r="AD57" s="83">
        <v>44627.552314815002</v>
      </c>
      <c r="AE57" s="82" t="s">
        <v>704</v>
      </c>
    </row>
    <row r="58" spans="1:31" ht="15" x14ac:dyDescent="0.25">
      <c r="A58" s="80">
        <v>57</v>
      </c>
      <c r="B58" t="s">
        <v>708</v>
      </c>
      <c r="C58" t="s">
        <v>461</v>
      </c>
      <c r="D58" t="s">
        <v>282</v>
      </c>
      <c r="E58" t="s">
        <v>290</v>
      </c>
      <c r="F58" t="s">
        <v>619</v>
      </c>
      <c r="G58">
        <v>4</v>
      </c>
      <c r="H58">
        <v>3</v>
      </c>
      <c r="I58" t="s">
        <v>709</v>
      </c>
      <c r="J58">
        <v>27</v>
      </c>
      <c r="K58" t="s">
        <v>306</v>
      </c>
      <c r="L58" t="s">
        <v>508</v>
      </c>
      <c r="M58" t="s">
        <v>489</v>
      </c>
      <c r="N58" t="s">
        <v>458</v>
      </c>
      <c r="O58" t="s">
        <v>481</v>
      </c>
      <c r="P58"/>
      <c r="Q58"/>
      <c r="R58"/>
      <c r="S58"/>
      <c r="T58" s="116"/>
      <c r="U58" t="s">
        <v>509</v>
      </c>
      <c r="V58" s="116">
        <v>44626</v>
      </c>
      <c r="W58" s="116"/>
      <c r="X58" t="s">
        <v>457</v>
      </c>
      <c r="Y58"/>
      <c r="Z58"/>
      <c r="AA58" s="116"/>
      <c r="AB58">
        <v>1</v>
      </c>
      <c r="AC58" s="83">
        <v>44628.270624999997</v>
      </c>
      <c r="AD58" s="83">
        <v>44628.270624999997</v>
      </c>
      <c r="AE58" s="82" t="s">
        <v>707</v>
      </c>
    </row>
    <row r="59" spans="1:31" ht="15" x14ac:dyDescent="0.25">
      <c r="A59" s="80">
        <v>58</v>
      </c>
      <c r="B59" t="s">
        <v>712</v>
      </c>
      <c r="C59" t="s">
        <v>461</v>
      </c>
      <c r="D59" t="s">
        <v>282</v>
      </c>
      <c r="E59" t="s">
        <v>284</v>
      </c>
      <c r="F59" t="s">
        <v>337</v>
      </c>
      <c r="G59">
        <v>2</v>
      </c>
      <c r="H59">
        <v>2</v>
      </c>
      <c r="I59" t="s">
        <v>610</v>
      </c>
      <c r="J59">
        <v>57</v>
      </c>
      <c r="K59" t="s">
        <v>304</v>
      </c>
      <c r="L59" t="s">
        <v>505</v>
      </c>
      <c r="M59" t="s">
        <v>489</v>
      </c>
      <c r="N59" t="s">
        <v>458</v>
      </c>
      <c r="O59" t="s">
        <v>503</v>
      </c>
      <c r="P59"/>
      <c r="Q59"/>
      <c r="R59"/>
      <c r="S59"/>
      <c r="T59" s="116"/>
      <c r="U59" t="s">
        <v>526</v>
      </c>
      <c r="V59" s="116">
        <v>44628</v>
      </c>
      <c r="W59" s="116"/>
      <c r="X59" t="s">
        <v>457</v>
      </c>
      <c r="Y59"/>
      <c r="Z59"/>
      <c r="AA59" s="116"/>
      <c r="AB59">
        <v>1</v>
      </c>
      <c r="AC59" s="83">
        <v>44628.401712963001</v>
      </c>
      <c r="AD59" s="83">
        <v>44628.401712963001</v>
      </c>
      <c r="AE59" s="82" t="s">
        <v>711</v>
      </c>
    </row>
    <row r="60" spans="1:31" ht="15" x14ac:dyDescent="0.25">
      <c r="A60" s="80">
        <v>59</v>
      </c>
      <c r="B60" t="s">
        <v>715</v>
      </c>
      <c r="C60" t="s">
        <v>461</v>
      </c>
      <c r="D60" t="s">
        <v>282</v>
      </c>
      <c r="E60" t="s">
        <v>284</v>
      </c>
      <c r="F60" t="s">
        <v>352</v>
      </c>
      <c r="G60">
        <v>5</v>
      </c>
      <c r="H60">
        <v>2</v>
      </c>
      <c r="I60" t="s">
        <v>352</v>
      </c>
      <c r="J60">
        <v>12</v>
      </c>
      <c r="K60" t="s">
        <v>306</v>
      </c>
      <c r="L60" t="s">
        <v>505</v>
      </c>
      <c r="M60" t="s">
        <v>477</v>
      </c>
      <c r="N60" t="s">
        <v>458</v>
      </c>
      <c r="O60" t="s">
        <v>503</v>
      </c>
      <c r="P60"/>
      <c r="Q60"/>
      <c r="R60"/>
      <c r="S60"/>
      <c r="T60" s="116"/>
      <c r="U60" t="s">
        <v>526</v>
      </c>
      <c r="V60" s="116">
        <v>44628</v>
      </c>
      <c r="W60" s="116"/>
      <c r="X60" t="s">
        <v>457</v>
      </c>
      <c r="Y60"/>
      <c r="Z60"/>
      <c r="AA60" s="116"/>
      <c r="AB60">
        <v>1</v>
      </c>
      <c r="AC60" s="83">
        <v>44628.424560184998</v>
      </c>
      <c r="AD60" s="83">
        <v>44628.424560184998</v>
      </c>
      <c r="AE60" s="82" t="s">
        <v>714</v>
      </c>
    </row>
    <row r="61" spans="1:31" ht="15" x14ac:dyDescent="0.25">
      <c r="A61" s="80">
        <v>60</v>
      </c>
      <c r="B61" t="s">
        <v>717</v>
      </c>
      <c r="C61" t="s">
        <v>461</v>
      </c>
      <c r="D61" t="s">
        <v>282</v>
      </c>
      <c r="E61" t="s">
        <v>284</v>
      </c>
      <c r="F61" t="s">
        <v>352</v>
      </c>
      <c r="G61">
        <v>5</v>
      </c>
      <c r="H61">
        <v>2</v>
      </c>
      <c r="I61" t="s">
        <v>352</v>
      </c>
      <c r="J61">
        <v>5</v>
      </c>
      <c r="K61" t="s">
        <v>306</v>
      </c>
      <c r="L61" t="s">
        <v>505</v>
      </c>
      <c r="M61" t="s">
        <v>497</v>
      </c>
      <c r="N61" t="s">
        <v>458</v>
      </c>
      <c r="O61" t="s">
        <v>503</v>
      </c>
      <c r="P61"/>
      <c r="Q61"/>
      <c r="R61"/>
      <c r="S61"/>
      <c r="T61" s="116"/>
      <c r="U61" t="s">
        <v>526</v>
      </c>
      <c r="V61" s="116">
        <v>44628</v>
      </c>
      <c r="W61" s="116"/>
      <c r="X61" t="s">
        <v>457</v>
      </c>
      <c r="Y61"/>
      <c r="Z61"/>
      <c r="AA61" s="116"/>
      <c r="AB61">
        <v>1</v>
      </c>
      <c r="AC61" s="83">
        <v>44628.427384258997</v>
      </c>
      <c r="AD61" s="83">
        <v>44628.427384258997</v>
      </c>
      <c r="AE61" s="82" t="s">
        <v>716</v>
      </c>
    </row>
    <row r="62" spans="1:31" ht="15" x14ac:dyDescent="0.25">
      <c r="A62" s="80">
        <v>61</v>
      </c>
      <c r="B62" t="s">
        <v>719</v>
      </c>
      <c r="C62" t="s">
        <v>461</v>
      </c>
      <c r="D62" t="s">
        <v>282</v>
      </c>
      <c r="E62" t="s">
        <v>284</v>
      </c>
      <c r="F62" t="s">
        <v>352</v>
      </c>
      <c r="G62">
        <v>5</v>
      </c>
      <c r="H62">
        <v>2</v>
      </c>
      <c r="I62" t="s">
        <v>352</v>
      </c>
      <c r="J62">
        <v>17</v>
      </c>
      <c r="K62" t="s">
        <v>306</v>
      </c>
      <c r="L62" t="s">
        <v>505</v>
      </c>
      <c r="M62" t="s">
        <v>497</v>
      </c>
      <c r="N62" t="s">
        <v>458</v>
      </c>
      <c r="O62" t="s">
        <v>503</v>
      </c>
      <c r="P62"/>
      <c r="Q62"/>
      <c r="R62"/>
      <c r="S62"/>
      <c r="T62" s="116"/>
      <c r="U62" t="s">
        <v>526</v>
      </c>
      <c r="V62" s="116">
        <v>44628</v>
      </c>
      <c r="W62" s="116"/>
      <c r="X62" t="s">
        <v>457</v>
      </c>
      <c r="Y62"/>
      <c r="Z62"/>
      <c r="AA62" s="116"/>
      <c r="AB62">
        <v>1</v>
      </c>
      <c r="AC62" s="83">
        <v>44628.429004630001</v>
      </c>
      <c r="AD62" s="83">
        <v>44628.429004630001</v>
      </c>
      <c r="AE62" s="82" t="s">
        <v>718</v>
      </c>
    </row>
    <row r="63" spans="1:31" ht="15" x14ac:dyDescent="0.25">
      <c r="A63" s="80">
        <v>62</v>
      </c>
      <c r="B63" t="s">
        <v>722</v>
      </c>
      <c r="C63" t="s">
        <v>461</v>
      </c>
      <c r="D63" t="s">
        <v>282</v>
      </c>
      <c r="E63" t="s">
        <v>284</v>
      </c>
      <c r="F63" t="s">
        <v>352</v>
      </c>
      <c r="G63">
        <v>5</v>
      </c>
      <c r="H63">
        <v>2</v>
      </c>
      <c r="I63" t="s">
        <v>352</v>
      </c>
      <c r="J63">
        <v>24</v>
      </c>
      <c r="K63" t="s">
        <v>306</v>
      </c>
      <c r="L63" t="s">
        <v>505</v>
      </c>
      <c r="M63" t="s">
        <v>483</v>
      </c>
      <c r="N63" t="s">
        <v>458</v>
      </c>
      <c r="O63" t="s">
        <v>503</v>
      </c>
      <c r="P63"/>
      <c r="Q63"/>
      <c r="R63"/>
      <c r="S63"/>
      <c r="T63" s="116"/>
      <c r="U63" t="s">
        <v>526</v>
      </c>
      <c r="V63" s="116">
        <v>44628</v>
      </c>
      <c r="W63" s="116"/>
      <c r="X63" t="s">
        <v>457</v>
      </c>
      <c r="Y63"/>
      <c r="Z63"/>
      <c r="AA63" s="116"/>
      <c r="AB63">
        <v>1</v>
      </c>
      <c r="AC63" s="83">
        <v>44628.434652778</v>
      </c>
      <c r="AD63" s="83">
        <v>44628.434652778</v>
      </c>
      <c r="AE63" s="82" t="s">
        <v>721</v>
      </c>
    </row>
    <row r="64" spans="1:31" ht="15" x14ac:dyDescent="0.25">
      <c r="A64" s="80">
        <v>63</v>
      </c>
      <c r="B64" t="s">
        <v>724</v>
      </c>
      <c r="C64" t="s">
        <v>461</v>
      </c>
      <c r="D64" t="s">
        <v>282</v>
      </c>
      <c r="E64" t="s">
        <v>284</v>
      </c>
      <c r="F64" t="s">
        <v>352</v>
      </c>
      <c r="G64">
        <v>5</v>
      </c>
      <c r="H64">
        <v>2</v>
      </c>
      <c r="I64" t="s">
        <v>352</v>
      </c>
      <c r="J64">
        <v>7</v>
      </c>
      <c r="K64" t="s">
        <v>306</v>
      </c>
      <c r="L64" t="s">
        <v>505</v>
      </c>
      <c r="M64" t="s">
        <v>497</v>
      </c>
      <c r="N64" t="s">
        <v>458</v>
      </c>
      <c r="O64" t="s">
        <v>503</v>
      </c>
      <c r="P64"/>
      <c r="Q64"/>
      <c r="R64"/>
      <c r="S64"/>
      <c r="T64" s="116"/>
      <c r="U64" t="s">
        <v>526</v>
      </c>
      <c r="V64" s="116">
        <v>44628</v>
      </c>
      <c r="W64" s="116"/>
      <c r="X64" t="s">
        <v>457</v>
      </c>
      <c r="Y64"/>
      <c r="Z64"/>
      <c r="AA64" s="116"/>
      <c r="AB64">
        <v>1</v>
      </c>
      <c r="AC64" s="83">
        <v>44628.437094907</v>
      </c>
      <c r="AD64" s="83">
        <v>44628.437094907</v>
      </c>
      <c r="AE64" s="82" t="s">
        <v>723</v>
      </c>
    </row>
    <row r="65" spans="1:31" ht="15" x14ac:dyDescent="0.25">
      <c r="A65" s="80">
        <v>64</v>
      </c>
      <c r="B65" t="s">
        <v>726</v>
      </c>
      <c r="C65" t="s">
        <v>461</v>
      </c>
      <c r="D65" t="s">
        <v>282</v>
      </c>
      <c r="E65" t="s">
        <v>284</v>
      </c>
      <c r="F65" t="s">
        <v>352</v>
      </c>
      <c r="G65">
        <v>5</v>
      </c>
      <c r="H65">
        <v>2</v>
      </c>
      <c r="I65" t="s">
        <v>352</v>
      </c>
      <c r="J65">
        <v>12</v>
      </c>
      <c r="K65" t="s">
        <v>306</v>
      </c>
      <c r="L65" t="s">
        <v>505</v>
      </c>
      <c r="M65" t="s">
        <v>477</v>
      </c>
      <c r="N65" t="s">
        <v>458</v>
      </c>
      <c r="O65" t="s">
        <v>503</v>
      </c>
      <c r="P65"/>
      <c r="Q65"/>
      <c r="R65"/>
      <c r="S65"/>
      <c r="T65" s="116"/>
      <c r="U65" t="s">
        <v>526</v>
      </c>
      <c r="V65" s="116">
        <v>44628</v>
      </c>
      <c r="W65" s="116"/>
      <c r="X65" t="s">
        <v>457</v>
      </c>
      <c r="Y65"/>
      <c r="Z65"/>
      <c r="AA65" s="116"/>
      <c r="AB65">
        <v>1</v>
      </c>
      <c r="AC65" s="83">
        <v>44628.443414351997</v>
      </c>
      <c r="AD65" s="83">
        <v>44628.443414351997</v>
      </c>
      <c r="AE65" s="82" t="s">
        <v>725</v>
      </c>
    </row>
    <row r="66" spans="1:31" ht="15" x14ac:dyDescent="0.25">
      <c r="A66" s="80">
        <v>65</v>
      </c>
      <c r="B66" t="s">
        <v>728</v>
      </c>
      <c r="C66" t="s">
        <v>461</v>
      </c>
      <c r="D66" t="s">
        <v>282</v>
      </c>
      <c r="E66" t="s">
        <v>284</v>
      </c>
      <c r="F66" t="s">
        <v>352</v>
      </c>
      <c r="G66">
        <v>5</v>
      </c>
      <c r="H66">
        <v>2</v>
      </c>
      <c r="I66" t="s">
        <v>352</v>
      </c>
      <c r="J66">
        <v>16</v>
      </c>
      <c r="K66" t="s">
        <v>306</v>
      </c>
      <c r="L66" t="s">
        <v>505</v>
      </c>
      <c r="M66" t="s">
        <v>477</v>
      </c>
      <c r="N66" t="s">
        <v>458</v>
      </c>
      <c r="O66" t="s">
        <v>503</v>
      </c>
      <c r="P66"/>
      <c r="Q66"/>
      <c r="R66"/>
      <c r="S66"/>
      <c r="T66" s="116"/>
      <c r="U66" t="s">
        <v>526</v>
      </c>
      <c r="V66" s="116">
        <v>44628</v>
      </c>
      <c r="W66" s="116"/>
      <c r="X66" t="s">
        <v>457</v>
      </c>
      <c r="Y66"/>
      <c r="Z66"/>
      <c r="AA66" s="116"/>
      <c r="AB66">
        <v>0</v>
      </c>
      <c r="AC66" s="83">
        <v>44628.445</v>
      </c>
      <c r="AD66" s="83">
        <v>44628.445</v>
      </c>
      <c r="AE66" s="82" t="s">
        <v>727</v>
      </c>
    </row>
    <row r="67" spans="1:31" ht="15" x14ac:dyDescent="0.25">
      <c r="A67" s="80">
        <v>66</v>
      </c>
      <c r="B67" t="s">
        <v>731</v>
      </c>
      <c r="C67" t="s">
        <v>461</v>
      </c>
      <c r="D67" t="s">
        <v>282</v>
      </c>
      <c r="E67" t="s">
        <v>284</v>
      </c>
      <c r="F67" t="s">
        <v>352</v>
      </c>
      <c r="G67">
        <v>5</v>
      </c>
      <c r="H67">
        <v>2</v>
      </c>
      <c r="I67" t="s">
        <v>352</v>
      </c>
      <c r="J67">
        <v>37</v>
      </c>
      <c r="K67" t="s">
        <v>304</v>
      </c>
      <c r="L67" t="s">
        <v>505</v>
      </c>
      <c r="M67" t="s">
        <v>489</v>
      </c>
      <c r="N67" t="s">
        <v>458</v>
      </c>
      <c r="O67" t="s">
        <v>503</v>
      </c>
      <c r="P67"/>
      <c r="Q67"/>
      <c r="R67"/>
      <c r="S67"/>
      <c r="T67" s="116"/>
      <c r="U67" t="s">
        <v>526</v>
      </c>
      <c r="V67" s="116">
        <v>44628</v>
      </c>
      <c r="W67" s="116"/>
      <c r="X67" t="s">
        <v>457</v>
      </c>
      <c r="Y67"/>
      <c r="Z67"/>
      <c r="AA67" s="116"/>
      <c r="AB67">
        <v>1</v>
      </c>
      <c r="AC67" s="83">
        <v>44628.449513888998</v>
      </c>
      <c r="AD67" s="83">
        <v>44628.449513888998</v>
      </c>
      <c r="AE67" s="82" t="s">
        <v>730</v>
      </c>
    </row>
    <row r="68" spans="1:31" ht="15" x14ac:dyDescent="0.25">
      <c r="A68" s="80">
        <v>67</v>
      </c>
      <c r="B68" t="s">
        <v>733</v>
      </c>
      <c r="C68" t="s">
        <v>461</v>
      </c>
      <c r="D68" t="s">
        <v>282</v>
      </c>
      <c r="E68" t="s">
        <v>284</v>
      </c>
      <c r="F68" t="s">
        <v>352</v>
      </c>
      <c r="G68">
        <v>5</v>
      </c>
      <c r="H68">
        <v>2</v>
      </c>
      <c r="I68" t="s">
        <v>352</v>
      </c>
      <c r="J68">
        <v>26</v>
      </c>
      <c r="K68" t="s">
        <v>306</v>
      </c>
      <c r="L68" t="s">
        <v>505</v>
      </c>
      <c r="M68" t="s">
        <v>489</v>
      </c>
      <c r="N68" t="s">
        <v>458</v>
      </c>
      <c r="O68" t="s">
        <v>503</v>
      </c>
      <c r="P68"/>
      <c r="Q68"/>
      <c r="R68"/>
      <c r="S68"/>
      <c r="T68" s="116"/>
      <c r="U68" t="s">
        <v>526</v>
      </c>
      <c r="V68" s="116">
        <v>44628</v>
      </c>
      <c r="W68" s="116"/>
      <c r="X68" t="s">
        <v>457</v>
      </c>
      <c r="Y68"/>
      <c r="Z68"/>
      <c r="AA68" s="116"/>
      <c r="AB68">
        <v>1</v>
      </c>
      <c r="AC68" s="83">
        <v>44628.454143518997</v>
      </c>
      <c r="AD68" s="83">
        <v>44628.454143518997</v>
      </c>
      <c r="AE68" s="82" t="s">
        <v>732</v>
      </c>
    </row>
    <row r="69" spans="1:31" ht="15" x14ac:dyDescent="0.25">
      <c r="A69" s="80">
        <v>68</v>
      </c>
      <c r="B69" t="s">
        <v>736</v>
      </c>
      <c r="C69" t="s">
        <v>461</v>
      </c>
      <c r="D69" t="s">
        <v>282</v>
      </c>
      <c r="E69" t="s">
        <v>284</v>
      </c>
      <c r="F69" t="s">
        <v>352</v>
      </c>
      <c r="G69">
        <v>5</v>
      </c>
      <c r="H69">
        <v>2</v>
      </c>
      <c r="I69" t="s">
        <v>352</v>
      </c>
      <c r="J69">
        <v>4</v>
      </c>
      <c r="K69" t="s">
        <v>304</v>
      </c>
      <c r="L69" t="s">
        <v>505</v>
      </c>
      <c r="M69" t="s">
        <v>497</v>
      </c>
      <c r="N69" t="s">
        <v>458</v>
      </c>
      <c r="O69" t="s">
        <v>503</v>
      </c>
      <c r="P69"/>
      <c r="Q69"/>
      <c r="R69"/>
      <c r="S69"/>
      <c r="T69" s="116"/>
      <c r="U69" t="s">
        <v>526</v>
      </c>
      <c r="V69" s="116">
        <v>44628</v>
      </c>
      <c r="W69" s="116"/>
      <c r="X69" t="s">
        <v>457</v>
      </c>
      <c r="Y69"/>
      <c r="Z69"/>
      <c r="AA69" s="116"/>
      <c r="AB69">
        <v>1</v>
      </c>
      <c r="AC69" s="83">
        <v>44628.456817129998</v>
      </c>
      <c r="AD69" s="83">
        <v>44628.456817129998</v>
      </c>
      <c r="AE69" s="82" t="s">
        <v>735</v>
      </c>
    </row>
    <row r="70" spans="1:31" ht="15" x14ac:dyDescent="0.25">
      <c r="A70" s="80">
        <v>69</v>
      </c>
      <c r="B70" t="s">
        <v>738</v>
      </c>
      <c r="C70" t="s">
        <v>461</v>
      </c>
      <c r="D70" t="s">
        <v>282</v>
      </c>
      <c r="E70" t="s">
        <v>284</v>
      </c>
      <c r="F70" t="s">
        <v>352</v>
      </c>
      <c r="G70">
        <v>5</v>
      </c>
      <c r="H70">
        <v>2</v>
      </c>
      <c r="I70" t="s">
        <v>352</v>
      </c>
      <c r="J70">
        <v>47</v>
      </c>
      <c r="K70" t="s">
        <v>304</v>
      </c>
      <c r="L70" t="s">
        <v>505</v>
      </c>
      <c r="M70" t="s">
        <v>485</v>
      </c>
      <c r="N70" t="s">
        <v>458</v>
      </c>
      <c r="O70" t="s">
        <v>503</v>
      </c>
      <c r="P70"/>
      <c r="Q70"/>
      <c r="R70"/>
      <c r="S70"/>
      <c r="T70" s="116"/>
      <c r="U70" t="s">
        <v>526</v>
      </c>
      <c r="V70" s="116">
        <v>44628</v>
      </c>
      <c r="W70" s="116"/>
      <c r="X70" t="s">
        <v>457</v>
      </c>
      <c r="Y70"/>
      <c r="Z70"/>
      <c r="AA70" s="116"/>
      <c r="AB70">
        <v>1</v>
      </c>
      <c r="AC70" s="83">
        <v>44628.459756944001</v>
      </c>
      <c r="AD70" s="83">
        <v>44628.459756944001</v>
      </c>
      <c r="AE70" s="82" t="s">
        <v>737</v>
      </c>
    </row>
    <row r="71" spans="1:31" ht="15" x14ac:dyDescent="0.25">
      <c r="A71" s="80">
        <v>70</v>
      </c>
      <c r="B71" t="s">
        <v>740</v>
      </c>
      <c r="C71" t="s">
        <v>461</v>
      </c>
      <c r="D71" t="s">
        <v>282</v>
      </c>
      <c r="E71" t="s">
        <v>284</v>
      </c>
      <c r="F71" t="s">
        <v>352</v>
      </c>
      <c r="G71">
        <v>5</v>
      </c>
      <c r="H71">
        <v>2</v>
      </c>
      <c r="I71" t="s">
        <v>352</v>
      </c>
      <c r="J71">
        <v>43</v>
      </c>
      <c r="K71" t="s">
        <v>306</v>
      </c>
      <c r="L71" t="s">
        <v>505</v>
      </c>
      <c r="M71" t="s">
        <v>485</v>
      </c>
      <c r="N71" t="s">
        <v>458</v>
      </c>
      <c r="O71" t="s">
        <v>503</v>
      </c>
      <c r="P71"/>
      <c r="Q71"/>
      <c r="R71"/>
      <c r="S71"/>
      <c r="T71" s="116"/>
      <c r="U71" t="s">
        <v>526</v>
      </c>
      <c r="V71" s="116">
        <v>44628</v>
      </c>
      <c r="W71" s="116"/>
      <c r="X71" t="s">
        <v>457</v>
      </c>
      <c r="Y71"/>
      <c r="Z71"/>
      <c r="AA71" s="116"/>
      <c r="AB71">
        <v>1</v>
      </c>
      <c r="AC71" s="83">
        <v>44628.461481480997</v>
      </c>
      <c r="AD71" s="83">
        <v>44628.461481480997</v>
      </c>
      <c r="AE71" s="82" t="s">
        <v>739</v>
      </c>
    </row>
    <row r="72" spans="1:31" ht="15" x14ac:dyDescent="0.25">
      <c r="A72" s="80">
        <v>71</v>
      </c>
      <c r="B72" t="s">
        <v>742</v>
      </c>
      <c r="C72" t="s">
        <v>461</v>
      </c>
      <c r="D72" t="s">
        <v>282</v>
      </c>
      <c r="E72" t="s">
        <v>284</v>
      </c>
      <c r="F72" t="s">
        <v>352</v>
      </c>
      <c r="G72">
        <v>5</v>
      </c>
      <c r="H72">
        <v>2</v>
      </c>
      <c r="I72" t="s">
        <v>352</v>
      </c>
      <c r="J72">
        <v>19</v>
      </c>
      <c r="K72" t="s">
        <v>306</v>
      </c>
      <c r="L72" t="s">
        <v>505</v>
      </c>
      <c r="M72" t="s">
        <v>477</v>
      </c>
      <c r="N72" t="s">
        <v>458</v>
      </c>
      <c r="O72" t="s">
        <v>503</v>
      </c>
      <c r="P72"/>
      <c r="Q72"/>
      <c r="R72"/>
      <c r="S72"/>
      <c r="T72" s="116"/>
      <c r="U72" t="s">
        <v>526</v>
      </c>
      <c r="V72" s="116">
        <v>44628</v>
      </c>
      <c r="W72" s="116"/>
      <c r="X72" t="s">
        <v>457</v>
      </c>
      <c r="Y72"/>
      <c r="Z72"/>
      <c r="AA72" s="116"/>
      <c r="AB72">
        <v>1</v>
      </c>
      <c r="AC72" s="83">
        <v>44628.463032407002</v>
      </c>
      <c r="AD72" s="83">
        <v>44628.463032407002</v>
      </c>
      <c r="AE72" s="82" t="s">
        <v>741</v>
      </c>
    </row>
    <row r="73" spans="1:31" ht="15" x14ac:dyDescent="0.25">
      <c r="A73" s="80">
        <v>72</v>
      </c>
      <c r="B73" t="s">
        <v>745</v>
      </c>
      <c r="C73" t="s">
        <v>461</v>
      </c>
      <c r="D73" t="s">
        <v>282</v>
      </c>
      <c r="E73" t="s">
        <v>284</v>
      </c>
      <c r="F73" t="s">
        <v>352</v>
      </c>
      <c r="G73">
        <v>5</v>
      </c>
      <c r="H73">
        <v>2</v>
      </c>
      <c r="I73" t="s">
        <v>352</v>
      </c>
      <c r="J73">
        <v>5</v>
      </c>
      <c r="K73" t="s">
        <v>304</v>
      </c>
      <c r="L73" t="s">
        <v>505</v>
      </c>
      <c r="M73" t="s">
        <v>497</v>
      </c>
      <c r="N73" t="s">
        <v>458</v>
      </c>
      <c r="O73" t="s">
        <v>503</v>
      </c>
      <c r="P73"/>
      <c r="Q73"/>
      <c r="R73"/>
      <c r="S73"/>
      <c r="T73" s="116"/>
      <c r="U73" t="s">
        <v>526</v>
      </c>
      <c r="V73" s="116">
        <v>44628</v>
      </c>
      <c r="W73" s="116"/>
      <c r="X73" t="s">
        <v>457</v>
      </c>
      <c r="Y73"/>
      <c r="Z73"/>
      <c r="AA73" s="116"/>
      <c r="AB73">
        <v>1</v>
      </c>
      <c r="AC73" s="83">
        <v>44628.465405092997</v>
      </c>
      <c r="AD73" s="83">
        <v>44628.465405092997</v>
      </c>
      <c r="AE73" s="82" t="s">
        <v>744</v>
      </c>
    </row>
    <row r="74" spans="1:31" ht="15" x14ac:dyDescent="0.25">
      <c r="A74" s="80">
        <v>73</v>
      </c>
      <c r="B74" t="s">
        <v>747</v>
      </c>
      <c r="C74" t="s">
        <v>461</v>
      </c>
      <c r="D74" t="s">
        <v>282</v>
      </c>
      <c r="E74" t="s">
        <v>284</v>
      </c>
      <c r="F74" t="s">
        <v>352</v>
      </c>
      <c r="G74">
        <v>5</v>
      </c>
      <c r="H74">
        <v>2</v>
      </c>
      <c r="I74" t="s">
        <v>352</v>
      </c>
      <c r="J74">
        <v>52</v>
      </c>
      <c r="K74" t="s">
        <v>304</v>
      </c>
      <c r="L74" t="s">
        <v>505</v>
      </c>
      <c r="M74" t="s">
        <v>483</v>
      </c>
      <c r="N74" t="s">
        <v>458</v>
      </c>
      <c r="O74" t="s">
        <v>503</v>
      </c>
      <c r="P74"/>
      <c r="Q74"/>
      <c r="R74"/>
      <c r="S74"/>
      <c r="T74" s="116"/>
      <c r="U74" t="s">
        <v>526</v>
      </c>
      <c r="V74" s="116">
        <v>44628</v>
      </c>
      <c r="W74" s="116"/>
      <c r="X74" t="s">
        <v>457</v>
      </c>
      <c r="Y74"/>
      <c r="Z74"/>
      <c r="AA74" s="116"/>
      <c r="AB74">
        <v>1</v>
      </c>
      <c r="AC74" s="83">
        <v>44628.467893519002</v>
      </c>
      <c r="AD74" s="83">
        <v>44628.467893519002</v>
      </c>
      <c r="AE74" s="82" t="s">
        <v>746</v>
      </c>
    </row>
    <row r="75" spans="1:31" ht="15" x14ac:dyDescent="0.25">
      <c r="A75" s="80">
        <v>74</v>
      </c>
      <c r="B75" t="s">
        <v>749</v>
      </c>
      <c r="C75" t="s">
        <v>461</v>
      </c>
      <c r="D75" t="s">
        <v>282</v>
      </c>
      <c r="E75" t="s">
        <v>284</v>
      </c>
      <c r="F75" t="s">
        <v>352</v>
      </c>
      <c r="G75">
        <v>5</v>
      </c>
      <c r="H75">
        <v>2</v>
      </c>
      <c r="I75" t="s">
        <v>352</v>
      </c>
      <c r="J75">
        <v>29</v>
      </c>
      <c r="K75" t="s">
        <v>304</v>
      </c>
      <c r="L75" t="s">
        <v>505</v>
      </c>
      <c r="M75" t="s">
        <v>477</v>
      </c>
      <c r="N75" t="s">
        <v>458</v>
      </c>
      <c r="O75" t="s">
        <v>503</v>
      </c>
      <c r="P75"/>
      <c r="Q75"/>
      <c r="R75"/>
      <c r="S75"/>
      <c r="T75" s="116"/>
      <c r="U75" t="s">
        <v>526</v>
      </c>
      <c r="V75" s="116">
        <v>44628</v>
      </c>
      <c r="W75" s="116"/>
      <c r="X75" t="s">
        <v>457</v>
      </c>
      <c r="Y75"/>
      <c r="Z75"/>
      <c r="AA75" s="116"/>
      <c r="AB75">
        <v>1</v>
      </c>
      <c r="AC75" s="83">
        <v>44628.470416666998</v>
      </c>
      <c r="AD75" s="83">
        <v>44628.470416666998</v>
      </c>
      <c r="AE75" s="82" t="s">
        <v>748</v>
      </c>
    </row>
    <row r="76" spans="1:31" ht="15" x14ac:dyDescent="0.25">
      <c r="A76" s="80">
        <v>75</v>
      </c>
      <c r="B76" t="s">
        <v>752</v>
      </c>
      <c r="C76" t="s">
        <v>461</v>
      </c>
      <c r="D76" t="s">
        <v>282</v>
      </c>
      <c r="E76" t="s">
        <v>284</v>
      </c>
      <c r="F76" t="s">
        <v>370</v>
      </c>
      <c r="G76">
        <v>4</v>
      </c>
      <c r="H76">
        <v>2</v>
      </c>
      <c r="I76" t="s">
        <v>753</v>
      </c>
      <c r="J76">
        <v>58</v>
      </c>
      <c r="K76" t="s">
        <v>304</v>
      </c>
      <c r="L76" t="s">
        <v>505</v>
      </c>
      <c r="M76" t="s">
        <v>489</v>
      </c>
      <c r="N76" t="s">
        <v>458</v>
      </c>
      <c r="O76" t="s">
        <v>503</v>
      </c>
      <c r="P76"/>
      <c r="Q76"/>
      <c r="R76"/>
      <c r="S76"/>
      <c r="T76" s="116"/>
      <c r="U76" t="s">
        <v>526</v>
      </c>
      <c r="V76" s="116">
        <v>44628</v>
      </c>
      <c r="W76" s="116"/>
      <c r="X76" t="s">
        <v>457</v>
      </c>
      <c r="Y76"/>
      <c r="Z76"/>
      <c r="AA76" s="116"/>
      <c r="AB76">
        <v>1</v>
      </c>
      <c r="AC76" s="83">
        <v>44628.489282406998</v>
      </c>
      <c r="AD76" s="83">
        <v>44628.489282406998</v>
      </c>
      <c r="AE76" s="82" t="s">
        <v>751</v>
      </c>
    </row>
    <row r="77" spans="1:31" ht="15" x14ac:dyDescent="0.25">
      <c r="A77" s="80">
        <v>76</v>
      </c>
      <c r="B77" t="s">
        <v>755</v>
      </c>
      <c r="C77" t="s">
        <v>461</v>
      </c>
      <c r="D77" t="s">
        <v>282</v>
      </c>
      <c r="E77" t="s">
        <v>284</v>
      </c>
      <c r="F77" t="s">
        <v>370</v>
      </c>
      <c r="G77">
        <v>4</v>
      </c>
      <c r="H77">
        <v>2</v>
      </c>
      <c r="I77" t="s">
        <v>753</v>
      </c>
      <c r="J77">
        <v>22</v>
      </c>
      <c r="K77" t="s">
        <v>306</v>
      </c>
      <c r="L77" t="s">
        <v>505</v>
      </c>
      <c r="M77" t="s">
        <v>477</v>
      </c>
      <c r="N77" t="s">
        <v>458</v>
      </c>
      <c r="O77" t="s">
        <v>503</v>
      </c>
      <c r="P77"/>
      <c r="Q77"/>
      <c r="R77"/>
      <c r="S77"/>
      <c r="T77" s="116"/>
      <c r="U77" t="s">
        <v>526</v>
      </c>
      <c r="V77" s="116">
        <v>44628</v>
      </c>
      <c r="W77" s="116"/>
      <c r="X77" t="s">
        <v>457</v>
      </c>
      <c r="Y77"/>
      <c r="Z77"/>
      <c r="AA77" s="116"/>
      <c r="AB77">
        <v>1</v>
      </c>
      <c r="AC77" s="83">
        <v>44628.490787037001</v>
      </c>
      <c r="AD77" s="83">
        <v>44628.490787037001</v>
      </c>
      <c r="AE77" s="82" t="s">
        <v>754</v>
      </c>
    </row>
    <row r="78" spans="1:31" ht="15" x14ac:dyDescent="0.25">
      <c r="A78" s="80">
        <v>77</v>
      </c>
      <c r="B78" t="s">
        <v>757</v>
      </c>
      <c r="C78" t="s">
        <v>461</v>
      </c>
      <c r="D78" t="s">
        <v>282</v>
      </c>
      <c r="E78" t="s">
        <v>284</v>
      </c>
      <c r="F78" t="s">
        <v>370</v>
      </c>
      <c r="G78">
        <v>4</v>
      </c>
      <c r="H78">
        <v>2</v>
      </c>
      <c r="I78" t="s">
        <v>753</v>
      </c>
      <c r="J78">
        <v>36</v>
      </c>
      <c r="K78" t="s">
        <v>304</v>
      </c>
      <c r="L78" t="s">
        <v>505</v>
      </c>
      <c r="M78" t="s">
        <v>489</v>
      </c>
      <c r="N78" t="s">
        <v>458</v>
      </c>
      <c r="O78" t="s">
        <v>503</v>
      </c>
      <c r="P78"/>
      <c r="Q78"/>
      <c r="R78"/>
      <c r="S78"/>
      <c r="T78" s="116"/>
      <c r="U78" t="s">
        <v>526</v>
      </c>
      <c r="V78" s="116">
        <v>44628</v>
      </c>
      <c r="W78" s="116"/>
      <c r="X78" t="s">
        <v>457</v>
      </c>
      <c r="Y78"/>
      <c r="Z78"/>
      <c r="AA78" s="116"/>
      <c r="AB78">
        <v>1</v>
      </c>
      <c r="AC78" s="83">
        <v>44628.492754630002</v>
      </c>
      <c r="AD78" s="83">
        <v>44628.492754630002</v>
      </c>
      <c r="AE78" s="82" t="s">
        <v>756</v>
      </c>
    </row>
    <row r="79" spans="1:31" ht="15" x14ac:dyDescent="0.25">
      <c r="A79" s="80">
        <v>78</v>
      </c>
      <c r="B79" t="s">
        <v>759</v>
      </c>
      <c r="C79" t="s">
        <v>461</v>
      </c>
      <c r="D79" t="s">
        <v>282</v>
      </c>
      <c r="E79" t="s">
        <v>284</v>
      </c>
      <c r="F79" t="s">
        <v>370</v>
      </c>
      <c r="G79">
        <v>4</v>
      </c>
      <c r="H79">
        <v>2</v>
      </c>
      <c r="I79" t="s">
        <v>753</v>
      </c>
      <c r="J79">
        <v>30</v>
      </c>
      <c r="K79" t="s">
        <v>306</v>
      </c>
      <c r="L79" t="s">
        <v>505</v>
      </c>
      <c r="M79" t="s">
        <v>489</v>
      </c>
      <c r="N79" t="s">
        <v>458</v>
      </c>
      <c r="O79" t="s">
        <v>503</v>
      </c>
      <c r="P79"/>
      <c r="Q79"/>
      <c r="R79"/>
      <c r="S79"/>
      <c r="T79" s="116"/>
      <c r="U79" t="s">
        <v>526</v>
      </c>
      <c r="V79" s="116">
        <v>44628</v>
      </c>
      <c r="W79" s="116"/>
      <c r="X79" t="s">
        <v>457</v>
      </c>
      <c r="Y79"/>
      <c r="Z79"/>
      <c r="AA79" s="116"/>
      <c r="AB79">
        <v>1</v>
      </c>
      <c r="AC79" s="83">
        <v>44628.499618055997</v>
      </c>
      <c r="AD79" s="83">
        <v>44628.499618055997</v>
      </c>
      <c r="AE79" s="82" t="s">
        <v>758</v>
      </c>
    </row>
    <row r="80" spans="1:31" ht="15" x14ac:dyDescent="0.25">
      <c r="A80" s="80">
        <v>79</v>
      </c>
      <c r="B80" t="s">
        <v>761</v>
      </c>
      <c r="C80" t="s">
        <v>461</v>
      </c>
      <c r="D80" t="s">
        <v>282</v>
      </c>
      <c r="E80" t="s">
        <v>284</v>
      </c>
      <c r="F80" t="s">
        <v>370</v>
      </c>
      <c r="G80">
        <v>4</v>
      </c>
      <c r="H80">
        <v>2</v>
      </c>
      <c r="I80" t="s">
        <v>753</v>
      </c>
      <c r="J80">
        <v>6</v>
      </c>
      <c r="K80" t="s">
        <v>304</v>
      </c>
      <c r="L80" t="s">
        <v>505</v>
      </c>
      <c r="M80" t="s">
        <v>497</v>
      </c>
      <c r="N80" t="s">
        <v>458</v>
      </c>
      <c r="O80" t="s">
        <v>503</v>
      </c>
      <c r="P80"/>
      <c r="Q80"/>
      <c r="R80"/>
      <c r="S80"/>
      <c r="T80" s="116"/>
      <c r="U80" t="s">
        <v>526</v>
      </c>
      <c r="V80" s="116">
        <v>44628</v>
      </c>
      <c r="W80" s="116"/>
      <c r="X80" t="s">
        <v>457</v>
      </c>
      <c r="Y80"/>
      <c r="Z80"/>
      <c r="AA80" s="116"/>
      <c r="AB80">
        <v>1</v>
      </c>
      <c r="AC80" s="83">
        <v>44628.501400462999</v>
      </c>
      <c r="AD80" s="83">
        <v>44628.501400462999</v>
      </c>
      <c r="AE80" s="82" t="s">
        <v>760</v>
      </c>
    </row>
    <row r="81" spans="1:31" ht="15" x14ac:dyDescent="0.25">
      <c r="A81" s="80">
        <v>80</v>
      </c>
      <c r="B81" t="s">
        <v>763</v>
      </c>
      <c r="C81" t="s">
        <v>461</v>
      </c>
      <c r="D81" t="s">
        <v>282</v>
      </c>
      <c r="E81" t="s">
        <v>284</v>
      </c>
      <c r="F81" t="s">
        <v>370</v>
      </c>
      <c r="G81">
        <v>4</v>
      </c>
      <c r="H81">
        <v>2</v>
      </c>
      <c r="I81" t="s">
        <v>753</v>
      </c>
      <c r="J81">
        <v>32</v>
      </c>
      <c r="K81" t="s">
        <v>304</v>
      </c>
      <c r="L81" t="s">
        <v>505</v>
      </c>
      <c r="M81" t="s">
        <v>489</v>
      </c>
      <c r="N81" t="s">
        <v>458</v>
      </c>
      <c r="O81" t="s">
        <v>503</v>
      </c>
      <c r="P81"/>
      <c r="Q81"/>
      <c r="R81"/>
      <c r="S81"/>
      <c r="T81" s="116"/>
      <c r="U81" t="s">
        <v>526</v>
      </c>
      <c r="V81" s="116">
        <v>44628</v>
      </c>
      <c r="W81" s="116"/>
      <c r="X81" t="s">
        <v>457</v>
      </c>
      <c r="Y81"/>
      <c r="Z81"/>
      <c r="AA81" s="116"/>
      <c r="AB81">
        <v>1</v>
      </c>
      <c r="AC81" s="83">
        <v>44628.505196758997</v>
      </c>
      <c r="AD81" s="83">
        <v>44628.505196758997</v>
      </c>
      <c r="AE81" s="82" t="s">
        <v>762</v>
      </c>
    </row>
    <row r="82" spans="1:31" ht="15" x14ac:dyDescent="0.25">
      <c r="A82" s="80">
        <v>81</v>
      </c>
      <c r="B82" t="s">
        <v>765</v>
      </c>
      <c r="C82" t="s">
        <v>461</v>
      </c>
      <c r="D82" t="s">
        <v>282</v>
      </c>
      <c r="E82" t="s">
        <v>285</v>
      </c>
      <c r="F82" t="s">
        <v>608</v>
      </c>
      <c r="G82">
        <v>5</v>
      </c>
      <c r="H82">
        <v>1</v>
      </c>
      <c r="I82" t="s">
        <v>608</v>
      </c>
      <c r="J82">
        <v>41</v>
      </c>
      <c r="K82" t="s">
        <v>304</v>
      </c>
      <c r="L82">
        <v>0</v>
      </c>
      <c r="M82" t="s">
        <v>478</v>
      </c>
      <c r="N82" t="s">
        <v>458</v>
      </c>
      <c r="O82" t="s">
        <v>482</v>
      </c>
      <c r="P82"/>
      <c r="Q82"/>
      <c r="R82"/>
      <c r="S82"/>
      <c r="T82" s="116"/>
      <c r="U82" t="s">
        <v>609</v>
      </c>
      <c r="V82" s="116">
        <v>44628</v>
      </c>
      <c r="W82" s="116"/>
      <c r="X82" t="s">
        <v>457</v>
      </c>
      <c r="Y82" t="s">
        <v>766</v>
      </c>
      <c r="Z82" t="s">
        <v>480</v>
      </c>
      <c r="AA82" s="116">
        <v>44628</v>
      </c>
      <c r="AB82">
        <v>0</v>
      </c>
      <c r="AC82" s="83">
        <v>44628.508402778003</v>
      </c>
      <c r="AD82" s="83">
        <v>44628.508402778003</v>
      </c>
      <c r="AE82" s="82" t="s">
        <v>764</v>
      </c>
    </row>
    <row r="83" spans="1:31" ht="15" x14ac:dyDescent="0.25">
      <c r="A83" s="80">
        <v>82</v>
      </c>
      <c r="B83" t="s">
        <v>768</v>
      </c>
      <c r="C83" t="s">
        <v>461</v>
      </c>
      <c r="D83" t="s">
        <v>282</v>
      </c>
      <c r="E83" t="s">
        <v>285</v>
      </c>
      <c r="F83" t="s">
        <v>608</v>
      </c>
      <c r="G83">
        <v>5</v>
      </c>
      <c r="H83">
        <v>1</v>
      </c>
      <c r="I83" t="s">
        <v>608</v>
      </c>
      <c r="J83">
        <v>37</v>
      </c>
      <c r="K83" t="s">
        <v>304</v>
      </c>
      <c r="L83">
        <v>0</v>
      </c>
      <c r="M83" t="s">
        <v>478</v>
      </c>
      <c r="N83" t="s">
        <v>458</v>
      </c>
      <c r="O83" t="s">
        <v>482</v>
      </c>
      <c r="P83"/>
      <c r="Q83"/>
      <c r="R83"/>
      <c r="S83"/>
      <c r="T83" s="116"/>
      <c r="U83" t="s">
        <v>609</v>
      </c>
      <c r="V83" s="116">
        <v>44628</v>
      </c>
      <c r="W83" s="116"/>
      <c r="X83" t="s">
        <v>457</v>
      </c>
      <c r="Y83" t="s">
        <v>769</v>
      </c>
      <c r="Z83" t="s">
        <v>480</v>
      </c>
      <c r="AA83" s="116">
        <v>44628</v>
      </c>
      <c r="AB83">
        <v>0</v>
      </c>
      <c r="AC83" s="83">
        <v>44628.509328704</v>
      </c>
      <c r="AD83" s="83">
        <v>44628.509328704</v>
      </c>
      <c r="AE83" s="82" t="s">
        <v>767</v>
      </c>
    </row>
    <row r="84" spans="1:31" ht="15" x14ac:dyDescent="0.25">
      <c r="A84" s="80">
        <v>83</v>
      </c>
      <c r="B84" t="s">
        <v>771</v>
      </c>
      <c r="C84" t="s">
        <v>461</v>
      </c>
      <c r="D84" t="s">
        <v>282</v>
      </c>
      <c r="E84" t="s">
        <v>284</v>
      </c>
      <c r="F84" t="s">
        <v>370</v>
      </c>
      <c r="G84">
        <v>4</v>
      </c>
      <c r="H84">
        <v>2</v>
      </c>
      <c r="I84" t="s">
        <v>753</v>
      </c>
      <c r="J84">
        <v>4</v>
      </c>
      <c r="K84" t="s">
        <v>306</v>
      </c>
      <c r="L84" t="s">
        <v>505</v>
      </c>
      <c r="M84" t="s">
        <v>497</v>
      </c>
      <c r="N84" t="s">
        <v>458</v>
      </c>
      <c r="O84" t="s">
        <v>503</v>
      </c>
      <c r="P84"/>
      <c r="Q84"/>
      <c r="R84"/>
      <c r="S84"/>
      <c r="T84" s="116"/>
      <c r="U84" t="s">
        <v>526</v>
      </c>
      <c r="V84" s="116">
        <v>44628</v>
      </c>
      <c r="W84" s="116"/>
      <c r="X84" t="s">
        <v>457</v>
      </c>
      <c r="Y84"/>
      <c r="Z84"/>
      <c r="AA84" s="116"/>
      <c r="AB84">
        <v>1</v>
      </c>
      <c r="AC84" s="83">
        <v>44628.511307870001</v>
      </c>
      <c r="AD84" s="83">
        <v>44628.511307870001</v>
      </c>
      <c r="AE84" s="82" t="s">
        <v>770</v>
      </c>
    </row>
    <row r="85" spans="1:31" ht="15" x14ac:dyDescent="0.25">
      <c r="A85" s="80">
        <v>84</v>
      </c>
      <c r="B85" t="s">
        <v>773</v>
      </c>
      <c r="C85" t="s">
        <v>461</v>
      </c>
      <c r="D85" t="s">
        <v>282</v>
      </c>
      <c r="E85" t="s">
        <v>284</v>
      </c>
      <c r="F85" t="s">
        <v>370</v>
      </c>
      <c r="G85">
        <v>4</v>
      </c>
      <c r="H85">
        <v>2</v>
      </c>
      <c r="I85" t="s">
        <v>753</v>
      </c>
      <c r="J85">
        <v>40</v>
      </c>
      <c r="K85" t="s">
        <v>304</v>
      </c>
      <c r="L85" t="s">
        <v>505</v>
      </c>
      <c r="M85" t="s">
        <v>489</v>
      </c>
      <c r="N85" t="s">
        <v>458</v>
      </c>
      <c r="O85" t="s">
        <v>503</v>
      </c>
      <c r="P85"/>
      <c r="Q85"/>
      <c r="R85"/>
      <c r="S85"/>
      <c r="T85" s="116"/>
      <c r="U85" t="s">
        <v>526</v>
      </c>
      <c r="V85" s="116">
        <v>44628</v>
      </c>
      <c r="W85" s="116"/>
      <c r="X85" t="s">
        <v>457</v>
      </c>
      <c r="Y85"/>
      <c r="Z85"/>
      <c r="AA85" s="116"/>
      <c r="AB85">
        <v>1</v>
      </c>
      <c r="AC85" s="83">
        <v>44628.512743056002</v>
      </c>
      <c r="AD85" s="83">
        <v>44628.512743056002</v>
      </c>
      <c r="AE85" s="82" t="s">
        <v>772</v>
      </c>
    </row>
    <row r="86" spans="1:31" ht="15" x14ac:dyDescent="0.25">
      <c r="A86" s="80">
        <v>85</v>
      </c>
      <c r="B86" t="s">
        <v>630</v>
      </c>
      <c r="C86" t="s">
        <v>461</v>
      </c>
      <c r="D86" t="s">
        <v>282</v>
      </c>
      <c r="E86" t="s">
        <v>284</v>
      </c>
      <c r="F86" t="s">
        <v>370</v>
      </c>
      <c r="G86">
        <v>4</v>
      </c>
      <c r="H86">
        <v>2</v>
      </c>
      <c r="I86" t="s">
        <v>753</v>
      </c>
      <c r="J86">
        <v>32</v>
      </c>
      <c r="K86" t="s">
        <v>306</v>
      </c>
      <c r="L86" t="s">
        <v>505</v>
      </c>
      <c r="M86" t="s">
        <v>489</v>
      </c>
      <c r="N86" t="s">
        <v>458</v>
      </c>
      <c r="O86" t="s">
        <v>503</v>
      </c>
      <c r="P86"/>
      <c r="Q86"/>
      <c r="R86"/>
      <c r="S86"/>
      <c r="T86" s="116"/>
      <c r="U86" t="s">
        <v>526</v>
      </c>
      <c r="V86" s="116">
        <v>44628</v>
      </c>
      <c r="W86" s="116"/>
      <c r="X86" t="s">
        <v>457</v>
      </c>
      <c r="Y86"/>
      <c r="Z86"/>
      <c r="AA86" s="116"/>
      <c r="AB86">
        <v>1</v>
      </c>
      <c r="AC86" s="83">
        <v>44628.515023148</v>
      </c>
      <c r="AD86" s="83">
        <v>44628.515023148</v>
      </c>
      <c r="AE86" s="82" t="s">
        <v>774</v>
      </c>
    </row>
    <row r="87" spans="1:31" ht="15" x14ac:dyDescent="0.25">
      <c r="A87" s="80">
        <v>86</v>
      </c>
      <c r="B87" t="s">
        <v>776</v>
      </c>
      <c r="C87" t="s">
        <v>461</v>
      </c>
      <c r="D87" t="s">
        <v>282</v>
      </c>
      <c r="E87" t="s">
        <v>285</v>
      </c>
      <c r="F87" t="s">
        <v>608</v>
      </c>
      <c r="G87">
        <v>5</v>
      </c>
      <c r="H87">
        <v>1</v>
      </c>
      <c r="I87" t="s">
        <v>608</v>
      </c>
      <c r="J87">
        <v>4</v>
      </c>
      <c r="K87" t="s">
        <v>304</v>
      </c>
      <c r="L87">
        <v>0</v>
      </c>
      <c r="M87" t="s">
        <v>478</v>
      </c>
      <c r="N87" t="s">
        <v>458</v>
      </c>
      <c r="O87" t="s">
        <v>482</v>
      </c>
      <c r="P87"/>
      <c r="Q87"/>
      <c r="R87"/>
      <c r="S87"/>
      <c r="T87" s="116"/>
      <c r="U87" t="s">
        <v>609</v>
      </c>
      <c r="V87" s="116">
        <v>44628</v>
      </c>
      <c r="W87" s="116"/>
      <c r="X87" t="s">
        <v>457</v>
      </c>
      <c r="Y87" t="s">
        <v>777</v>
      </c>
      <c r="Z87" t="s">
        <v>480</v>
      </c>
      <c r="AA87" s="116">
        <v>44628</v>
      </c>
      <c r="AB87">
        <v>0</v>
      </c>
      <c r="AC87" s="83">
        <v>44628.516412037003</v>
      </c>
      <c r="AD87" s="83">
        <v>44628.516412037003</v>
      </c>
      <c r="AE87" s="82" t="s">
        <v>775</v>
      </c>
    </row>
    <row r="88" spans="1:31" ht="15" x14ac:dyDescent="0.25">
      <c r="A88" s="80">
        <v>87</v>
      </c>
      <c r="B88" t="s">
        <v>779</v>
      </c>
      <c r="C88" t="s">
        <v>461</v>
      </c>
      <c r="D88" t="s">
        <v>282</v>
      </c>
      <c r="E88" t="s">
        <v>284</v>
      </c>
      <c r="F88" t="s">
        <v>370</v>
      </c>
      <c r="G88">
        <v>4</v>
      </c>
      <c r="H88">
        <v>2</v>
      </c>
      <c r="I88" t="s">
        <v>753</v>
      </c>
      <c r="J88">
        <v>8</v>
      </c>
      <c r="K88" t="s">
        <v>306</v>
      </c>
      <c r="L88" t="s">
        <v>505</v>
      </c>
      <c r="M88" t="s">
        <v>497</v>
      </c>
      <c r="N88" t="s">
        <v>458</v>
      </c>
      <c r="O88" t="s">
        <v>503</v>
      </c>
      <c r="P88"/>
      <c r="Q88"/>
      <c r="R88"/>
      <c r="S88"/>
      <c r="T88" s="116"/>
      <c r="U88" t="s">
        <v>526</v>
      </c>
      <c r="V88" s="116">
        <v>44628</v>
      </c>
      <c r="W88" s="116"/>
      <c r="X88" t="s">
        <v>457</v>
      </c>
      <c r="Y88"/>
      <c r="Z88"/>
      <c r="AA88" s="116"/>
      <c r="AB88">
        <v>1</v>
      </c>
      <c r="AC88" s="83">
        <v>44628.517395832998</v>
      </c>
      <c r="AD88" s="83">
        <v>44628.517395832998</v>
      </c>
      <c r="AE88" s="82" t="s">
        <v>778</v>
      </c>
    </row>
    <row r="89" spans="1:31" ht="15" x14ac:dyDescent="0.25">
      <c r="A89" s="80">
        <v>88</v>
      </c>
      <c r="B89" t="s">
        <v>640</v>
      </c>
      <c r="C89" t="s">
        <v>461</v>
      </c>
      <c r="D89" t="s">
        <v>282</v>
      </c>
      <c r="E89" t="s">
        <v>285</v>
      </c>
      <c r="F89" t="s">
        <v>608</v>
      </c>
      <c r="G89">
        <v>5</v>
      </c>
      <c r="H89">
        <v>1</v>
      </c>
      <c r="I89" t="s">
        <v>608</v>
      </c>
      <c r="J89">
        <v>69</v>
      </c>
      <c r="K89" t="s">
        <v>304</v>
      </c>
      <c r="L89">
        <v>0</v>
      </c>
      <c r="M89" t="s">
        <v>478</v>
      </c>
      <c r="N89" t="s">
        <v>458</v>
      </c>
      <c r="O89" t="s">
        <v>482</v>
      </c>
      <c r="P89"/>
      <c r="Q89"/>
      <c r="R89"/>
      <c r="S89"/>
      <c r="T89" s="116"/>
      <c r="U89" t="s">
        <v>609</v>
      </c>
      <c r="V89" s="116">
        <v>44628</v>
      </c>
      <c r="W89" s="116"/>
      <c r="X89" t="s">
        <v>457</v>
      </c>
      <c r="Y89" t="s">
        <v>781</v>
      </c>
      <c r="Z89" t="s">
        <v>480</v>
      </c>
      <c r="AA89" s="116">
        <v>44628</v>
      </c>
      <c r="AB89">
        <v>0</v>
      </c>
      <c r="AC89" s="83">
        <v>44628.517766204001</v>
      </c>
      <c r="AD89" s="83">
        <v>44628.517766204001</v>
      </c>
      <c r="AE89" s="82" t="s">
        <v>780</v>
      </c>
    </row>
    <row r="90" spans="1:31" ht="15" x14ac:dyDescent="0.25">
      <c r="A90" s="80">
        <v>89</v>
      </c>
      <c r="B90" t="s">
        <v>783</v>
      </c>
      <c r="C90" t="s">
        <v>461</v>
      </c>
      <c r="D90" t="s">
        <v>282</v>
      </c>
      <c r="E90" t="s">
        <v>285</v>
      </c>
      <c r="F90" t="s">
        <v>608</v>
      </c>
      <c r="G90">
        <v>5</v>
      </c>
      <c r="H90">
        <v>1</v>
      </c>
      <c r="I90" t="s">
        <v>608</v>
      </c>
      <c r="J90">
        <v>65</v>
      </c>
      <c r="K90" t="s">
        <v>304</v>
      </c>
      <c r="L90">
        <v>0</v>
      </c>
      <c r="M90" t="s">
        <v>478</v>
      </c>
      <c r="N90" t="s">
        <v>458</v>
      </c>
      <c r="O90" t="s">
        <v>482</v>
      </c>
      <c r="P90"/>
      <c r="Q90"/>
      <c r="R90"/>
      <c r="S90"/>
      <c r="T90" s="116"/>
      <c r="U90" t="s">
        <v>609</v>
      </c>
      <c r="V90" s="116">
        <v>44628</v>
      </c>
      <c r="W90" s="116"/>
      <c r="X90" t="s">
        <v>457</v>
      </c>
      <c r="Y90" t="s">
        <v>784</v>
      </c>
      <c r="Z90" t="s">
        <v>480</v>
      </c>
      <c r="AA90" s="116">
        <v>44628</v>
      </c>
      <c r="AB90">
        <v>0</v>
      </c>
      <c r="AC90" s="83">
        <v>44628.519710647997</v>
      </c>
      <c r="AD90" s="83">
        <v>44628.519710647997</v>
      </c>
      <c r="AE90" s="82" t="s">
        <v>782</v>
      </c>
    </row>
    <row r="91" spans="1:31" ht="15" x14ac:dyDescent="0.25">
      <c r="A91" s="80">
        <v>90</v>
      </c>
      <c r="B91" t="s">
        <v>618</v>
      </c>
      <c r="C91" t="s">
        <v>461</v>
      </c>
      <c r="D91" t="s">
        <v>282</v>
      </c>
      <c r="E91" t="s">
        <v>285</v>
      </c>
      <c r="F91" t="s">
        <v>608</v>
      </c>
      <c r="G91">
        <v>5</v>
      </c>
      <c r="H91">
        <v>1</v>
      </c>
      <c r="I91" t="s">
        <v>608</v>
      </c>
      <c r="J91">
        <v>76</v>
      </c>
      <c r="K91" t="s">
        <v>304</v>
      </c>
      <c r="L91">
        <v>0</v>
      </c>
      <c r="M91" t="s">
        <v>478</v>
      </c>
      <c r="N91" t="s">
        <v>458</v>
      </c>
      <c r="O91" t="s">
        <v>482</v>
      </c>
      <c r="P91"/>
      <c r="Q91"/>
      <c r="R91"/>
      <c r="S91"/>
      <c r="T91" s="116"/>
      <c r="U91" t="s">
        <v>609</v>
      </c>
      <c r="V91" s="116">
        <v>44628</v>
      </c>
      <c r="W91" s="116"/>
      <c r="X91" t="s">
        <v>457</v>
      </c>
      <c r="Y91" t="s">
        <v>786</v>
      </c>
      <c r="Z91" t="s">
        <v>480</v>
      </c>
      <c r="AA91" s="116">
        <v>44628</v>
      </c>
      <c r="AB91">
        <v>0</v>
      </c>
      <c r="AC91" s="83">
        <v>44628.520624999997</v>
      </c>
      <c r="AD91" s="83">
        <v>44628.520624999997</v>
      </c>
      <c r="AE91" s="82" t="s">
        <v>785</v>
      </c>
    </row>
    <row r="92" spans="1:31" ht="15" x14ac:dyDescent="0.25">
      <c r="A92" s="80">
        <v>91</v>
      </c>
      <c r="B92" t="s">
        <v>788</v>
      </c>
      <c r="C92" t="s">
        <v>461</v>
      </c>
      <c r="D92" t="s">
        <v>282</v>
      </c>
      <c r="E92" t="s">
        <v>284</v>
      </c>
      <c r="F92" t="s">
        <v>370</v>
      </c>
      <c r="G92">
        <v>4</v>
      </c>
      <c r="H92">
        <v>2</v>
      </c>
      <c r="I92" t="s">
        <v>753</v>
      </c>
      <c r="J92">
        <v>28</v>
      </c>
      <c r="K92" t="s">
        <v>304</v>
      </c>
      <c r="L92" t="s">
        <v>505</v>
      </c>
      <c r="M92" t="s">
        <v>489</v>
      </c>
      <c r="N92" t="s">
        <v>458</v>
      </c>
      <c r="O92" t="s">
        <v>503</v>
      </c>
      <c r="P92"/>
      <c r="Q92"/>
      <c r="R92"/>
      <c r="S92"/>
      <c r="T92" s="116"/>
      <c r="U92" t="s">
        <v>526</v>
      </c>
      <c r="V92" s="116">
        <v>44628</v>
      </c>
      <c r="W92" s="116"/>
      <c r="X92" t="s">
        <v>457</v>
      </c>
      <c r="Y92"/>
      <c r="Z92"/>
      <c r="AA92" s="116"/>
      <c r="AB92">
        <v>1</v>
      </c>
      <c r="AC92" s="83">
        <v>44628.521215278</v>
      </c>
      <c r="AD92" s="83">
        <v>44628.521215278</v>
      </c>
      <c r="AE92" s="82" t="s">
        <v>787</v>
      </c>
    </row>
    <row r="93" spans="1:31" ht="15" x14ac:dyDescent="0.25">
      <c r="A93" s="80">
        <v>92</v>
      </c>
      <c r="B93" t="s">
        <v>566</v>
      </c>
      <c r="C93" t="s">
        <v>461</v>
      </c>
      <c r="D93" t="s">
        <v>282</v>
      </c>
      <c r="E93" t="s">
        <v>285</v>
      </c>
      <c r="F93" t="s">
        <v>608</v>
      </c>
      <c r="G93">
        <v>5</v>
      </c>
      <c r="H93">
        <v>1</v>
      </c>
      <c r="I93" t="s">
        <v>608</v>
      </c>
      <c r="J93">
        <v>79</v>
      </c>
      <c r="K93" t="s">
        <v>304</v>
      </c>
      <c r="L93">
        <v>0</v>
      </c>
      <c r="M93" t="s">
        <v>478</v>
      </c>
      <c r="N93" t="s">
        <v>458</v>
      </c>
      <c r="O93" t="s">
        <v>482</v>
      </c>
      <c r="P93"/>
      <c r="Q93"/>
      <c r="R93"/>
      <c r="S93"/>
      <c r="T93" s="116"/>
      <c r="U93" t="s">
        <v>609</v>
      </c>
      <c r="V93" s="116">
        <v>44628</v>
      </c>
      <c r="W93" s="116"/>
      <c r="X93" t="s">
        <v>457</v>
      </c>
      <c r="Y93" t="s">
        <v>790</v>
      </c>
      <c r="Z93" t="s">
        <v>480</v>
      </c>
      <c r="AA93" s="116">
        <v>44628</v>
      </c>
      <c r="AB93">
        <v>0</v>
      </c>
      <c r="AC93" s="83">
        <v>44628.521574074002</v>
      </c>
      <c r="AD93" s="83">
        <v>44628.521574074002</v>
      </c>
      <c r="AE93" s="82" t="s">
        <v>789</v>
      </c>
    </row>
    <row r="94" spans="1:31" ht="15" x14ac:dyDescent="0.25">
      <c r="A94" s="80">
        <v>93</v>
      </c>
      <c r="B94" t="s">
        <v>792</v>
      </c>
      <c r="C94" t="s">
        <v>461</v>
      </c>
      <c r="D94" t="s">
        <v>282</v>
      </c>
      <c r="E94" t="s">
        <v>285</v>
      </c>
      <c r="F94" t="s">
        <v>608</v>
      </c>
      <c r="G94">
        <v>5</v>
      </c>
      <c r="H94">
        <v>1</v>
      </c>
      <c r="I94" t="s">
        <v>608</v>
      </c>
      <c r="J94">
        <v>68</v>
      </c>
      <c r="K94" t="s">
        <v>304</v>
      </c>
      <c r="L94">
        <v>0</v>
      </c>
      <c r="M94" t="s">
        <v>478</v>
      </c>
      <c r="N94" t="s">
        <v>458</v>
      </c>
      <c r="O94" t="s">
        <v>482</v>
      </c>
      <c r="P94"/>
      <c r="Q94"/>
      <c r="R94"/>
      <c r="S94"/>
      <c r="T94" s="116"/>
      <c r="U94" t="s">
        <v>609</v>
      </c>
      <c r="V94" s="116">
        <v>44628</v>
      </c>
      <c r="W94" s="116"/>
      <c r="X94" t="s">
        <v>457</v>
      </c>
      <c r="Y94" t="s">
        <v>793</v>
      </c>
      <c r="Z94" t="s">
        <v>480</v>
      </c>
      <c r="AA94" s="116">
        <v>44628</v>
      </c>
      <c r="AB94">
        <v>0</v>
      </c>
      <c r="AC94" s="83">
        <v>44628.522754630001</v>
      </c>
      <c r="AD94" s="83">
        <v>44628.522754630001</v>
      </c>
      <c r="AE94" s="82" t="s">
        <v>791</v>
      </c>
    </row>
    <row r="95" spans="1:31" ht="15" x14ac:dyDescent="0.25">
      <c r="A95" s="80">
        <v>94</v>
      </c>
      <c r="B95" t="s">
        <v>795</v>
      </c>
      <c r="C95" t="s">
        <v>461</v>
      </c>
      <c r="D95" t="s">
        <v>282</v>
      </c>
      <c r="E95" t="s">
        <v>284</v>
      </c>
      <c r="F95" t="s">
        <v>370</v>
      </c>
      <c r="G95">
        <v>4</v>
      </c>
      <c r="H95">
        <v>2</v>
      </c>
      <c r="I95" t="s">
        <v>753</v>
      </c>
      <c r="J95">
        <v>28</v>
      </c>
      <c r="K95" t="s">
        <v>304</v>
      </c>
      <c r="L95" t="s">
        <v>505</v>
      </c>
      <c r="M95" t="s">
        <v>489</v>
      </c>
      <c r="N95" t="s">
        <v>458</v>
      </c>
      <c r="O95" t="s">
        <v>503</v>
      </c>
      <c r="P95"/>
      <c r="Q95"/>
      <c r="R95"/>
      <c r="S95"/>
      <c r="T95" s="116"/>
      <c r="U95" t="s">
        <v>526</v>
      </c>
      <c r="V95" s="116">
        <v>44628</v>
      </c>
      <c r="W95" s="116"/>
      <c r="X95" t="s">
        <v>457</v>
      </c>
      <c r="Y95"/>
      <c r="Z95"/>
      <c r="AA95" s="116"/>
      <c r="AB95">
        <v>1</v>
      </c>
      <c r="AC95" s="83">
        <v>44628.523483796002</v>
      </c>
      <c r="AD95" s="83">
        <v>44628.523483796002</v>
      </c>
      <c r="AE95" s="82" t="s">
        <v>794</v>
      </c>
    </row>
    <row r="96" spans="1:31" ht="15" x14ac:dyDescent="0.25">
      <c r="A96" s="80">
        <v>95</v>
      </c>
      <c r="B96" t="s">
        <v>797</v>
      </c>
      <c r="C96" t="s">
        <v>461</v>
      </c>
      <c r="D96" t="s">
        <v>282</v>
      </c>
      <c r="E96" t="s">
        <v>285</v>
      </c>
      <c r="F96" t="s">
        <v>608</v>
      </c>
      <c r="G96">
        <v>5</v>
      </c>
      <c r="H96">
        <v>1</v>
      </c>
      <c r="I96" t="s">
        <v>608</v>
      </c>
      <c r="J96">
        <v>43</v>
      </c>
      <c r="K96" t="s">
        <v>304</v>
      </c>
      <c r="L96">
        <v>0</v>
      </c>
      <c r="M96" t="s">
        <v>478</v>
      </c>
      <c r="N96" t="s">
        <v>458</v>
      </c>
      <c r="O96" t="s">
        <v>482</v>
      </c>
      <c r="P96"/>
      <c r="Q96"/>
      <c r="R96"/>
      <c r="S96"/>
      <c r="T96" s="116"/>
      <c r="U96" t="s">
        <v>609</v>
      </c>
      <c r="V96" s="116">
        <v>44628</v>
      </c>
      <c r="W96" s="116"/>
      <c r="X96" t="s">
        <v>457</v>
      </c>
      <c r="Y96" t="s">
        <v>798</v>
      </c>
      <c r="Z96" t="s">
        <v>480</v>
      </c>
      <c r="AA96" s="116">
        <v>44628</v>
      </c>
      <c r="AB96">
        <v>0</v>
      </c>
      <c r="AC96" s="83">
        <v>44628.523738426004</v>
      </c>
      <c r="AD96" s="83">
        <v>44628.523738426004</v>
      </c>
      <c r="AE96" s="82" t="s">
        <v>796</v>
      </c>
    </row>
    <row r="97" spans="1:31" ht="15" x14ac:dyDescent="0.25">
      <c r="A97" s="80">
        <v>96</v>
      </c>
      <c r="B97" t="s">
        <v>578</v>
      </c>
      <c r="C97" t="s">
        <v>461</v>
      </c>
      <c r="D97" t="s">
        <v>282</v>
      </c>
      <c r="E97" t="s">
        <v>285</v>
      </c>
      <c r="F97" t="s">
        <v>608</v>
      </c>
      <c r="G97">
        <v>5</v>
      </c>
      <c r="H97">
        <v>1</v>
      </c>
      <c r="I97" t="s">
        <v>608</v>
      </c>
      <c r="J97">
        <v>22</v>
      </c>
      <c r="K97" t="s">
        <v>304</v>
      </c>
      <c r="L97">
        <v>0</v>
      </c>
      <c r="M97" t="s">
        <v>478</v>
      </c>
      <c r="N97" t="s">
        <v>458</v>
      </c>
      <c r="O97" t="s">
        <v>482</v>
      </c>
      <c r="P97"/>
      <c r="Q97"/>
      <c r="R97"/>
      <c r="S97"/>
      <c r="T97" s="116"/>
      <c r="U97" t="s">
        <v>609</v>
      </c>
      <c r="V97" s="116">
        <v>44628</v>
      </c>
      <c r="W97" s="116"/>
      <c r="X97" t="s">
        <v>457</v>
      </c>
      <c r="Y97" t="s">
        <v>800</v>
      </c>
      <c r="Z97" t="s">
        <v>480</v>
      </c>
      <c r="AA97" s="116">
        <v>44628</v>
      </c>
      <c r="AB97">
        <v>0</v>
      </c>
      <c r="AC97" s="83">
        <v>44628.524664352</v>
      </c>
      <c r="AD97" s="83">
        <v>44628.524664352</v>
      </c>
      <c r="AE97" s="82" t="s">
        <v>799</v>
      </c>
    </row>
    <row r="98" spans="1:31" ht="15" x14ac:dyDescent="0.25">
      <c r="A98" s="80">
        <v>97</v>
      </c>
      <c r="B98" t="s">
        <v>802</v>
      </c>
      <c r="C98" t="s">
        <v>461</v>
      </c>
      <c r="D98" t="s">
        <v>282</v>
      </c>
      <c r="E98" t="s">
        <v>285</v>
      </c>
      <c r="F98" t="s">
        <v>608</v>
      </c>
      <c r="G98">
        <v>5</v>
      </c>
      <c r="H98">
        <v>1</v>
      </c>
      <c r="I98" t="s">
        <v>608</v>
      </c>
      <c r="J98">
        <v>23</v>
      </c>
      <c r="K98" t="s">
        <v>304</v>
      </c>
      <c r="L98">
        <v>0</v>
      </c>
      <c r="M98" t="s">
        <v>478</v>
      </c>
      <c r="N98" t="s">
        <v>458</v>
      </c>
      <c r="O98" t="s">
        <v>482</v>
      </c>
      <c r="P98"/>
      <c r="Q98"/>
      <c r="R98"/>
      <c r="S98"/>
      <c r="T98" s="116"/>
      <c r="U98" t="s">
        <v>609</v>
      </c>
      <c r="V98" s="116">
        <v>44628</v>
      </c>
      <c r="W98" s="116"/>
      <c r="X98" t="s">
        <v>457</v>
      </c>
      <c r="Y98" t="s">
        <v>803</v>
      </c>
      <c r="Z98" t="s">
        <v>480</v>
      </c>
      <c r="AA98" s="116">
        <v>44628</v>
      </c>
      <c r="AB98">
        <v>0</v>
      </c>
      <c r="AC98" s="83">
        <v>44628.525891204001</v>
      </c>
      <c r="AD98" s="83">
        <v>44628.525891204001</v>
      </c>
      <c r="AE98" s="82" t="s">
        <v>801</v>
      </c>
    </row>
    <row r="99" spans="1:31" ht="15" x14ac:dyDescent="0.25">
      <c r="A99" s="80">
        <v>98</v>
      </c>
      <c r="B99" t="s">
        <v>805</v>
      </c>
      <c r="C99" t="s">
        <v>461</v>
      </c>
      <c r="D99" t="s">
        <v>282</v>
      </c>
      <c r="E99" t="s">
        <v>285</v>
      </c>
      <c r="F99" t="s">
        <v>608</v>
      </c>
      <c r="G99">
        <v>5</v>
      </c>
      <c r="H99">
        <v>1</v>
      </c>
      <c r="I99" t="s">
        <v>608</v>
      </c>
      <c r="J99">
        <v>63</v>
      </c>
      <c r="K99" t="s">
        <v>304</v>
      </c>
      <c r="L99">
        <v>0</v>
      </c>
      <c r="M99" t="s">
        <v>478</v>
      </c>
      <c r="N99" t="s">
        <v>458</v>
      </c>
      <c r="O99" t="s">
        <v>482</v>
      </c>
      <c r="P99"/>
      <c r="Q99"/>
      <c r="R99"/>
      <c r="S99"/>
      <c r="T99" s="116"/>
      <c r="U99" t="s">
        <v>609</v>
      </c>
      <c r="V99" s="116">
        <v>44628</v>
      </c>
      <c r="W99" s="116"/>
      <c r="X99" t="s">
        <v>457</v>
      </c>
      <c r="Y99" t="s">
        <v>806</v>
      </c>
      <c r="Z99" t="s">
        <v>480</v>
      </c>
      <c r="AA99" s="116">
        <v>44628</v>
      </c>
      <c r="AB99">
        <v>0</v>
      </c>
      <c r="AC99" s="83">
        <v>44628.527141204002</v>
      </c>
      <c r="AD99" s="83">
        <v>44628.527141204002</v>
      </c>
      <c r="AE99" s="82" t="s">
        <v>804</v>
      </c>
    </row>
    <row r="100" spans="1:31" ht="15" x14ac:dyDescent="0.25">
      <c r="A100" s="80">
        <v>99</v>
      </c>
      <c r="B100" t="s">
        <v>808</v>
      </c>
      <c r="C100" t="s">
        <v>461</v>
      </c>
      <c r="D100" t="s">
        <v>282</v>
      </c>
      <c r="E100" t="s">
        <v>285</v>
      </c>
      <c r="F100" t="s">
        <v>608</v>
      </c>
      <c r="G100">
        <v>5</v>
      </c>
      <c r="H100">
        <v>1</v>
      </c>
      <c r="I100" t="s">
        <v>608</v>
      </c>
      <c r="J100">
        <v>45</v>
      </c>
      <c r="K100" t="s">
        <v>304</v>
      </c>
      <c r="L100">
        <v>0</v>
      </c>
      <c r="M100" t="s">
        <v>478</v>
      </c>
      <c r="N100" t="s">
        <v>458</v>
      </c>
      <c r="O100" t="s">
        <v>482</v>
      </c>
      <c r="P100"/>
      <c r="Q100"/>
      <c r="R100"/>
      <c r="S100"/>
      <c r="T100" s="116"/>
      <c r="U100" t="s">
        <v>609</v>
      </c>
      <c r="V100" s="116">
        <v>44628</v>
      </c>
      <c r="W100" s="116"/>
      <c r="X100" t="s">
        <v>457</v>
      </c>
      <c r="Y100" t="s">
        <v>809</v>
      </c>
      <c r="Z100" t="s">
        <v>480</v>
      </c>
      <c r="AA100" s="116">
        <v>44628</v>
      </c>
      <c r="AB100">
        <v>0</v>
      </c>
      <c r="AC100" s="83">
        <v>44628.530729167003</v>
      </c>
      <c r="AD100" s="83">
        <v>44628.530729167003</v>
      </c>
      <c r="AE100" s="82" t="s">
        <v>807</v>
      </c>
    </row>
    <row r="101" spans="1:31" ht="15" x14ac:dyDescent="0.25">
      <c r="A101" s="80">
        <v>100</v>
      </c>
      <c r="B101" t="s">
        <v>811</v>
      </c>
      <c r="C101" t="s">
        <v>461</v>
      </c>
      <c r="D101" t="s">
        <v>282</v>
      </c>
      <c r="E101" t="s">
        <v>285</v>
      </c>
      <c r="F101" t="s">
        <v>608</v>
      </c>
      <c r="G101">
        <v>6</v>
      </c>
      <c r="H101">
        <v>2</v>
      </c>
      <c r="I101" t="s">
        <v>608</v>
      </c>
      <c r="J101">
        <v>50</v>
      </c>
      <c r="K101" t="s">
        <v>304</v>
      </c>
      <c r="L101">
        <v>0</v>
      </c>
      <c r="M101" t="s">
        <v>478</v>
      </c>
      <c r="N101" t="s">
        <v>458</v>
      </c>
      <c r="O101" t="s">
        <v>482</v>
      </c>
      <c r="P101"/>
      <c r="Q101"/>
      <c r="R101"/>
      <c r="S101"/>
      <c r="T101" s="116"/>
      <c r="U101" t="s">
        <v>609</v>
      </c>
      <c r="V101" s="116">
        <v>44628</v>
      </c>
      <c r="W101" s="116"/>
      <c r="X101" t="s">
        <v>457</v>
      </c>
      <c r="Y101" t="s">
        <v>812</v>
      </c>
      <c r="Z101" t="s">
        <v>480</v>
      </c>
      <c r="AA101" s="116">
        <v>44628</v>
      </c>
      <c r="AB101">
        <v>0</v>
      </c>
      <c r="AC101" s="83">
        <v>44628.532569444003</v>
      </c>
      <c r="AD101" s="83">
        <v>44628.532569444003</v>
      </c>
      <c r="AE101" s="82" t="s">
        <v>810</v>
      </c>
    </row>
    <row r="102" spans="1:31" ht="15" x14ac:dyDescent="0.25">
      <c r="A102" s="80">
        <v>101</v>
      </c>
      <c r="B102" t="s">
        <v>814</v>
      </c>
      <c r="C102" t="s">
        <v>461</v>
      </c>
      <c r="D102" t="s">
        <v>282</v>
      </c>
      <c r="E102" t="s">
        <v>285</v>
      </c>
      <c r="F102" t="s">
        <v>608</v>
      </c>
      <c r="G102">
        <v>6</v>
      </c>
      <c r="H102">
        <v>2</v>
      </c>
      <c r="I102" t="s">
        <v>608</v>
      </c>
      <c r="J102">
        <v>50</v>
      </c>
      <c r="K102" t="s">
        <v>304</v>
      </c>
      <c r="L102">
        <v>0</v>
      </c>
      <c r="M102" t="s">
        <v>478</v>
      </c>
      <c r="N102" t="s">
        <v>458</v>
      </c>
      <c r="O102" t="s">
        <v>482</v>
      </c>
      <c r="P102"/>
      <c r="Q102"/>
      <c r="R102"/>
      <c r="S102"/>
      <c r="T102" s="116"/>
      <c r="U102" t="s">
        <v>609</v>
      </c>
      <c r="V102" s="116">
        <v>44628</v>
      </c>
      <c r="W102" s="116"/>
      <c r="X102" t="s">
        <v>457</v>
      </c>
      <c r="Y102" t="s">
        <v>815</v>
      </c>
      <c r="Z102" t="s">
        <v>480</v>
      </c>
      <c r="AA102" s="116">
        <v>44628</v>
      </c>
      <c r="AB102">
        <v>0</v>
      </c>
      <c r="AC102" s="83">
        <v>44628.533576389003</v>
      </c>
      <c r="AD102" s="83">
        <v>44628.533576389003</v>
      </c>
      <c r="AE102" s="82" t="s">
        <v>813</v>
      </c>
    </row>
    <row r="103" spans="1:31" ht="15" x14ac:dyDescent="0.25">
      <c r="A103" s="80">
        <v>102</v>
      </c>
      <c r="B103" t="s">
        <v>817</v>
      </c>
      <c r="C103" t="s">
        <v>461</v>
      </c>
      <c r="D103" t="s">
        <v>282</v>
      </c>
      <c r="E103" t="s">
        <v>285</v>
      </c>
      <c r="F103" t="s">
        <v>608</v>
      </c>
      <c r="G103">
        <v>6</v>
      </c>
      <c r="H103">
        <v>2</v>
      </c>
      <c r="I103" t="s">
        <v>608</v>
      </c>
      <c r="J103">
        <v>81</v>
      </c>
      <c r="K103" t="s">
        <v>304</v>
      </c>
      <c r="L103">
        <v>0</v>
      </c>
      <c r="M103" t="s">
        <v>478</v>
      </c>
      <c r="N103" t="s">
        <v>458</v>
      </c>
      <c r="O103" t="s">
        <v>482</v>
      </c>
      <c r="P103"/>
      <c r="Q103"/>
      <c r="R103"/>
      <c r="S103"/>
      <c r="T103" s="116"/>
      <c r="U103" t="s">
        <v>609</v>
      </c>
      <c r="V103" s="116">
        <v>44628</v>
      </c>
      <c r="W103" s="116"/>
      <c r="X103" t="s">
        <v>457</v>
      </c>
      <c r="Y103" t="s">
        <v>818</v>
      </c>
      <c r="Z103" t="s">
        <v>480</v>
      </c>
      <c r="AA103" s="116">
        <v>44628</v>
      </c>
      <c r="AB103">
        <v>0</v>
      </c>
      <c r="AC103" s="83">
        <v>44628.535081018999</v>
      </c>
      <c r="AD103" s="83">
        <v>44628.535081018999</v>
      </c>
      <c r="AE103" s="82" t="s">
        <v>816</v>
      </c>
    </row>
    <row r="104" spans="1:31" ht="15" x14ac:dyDescent="0.25">
      <c r="A104" s="80">
        <v>103</v>
      </c>
      <c r="B104" t="s">
        <v>820</v>
      </c>
      <c r="C104" t="s">
        <v>461</v>
      </c>
      <c r="D104" t="s">
        <v>282</v>
      </c>
      <c r="E104" t="s">
        <v>284</v>
      </c>
      <c r="F104" t="s">
        <v>370</v>
      </c>
      <c r="G104">
        <v>4</v>
      </c>
      <c r="H104">
        <v>2</v>
      </c>
      <c r="I104" t="s">
        <v>753</v>
      </c>
      <c r="J104">
        <v>26</v>
      </c>
      <c r="K104" t="s">
        <v>306</v>
      </c>
      <c r="L104" t="s">
        <v>505</v>
      </c>
      <c r="M104" t="s">
        <v>489</v>
      </c>
      <c r="N104" t="s">
        <v>458</v>
      </c>
      <c r="O104" t="s">
        <v>503</v>
      </c>
      <c r="P104"/>
      <c r="Q104"/>
      <c r="R104"/>
      <c r="S104"/>
      <c r="T104" s="116"/>
      <c r="U104" t="s">
        <v>526</v>
      </c>
      <c r="V104" s="116">
        <v>44628</v>
      </c>
      <c r="W104" s="116"/>
      <c r="X104" t="s">
        <v>457</v>
      </c>
      <c r="Y104"/>
      <c r="Z104"/>
      <c r="AA104" s="116"/>
      <c r="AB104">
        <v>1</v>
      </c>
      <c r="AC104" s="83">
        <v>44628.536550926001</v>
      </c>
      <c r="AD104" s="83">
        <v>44628.536539351997</v>
      </c>
      <c r="AE104" s="82" t="s">
        <v>819</v>
      </c>
    </row>
    <row r="105" spans="1:31" ht="15" x14ac:dyDescent="0.25">
      <c r="A105" s="80">
        <v>104</v>
      </c>
      <c r="B105" t="s">
        <v>822</v>
      </c>
      <c r="C105" t="s">
        <v>461</v>
      </c>
      <c r="D105" t="s">
        <v>282</v>
      </c>
      <c r="E105" t="s">
        <v>285</v>
      </c>
      <c r="F105" t="s">
        <v>608</v>
      </c>
      <c r="G105">
        <v>6</v>
      </c>
      <c r="H105">
        <v>2</v>
      </c>
      <c r="I105" t="s">
        <v>608</v>
      </c>
      <c r="J105">
        <v>77</v>
      </c>
      <c r="K105" t="s">
        <v>304</v>
      </c>
      <c r="L105">
        <v>0</v>
      </c>
      <c r="M105" t="s">
        <v>478</v>
      </c>
      <c r="N105" t="s">
        <v>458</v>
      </c>
      <c r="O105" t="s">
        <v>482</v>
      </c>
      <c r="P105"/>
      <c r="Q105"/>
      <c r="R105"/>
      <c r="S105"/>
      <c r="T105" s="116"/>
      <c r="U105" t="s">
        <v>609</v>
      </c>
      <c r="V105" s="116">
        <v>44628</v>
      </c>
      <c r="W105" s="116"/>
      <c r="X105" t="s">
        <v>457</v>
      </c>
      <c r="Y105" t="s">
        <v>823</v>
      </c>
      <c r="Z105" t="s">
        <v>480</v>
      </c>
      <c r="AA105" s="116">
        <v>44628</v>
      </c>
      <c r="AB105">
        <v>0</v>
      </c>
      <c r="AC105" s="83">
        <v>44628.536562499998</v>
      </c>
      <c r="AD105" s="83">
        <v>44628.536562499998</v>
      </c>
      <c r="AE105" s="82" t="s">
        <v>821</v>
      </c>
    </row>
    <row r="106" spans="1:31" ht="15" x14ac:dyDescent="0.25">
      <c r="A106" s="80">
        <v>105</v>
      </c>
      <c r="B106" t="s">
        <v>825</v>
      </c>
      <c r="C106" t="s">
        <v>461</v>
      </c>
      <c r="D106" t="s">
        <v>282</v>
      </c>
      <c r="E106" t="s">
        <v>284</v>
      </c>
      <c r="F106" t="s">
        <v>370</v>
      </c>
      <c r="G106">
        <v>4</v>
      </c>
      <c r="H106">
        <v>2</v>
      </c>
      <c r="I106" t="s">
        <v>753</v>
      </c>
      <c r="J106">
        <v>4</v>
      </c>
      <c r="K106" t="s">
        <v>304</v>
      </c>
      <c r="L106" t="s">
        <v>505</v>
      </c>
      <c r="M106" t="s">
        <v>497</v>
      </c>
      <c r="N106" t="s">
        <v>458</v>
      </c>
      <c r="O106" t="s">
        <v>503</v>
      </c>
      <c r="P106"/>
      <c r="Q106"/>
      <c r="R106"/>
      <c r="S106"/>
      <c r="T106" s="116"/>
      <c r="U106" t="s">
        <v>526</v>
      </c>
      <c r="V106" s="116">
        <v>44628</v>
      </c>
      <c r="W106" s="116"/>
      <c r="X106" t="s">
        <v>457</v>
      </c>
      <c r="Y106"/>
      <c r="Z106"/>
      <c r="AA106" s="116"/>
      <c r="AB106">
        <v>1</v>
      </c>
      <c r="AC106" s="83">
        <v>44628.539270832996</v>
      </c>
      <c r="AD106" s="83">
        <v>44628.539270832996</v>
      </c>
      <c r="AE106" s="82" t="s">
        <v>824</v>
      </c>
    </row>
    <row r="107" spans="1:31" ht="15" x14ac:dyDescent="0.25">
      <c r="A107" s="80">
        <v>106</v>
      </c>
      <c r="B107" t="s">
        <v>638</v>
      </c>
      <c r="C107" t="s">
        <v>461</v>
      </c>
      <c r="D107" t="s">
        <v>282</v>
      </c>
      <c r="E107" t="s">
        <v>285</v>
      </c>
      <c r="F107" t="s">
        <v>608</v>
      </c>
      <c r="G107">
        <v>6</v>
      </c>
      <c r="H107">
        <v>2</v>
      </c>
      <c r="I107" t="s">
        <v>608</v>
      </c>
      <c r="J107">
        <v>52</v>
      </c>
      <c r="K107" t="s">
        <v>304</v>
      </c>
      <c r="L107">
        <v>0</v>
      </c>
      <c r="M107" t="s">
        <v>478</v>
      </c>
      <c r="N107" t="s">
        <v>458</v>
      </c>
      <c r="O107" t="s">
        <v>482</v>
      </c>
      <c r="P107"/>
      <c r="Q107"/>
      <c r="R107"/>
      <c r="S107"/>
      <c r="T107" s="116"/>
      <c r="U107" t="s">
        <v>609</v>
      </c>
      <c r="V107" s="116">
        <v>44628</v>
      </c>
      <c r="W107" s="116"/>
      <c r="X107" t="s">
        <v>457</v>
      </c>
      <c r="Y107" t="s">
        <v>827</v>
      </c>
      <c r="Z107" t="s">
        <v>480</v>
      </c>
      <c r="AA107" s="116">
        <v>44628</v>
      </c>
      <c r="AB107">
        <v>0</v>
      </c>
      <c r="AC107" s="83">
        <v>44628.539386573997</v>
      </c>
      <c r="AD107" s="83">
        <v>44628.539386573997</v>
      </c>
      <c r="AE107" s="82" t="s">
        <v>826</v>
      </c>
    </row>
    <row r="108" spans="1:31" ht="15" x14ac:dyDescent="0.25">
      <c r="A108" s="80">
        <v>107</v>
      </c>
      <c r="B108" t="s">
        <v>829</v>
      </c>
      <c r="C108" t="s">
        <v>461</v>
      </c>
      <c r="D108" t="s">
        <v>282</v>
      </c>
      <c r="E108" t="s">
        <v>284</v>
      </c>
      <c r="F108" t="s">
        <v>370</v>
      </c>
      <c r="G108">
        <v>4</v>
      </c>
      <c r="H108">
        <v>2</v>
      </c>
      <c r="I108" t="s">
        <v>753</v>
      </c>
      <c r="J108">
        <v>27</v>
      </c>
      <c r="K108" t="s">
        <v>306</v>
      </c>
      <c r="L108" t="s">
        <v>505</v>
      </c>
      <c r="M108" t="s">
        <v>477</v>
      </c>
      <c r="N108" t="s">
        <v>458</v>
      </c>
      <c r="O108" t="s">
        <v>503</v>
      </c>
      <c r="P108"/>
      <c r="Q108"/>
      <c r="R108"/>
      <c r="S108"/>
      <c r="T108" s="116"/>
      <c r="U108" t="s">
        <v>526</v>
      </c>
      <c r="V108" s="116">
        <v>44628</v>
      </c>
      <c r="W108" s="116"/>
      <c r="X108" t="s">
        <v>457</v>
      </c>
      <c r="Y108"/>
      <c r="Z108"/>
      <c r="AA108" s="116"/>
      <c r="AB108">
        <v>1</v>
      </c>
      <c r="AC108" s="83">
        <v>44628.541018518998</v>
      </c>
      <c r="AD108" s="83">
        <v>44628.541018518998</v>
      </c>
      <c r="AE108" s="82" t="s">
        <v>828</v>
      </c>
    </row>
    <row r="109" spans="1:31" ht="15" x14ac:dyDescent="0.25">
      <c r="A109" s="80">
        <v>108</v>
      </c>
      <c r="B109" t="s">
        <v>614</v>
      </c>
      <c r="C109" t="s">
        <v>461</v>
      </c>
      <c r="D109" t="s">
        <v>282</v>
      </c>
      <c r="E109" t="s">
        <v>285</v>
      </c>
      <c r="F109" t="s">
        <v>608</v>
      </c>
      <c r="G109">
        <v>6</v>
      </c>
      <c r="H109">
        <v>2</v>
      </c>
      <c r="I109" t="s">
        <v>608</v>
      </c>
      <c r="J109">
        <v>51</v>
      </c>
      <c r="K109" t="s">
        <v>304</v>
      </c>
      <c r="L109">
        <v>0</v>
      </c>
      <c r="M109" t="s">
        <v>478</v>
      </c>
      <c r="N109" t="s">
        <v>458</v>
      </c>
      <c r="O109" t="s">
        <v>482</v>
      </c>
      <c r="P109"/>
      <c r="Q109"/>
      <c r="R109"/>
      <c r="S109"/>
      <c r="T109" s="116"/>
      <c r="U109" t="s">
        <v>609</v>
      </c>
      <c r="V109" s="116">
        <v>44628</v>
      </c>
      <c r="W109" s="116"/>
      <c r="X109" t="s">
        <v>457</v>
      </c>
      <c r="Y109" t="s">
        <v>831</v>
      </c>
      <c r="Z109" t="s">
        <v>480</v>
      </c>
      <c r="AA109" s="116">
        <v>44628</v>
      </c>
      <c r="AB109">
        <v>0</v>
      </c>
      <c r="AC109" s="83">
        <v>44628.543576388998</v>
      </c>
      <c r="AD109" s="83">
        <v>44628.543576388998</v>
      </c>
      <c r="AE109" s="82" t="s">
        <v>830</v>
      </c>
    </row>
    <row r="110" spans="1:31" ht="15" x14ac:dyDescent="0.25">
      <c r="A110" s="80">
        <v>109</v>
      </c>
      <c r="B110" t="s">
        <v>833</v>
      </c>
      <c r="C110" t="s">
        <v>461</v>
      </c>
      <c r="D110" t="s">
        <v>282</v>
      </c>
      <c r="E110" t="s">
        <v>285</v>
      </c>
      <c r="F110" t="s">
        <v>608</v>
      </c>
      <c r="G110">
        <v>6</v>
      </c>
      <c r="H110">
        <v>2</v>
      </c>
      <c r="I110" t="s">
        <v>608</v>
      </c>
      <c r="J110">
        <v>17</v>
      </c>
      <c r="K110" t="s">
        <v>304</v>
      </c>
      <c r="L110">
        <v>0</v>
      </c>
      <c r="M110" t="s">
        <v>478</v>
      </c>
      <c r="N110" t="s">
        <v>458</v>
      </c>
      <c r="O110" t="s">
        <v>482</v>
      </c>
      <c r="P110"/>
      <c r="Q110"/>
      <c r="R110"/>
      <c r="S110"/>
      <c r="T110" s="116"/>
      <c r="U110" t="s">
        <v>609</v>
      </c>
      <c r="V110" s="116">
        <v>44628</v>
      </c>
      <c r="W110" s="116"/>
      <c r="X110" t="s">
        <v>457</v>
      </c>
      <c r="Y110" t="s">
        <v>834</v>
      </c>
      <c r="Z110" t="s">
        <v>480</v>
      </c>
      <c r="AA110" s="116">
        <v>44628</v>
      </c>
      <c r="AB110">
        <v>0</v>
      </c>
      <c r="AC110" s="83">
        <v>44628.544594906998</v>
      </c>
      <c r="AD110" s="83">
        <v>44628.544594906998</v>
      </c>
      <c r="AE110" s="82" t="s">
        <v>832</v>
      </c>
    </row>
    <row r="111" spans="1:31" ht="15" x14ac:dyDescent="0.25">
      <c r="A111" s="80">
        <v>110</v>
      </c>
      <c r="B111" t="s">
        <v>836</v>
      </c>
      <c r="C111" t="s">
        <v>461</v>
      </c>
      <c r="D111" t="s">
        <v>282</v>
      </c>
      <c r="E111" t="s">
        <v>285</v>
      </c>
      <c r="F111" t="s">
        <v>608</v>
      </c>
      <c r="G111">
        <v>6</v>
      </c>
      <c r="H111">
        <v>2</v>
      </c>
      <c r="I111" t="s">
        <v>608</v>
      </c>
      <c r="J111">
        <v>25</v>
      </c>
      <c r="K111" t="s">
        <v>304</v>
      </c>
      <c r="L111">
        <v>0</v>
      </c>
      <c r="M111" t="s">
        <v>478</v>
      </c>
      <c r="N111" t="s">
        <v>458</v>
      </c>
      <c r="O111" t="s">
        <v>482</v>
      </c>
      <c r="P111"/>
      <c r="Q111"/>
      <c r="R111"/>
      <c r="S111"/>
      <c r="T111" s="116"/>
      <c r="U111" t="s">
        <v>609</v>
      </c>
      <c r="V111" s="116">
        <v>44628</v>
      </c>
      <c r="W111" s="116"/>
      <c r="X111" t="s">
        <v>457</v>
      </c>
      <c r="Y111" t="s">
        <v>837</v>
      </c>
      <c r="Z111" t="s">
        <v>480</v>
      </c>
      <c r="AA111" s="116">
        <v>44628</v>
      </c>
      <c r="AB111">
        <v>0</v>
      </c>
      <c r="AC111" s="83">
        <v>44628.545694444001</v>
      </c>
      <c r="AD111" s="83">
        <v>44628.545694444001</v>
      </c>
      <c r="AE111" s="82" t="s">
        <v>835</v>
      </c>
    </row>
    <row r="112" spans="1:31" ht="15" x14ac:dyDescent="0.25">
      <c r="A112" s="80">
        <v>111</v>
      </c>
      <c r="B112" t="s">
        <v>839</v>
      </c>
      <c r="C112" t="s">
        <v>461</v>
      </c>
      <c r="D112" t="s">
        <v>282</v>
      </c>
      <c r="E112" t="s">
        <v>285</v>
      </c>
      <c r="F112" t="s">
        <v>608</v>
      </c>
      <c r="G112">
        <v>6</v>
      </c>
      <c r="H112">
        <v>2</v>
      </c>
      <c r="I112" t="s">
        <v>608</v>
      </c>
      <c r="J112">
        <v>45</v>
      </c>
      <c r="K112" t="s">
        <v>304</v>
      </c>
      <c r="L112">
        <v>0</v>
      </c>
      <c r="M112" t="s">
        <v>478</v>
      </c>
      <c r="N112" t="s">
        <v>458</v>
      </c>
      <c r="O112" t="s">
        <v>482</v>
      </c>
      <c r="P112"/>
      <c r="Q112"/>
      <c r="R112"/>
      <c r="S112"/>
      <c r="T112" s="116"/>
      <c r="U112" t="s">
        <v>609</v>
      </c>
      <c r="V112" s="116">
        <v>44628</v>
      </c>
      <c r="W112" s="116"/>
      <c r="X112" t="s">
        <v>457</v>
      </c>
      <c r="Y112" t="s">
        <v>840</v>
      </c>
      <c r="Z112" t="s">
        <v>480</v>
      </c>
      <c r="AA112" s="116">
        <v>44628</v>
      </c>
      <c r="AB112">
        <v>0</v>
      </c>
      <c r="AC112" s="83">
        <v>44628.546701389001</v>
      </c>
      <c r="AD112" s="83">
        <v>44628.546701389001</v>
      </c>
      <c r="AE112" s="82" t="s">
        <v>838</v>
      </c>
    </row>
    <row r="113" spans="1:31" ht="15" x14ac:dyDescent="0.25">
      <c r="A113" s="80">
        <v>112</v>
      </c>
      <c r="B113" t="s">
        <v>842</v>
      </c>
      <c r="C113" t="s">
        <v>461</v>
      </c>
      <c r="D113" t="s">
        <v>282</v>
      </c>
      <c r="E113" t="s">
        <v>285</v>
      </c>
      <c r="F113" t="s">
        <v>608</v>
      </c>
      <c r="G113">
        <v>6</v>
      </c>
      <c r="H113">
        <v>2</v>
      </c>
      <c r="I113" t="s">
        <v>608</v>
      </c>
      <c r="J113">
        <v>45</v>
      </c>
      <c r="K113" t="s">
        <v>304</v>
      </c>
      <c r="L113">
        <v>0</v>
      </c>
      <c r="M113" t="s">
        <v>478</v>
      </c>
      <c r="N113" t="s">
        <v>458</v>
      </c>
      <c r="O113" t="s">
        <v>482</v>
      </c>
      <c r="P113"/>
      <c r="Q113"/>
      <c r="R113"/>
      <c r="S113"/>
      <c r="T113" s="116"/>
      <c r="U113" t="s">
        <v>609</v>
      </c>
      <c r="V113" s="116">
        <v>44628</v>
      </c>
      <c r="W113" s="116"/>
      <c r="X113" t="s">
        <v>457</v>
      </c>
      <c r="Y113" t="s">
        <v>843</v>
      </c>
      <c r="Z113" t="s">
        <v>480</v>
      </c>
      <c r="AA113" s="116">
        <v>44628</v>
      </c>
      <c r="AB113">
        <v>0</v>
      </c>
      <c r="AC113" s="83">
        <v>44628.547858796002</v>
      </c>
      <c r="AD113" s="83">
        <v>44628.547858796002</v>
      </c>
      <c r="AE113" s="82" t="s">
        <v>841</v>
      </c>
    </row>
    <row r="114" spans="1:31" ht="15" x14ac:dyDescent="0.25">
      <c r="A114" s="80">
        <v>113</v>
      </c>
      <c r="B114" t="s">
        <v>845</v>
      </c>
      <c r="C114" t="s">
        <v>461</v>
      </c>
      <c r="D114" t="s">
        <v>282</v>
      </c>
      <c r="E114" t="s">
        <v>285</v>
      </c>
      <c r="F114" t="s">
        <v>608</v>
      </c>
      <c r="G114">
        <v>6</v>
      </c>
      <c r="H114">
        <v>2</v>
      </c>
      <c r="I114" t="s">
        <v>608</v>
      </c>
      <c r="J114">
        <v>19</v>
      </c>
      <c r="K114" t="s">
        <v>304</v>
      </c>
      <c r="L114">
        <v>0</v>
      </c>
      <c r="M114" t="s">
        <v>478</v>
      </c>
      <c r="N114" t="s">
        <v>458</v>
      </c>
      <c r="O114" t="s">
        <v>482</v>
      </c>
      <c r="P114"/>
      <c r="Q114"/>
      <c r="R114"/>
      <c r="S114"/>
      <c r="T114" s="116"/>
      <c r="U114" t="s">
        <v>609</v>
      </c>
      <c r="V114" s="116">
        <v>44628</v>
      </c>
      <c r="W114" s="116"/>
      <c r="X114" t="s">
        <v>457</v>
      </c>
      <c r="Y114" t="s">
        <v>846</v>
      </c>
      <c r="Z114" t="s">
        <v>480</v>
      </c>
      <c r="AA114" s="116">
        <v>44628</v>
      </c>
      <c r="AB114">
        <v>0</v>
      </c>
      <c r="AC114" s="83">
        <v>44628.548715277997</v>
      </c>
      <c r="AD114" s="83">
        <v>44628.548715277997</v>
      </c>
      <c r="AE114" s="82" t="s">
        <v>844</v>
      </c>
    </row>
    <row r="115" spans="1:31" ht="15" x14ac:dyDescent="0.25">
      <c r="A115" s="80">
        <v>114</v>
      </c>
      <c r="B115" t="s">
        <v>536</v>
      </c>
      <c r="C115" t="s">
        <v>461</v>
      </c>
      <c r="D115" t="s">
        <v>282</v>
      </c>
      <c r="E115" t="s">
        <v>285</v>
      </c>
      <c r="F115" t="s">
        <v>608</v>
      </c>
      <c r="G115">
        <v>6</v>
      </c>
      <c r="H115">
        <v>2</v>
      </c>
      <c r="I115" t="s">
        <v>608</v>
      </c>
      <c r="J115">
        <v>51</v>
      </c>
      <c r="K115" t="s">
        <v>304</v>
      </c>
      <c r="L115">
        <v>0</v>
      </c>
      <c r="M115" t="s">
        <v>478</v>
      </c>
      <c r="N115" t="s">
        <v>458</v>
      </c>
      <c r="O115" t="s">
        <v>482</v>
      </c>
      <c r="P115"/>
      <c r="Q115"/>
      <c r="R115"/>
      <c r="S115"/>
      <c r="T115" s="116"/>
      <c r="U115" t="s">
        <v>609</v>
      </c>
      <c r="V115" s="116">
        <v>44628</v>
      </c>
      <c r="W115" s="116"/>
      <c r="X115" t="s">
        <v>457</v>
      </c>
      <c r="Y115" t="s">
        <v>848</v>
      </c>
      <c r="Z115" t="s">
        <v>480</v>
      </c>
      <c r="AA115" s="116">
        <v>44628</v>
      </c>
      <c r="AB115">
        <v>0</v>
      </c>
      <c r="AC115" s="83">
        <v>44628.549733795997</v>
      </c>
      <c r="AD115" s="83">
        <v>44628.549733795997</v>
      </c>
      <c r="AE115" s="82" t="s">
        <v>847</v>
      </c>
    </row>
    <row r="116" spans="1:31" ht="15" x14ac:dyDescent="0.25">
      <c r="A116" s="80">
        <v>115</v>
      </c>
      <c r="B116" t="s">
        <v>850</v>
      </c>
      <c r="C116" t="s">
        <v>461</v>
      </c>
      <c r="D116" t="s">
        <v>282</v>
      </c>
      <c r="E116" t="s">
        <v>285</v>
      </c>
      <c r="F116" t="s">
        <v>608</v>
      </c>
      <c r="G116">
        <v>6</v>
      </c>
      <c r="H116">
        <v>2</v>
      </c>
      <c r="I116" t="s">
        <v>608</v>
      </c>
      <c r="J116">
        <v>47</v>
      </c>
      <c r="K116" t="s">
        <v>304</v>
      </c>
      <c r="L116">
        <v>0</v>
      </c>
      <c r="M116" t="s">
        <v>478</v>
      </c>
      <c r="N116" t="s">
        <v>458</v>
      </c>
      <c r="O116" t="s">
        <v>482</v>
      </c>
      <c r="P116"/>
      <c r="Q116"/>
      <c r="R116"/>
      <c r="S116"/>
      <c r="T116" s="116"/>
      <c r="U116" t="s">
        <v>609</v>
      </c>
      <c r="V116" s="116">
        <v>44628</v>
      </c>
      <c r="W116" s="116"/>
      <c r="X116" t="s">
        <v>457</v>
      </c>
      <c r="Y116" t="s">
        <v>851</v>
      </c>
      <c r="Z116" t="s">
        <v>480</v>
      </c>
      <c r="AA116" s="116">
        <v>44628</v>
      </c>
      <c r="AB116">
        <v>0</v>
      </c>
      <c r="AC116" s="83">
        <v>44628.551226852003</v>
      </c>
      <c r="AD116" s="83">
        <v>44628.551226852003</v>
      </c>
      <c r="AE116" s="82" t="s">
        <v>849</v>
      </c>
    </row>
    <row r="117" spans="1:31" ht="15" x14ac:dyDescent="0.25">
      <c r="A117" s="80">
        <v>116</v>
      </c>
      <c r="B117" t="s">
        <v>853</v>
      </c>
      <c r="C117" t="s">
        <v>461</v>
      </c>
      <c r="D117" t="s">
        <v>282</v>
      </c>
      <c r="E117" t="s">
        <v>285</v>
      </c>
      <c r="F117" t="s">
        <v>608</v>
      </c>
      <c r="G117">
        <v>6</v>
      </c>
      <c r="H117">
        <v>2</v>
      </c>
      <c r="I117" t="s">
        <v>608</v>
      </c>
      <c r="J117">
        <v>28</v>
      </c>
      <c r="K117" t="s">
        <v>304</v>
      </c>
      <c r="L117">
        <v>0</v>
      </c>
      <c r="M117" t="s">
        <v>478</v>
      </c>
      <c r="N117" t="s">
        <v>458</v>
      </c>
      <c r="O117" t="s">
        <v>482</v>
      </c>
      <c r="P117"/>
      <c r="Q117"/>
      <c r="R117"/>
      <c r="S117"/>
      <c r="T117" s="116"/>
      <c r="U117" t="s">
        <v>609</v>
      </c>
      <c r="V117" s="116">
        <v>44628</v>
      </c>
      <c r="W117" s="116"/>
      <c r="X117" t="s">
        <v>457</v>
      </c>
      <c r="Y117" t="s">
        <v>854</v>
      </c>
      <c r="Z117" t="s">
        <v>480</v>
      </c>
      <c r="AA117" s="116">
        <v>44628</v>
      </c>
      <c r="AB117">
        <v>0</v>
      </c>
      <c r="AC117" s="83">
        <v>44628.552384258997</v>
      </c>
      <c r="AD117" s="83">
        <v>44628.552384258997</v>
      </c>
      <c r="AE117" s="82" t="s">
        <v>852</v>
      </c>
    </row>
    <row r="118" spans="1:31" ht="15" x14ac:dyDescent="0.25">
      <c r="A118" s="80">
        <v>117</v>
      </c>
      <c r="B118" t="s">
        <v>856</v>
      </c>
      <c r="C118" t="s">
        <v>461</v>
      </c>
      <c r="D118" t="s">
        <v>282</v>
      </c>
      <c r="E118" t="s">
        <v>285</v>
      </c>
      <c r="F118" t="s">
        <v>608</v>
      </c>
      <c r="G118">
        <v>6</v>
      </c>
      <c r="H118">
        <v>2</v>
      </c>
      <c r="I118" t="s">
        <v>608</v>
      </c>
      <c r="J118">
        <v>22</v>
      </c>
      <c r="K118" t="s">
        <v>304</v>
      </c>
      <c r="L118">
        <v>0</v>
      </c>
      <c r="M118" t="s">
        <v>478</v>
      </c>
      <c r="N118" t="s">
        <v>458</v>
      </c>
      <c r="O118" t="s">
        <v>482</v>
      </c>
      <c r="P118"/>
      <c r="Q118"/>
      <c r="R118"/>
      <c r="S118"/>
      <c r="T118" s="116"/>
      <c r="U118" t="s">
        <v>609</v>
      </c>
      <c r="V118" s="116">
        <v>44628</v>
      </c>
      <c r="W118" s="116"/>
      <c r="X118" t="s">
        <v>457</v>
      </c>
      <c r="Y118" t="s">
        <v>857</v>
      </c>
      <c r="Z118" t="s">
        <v>480</v>
      </c>
      <c r="AA118" s="116">
        <v>44628</v>
      </c>
      <c r="AB118">
        <v>0</v>
      </c>
      <c r="AC118" s="83">
        <v>44628.553460648</v>
      </c>
      <c r="AD118" s="83">
        <v>44628.553460648</v>
      </c>
      <c r="AE118" s="82" t="s">
        <v>855</v>
      </c>
    </row>
    <row r="119" spans="1:31" ht="15" x14ac:dyDescent="0.25">
      <c r="A119" s="80">
        <v>118</v>
      </c>
      <c r="B119" t="s">
        <v>859</v>
      </c>
      <c r="C119" t="s">
        <v>461</v>
      </c>
      <c r="D119" t="s">
        <v>282</v>
      </c>
      <c r="E119" t="s">
        <v>284</v>
      </c>
      <c r="F119" t="s">
        <v>582</v>
      </c>
      <c r="G119">
        <v>2</v>
      </c>
      <c r="H119">
        <v>1</v>
      </c>
      <c r="I119" t="s">
        <v>860</v>
      </c>
      <c r="J119">
        <v>36</v>
      </c>
      <c r="K119" t="s">
        <v>304</v>
      </c>
      <c r="L119" t="s">
        <v>505</v>
      </c>
      <c r="M119" t="s">
        <v>489</v>
      </c>
      <c r="N119" t="s">
        <v>458</v>
      </c>
      <c r="O119" t="s">
        <v>503</v>
      </c>
      <c r="P119"/>
      <c r="Q119"/>
      <c r="R119"/>
      <c r="S119"/>
      <c r="T119" s="116"/>
      <c r="U119" t="s">
        <v>526</v>
      </c>
      <c r="V119" s="116">
        <v>44628</v>
      </c>
      <c r="W119" s="116"/>
      <c r="X119" t="s">
        <v>457</v>
      </c>
      <c r="Y119"/>
      <c r="Z119"/>
      <c r="AA119" s="116"/>
      <c r="AB119">
        <v>1</v>
      </c>
      <c r="AC119" s="83">
        <v>44628.562638889001</v>
      </c>
      <c r="AD119" s="83">
        <v>44628.562638889001</v>
      </c>
      <c r="AE119" s="82" t="s">
        <v>858</v>
      </c>
    </row>
    <row r="120" spans="1:31" ht="15" x14ac:dyDescent="0.25">
      <c r="A120" s="80">
        <v>119</v>
      </c>
      <c r="B120" t="s">
        <v>862</v>
      </c>
      <c r="C120" t="s">
        <v>461</v>
      </c>
      <c r="D120" t="s">
        <v>282</v>
      </c>
      <c r="E120" t="s">
        <v>284</v>
      </c>
      <c r="F120" t="s">
        <v>582</v>
      </c>
      <c r="G120">
        <v>2</v>
      </c>
      <c r="H120">
        <v>1</v>
      </c>
      <c r="I120" t="s">
        <v>860</v>
      </c>
      <c r="J120">
        <v>6</v>
      </c>
      <c r="K120" t="s">
        <v>306</v>
      </c>
      <c r="L120" t="s">
        <v>505</v>
      </c>
      <c r="M120" t="s">
        <v>497</v>
      </c>
      <c r="N120" t="s">
        <v>458</v>
      </c>
      <c r="O120" t="s">
        <v>503</v>
      </c>
      <c r="P120"/>
      <c r="Q120"/>
      <c r="R120"/>
      <c r="S120"/>
      <c r="T120" s="116"/>
      <c r="U120" t="s">
        <v>526</v>
      </c>
      <c r="V120" s="116">
        <v>44628</v>
      </c>
      <c r="W120" s="116"/>
      <c r="X120" t="s">
        <v>457</v>
      </c>
      <c r="Y120"/>
      <c r="Z120"/>
      <c r="AA120" s="116"/>
      <c r="AB120">
        <v>1</v>
      </c>
      <c r="AC120" s="83">
        <v>44628.565081018998</v>
      </c>
      <c r="AD120" s="83">
        <v>44628.565081018998</v>
      </c>
      <c r="AE120" s="82" t="s">
        <v>861</v>
      </c>
    </row>
    <row r="121" spans="1:31" ht="15" x14ac:dyDescent="0.25">
      <c r="A121" s="80">
        <v>120</v>
      </c>
      <c r="B121" t="s">
        <v>864</v>
      </c>
      <c r="C121" t="s">
        <v>461</v>
      </c>
      <c r="D121" t="s">
        <v>282</v>
      </c>
      <c r="E121" t="s">
        <v>284</v>
      </c>
      <c r="F121" t="s">
        <v>582</v>
      </c>
      <c r="G121">
        <v>2</v>
      </c>
      <c r="H121">
        <v>1</v>
      </c>
      <c r="I121" t="s">
        <v>860</v>
      </c>
      <c r="J121">
        <v>10</v>
      </c>
      <c r="K121" t="s">
        <v>304</v>
      </c>
      <c r="L121" t="s">
        <v>505</v>
      </c>
      <c r="M121" t="s">
        <v>497</v>
      </c>
      <c r="N121" t="s">
        <v>458</v>
      </c>
      <c r="O121" t="s">
        <v>503</v>
      </c>
      <c r="P121"/>
      <c r="Q121"/>
      <c r="R121"/>
      <c r="S121"/>
      <c r="T121" s="116"/>
      <c r="U121" t="s">
        <v>526</v>
      </c>
      <c r="V121" s="116">
        <v>44628</v>
      </c>
      <c r="W121" s="116"/>
      <c r="X121" t="s">
        <v>457</v>
      </c>
      <c r="Y121"/>
      <c r="Z121"/>
      <c r="AA121" s="116"/>
      <c r="AB121">
        <v>1</v>
      </c>
      <c r="AC121" s="83">
        <v>44628.566585647997</v>
      </c>
      <c r="AD121" s="83">
        <v>44628.566585647997</v>
      </c>
      <c r="AE121" s="82" t="s">
        <v>863</v>
      </c>
    </row>
    <row r="122" spans="1:31" ht="15" x14ac:dyDescent="0.25">
      <c r="A122" s="80">
        <v>121</v>
      </c>
      <c r="B122" t="s">
        <v>866</v>
      </c>
      <c r="C122" t="s">
        <v>461</v>
      </c>
      <c r="D122" t="s">
        <v>282</v>
      </c>
      <c r="E122" t="s">
        <v>284</v>
      </c>
      <c r="F122" t="s">
        <v>582</v>
      </c>
      <c r="G122">
        <v>2</v>
      </c>
      <c r="H122">
        <v>1</v>
      </c>
      <c r="I122" t="s">
        <v>867</v>
      </c>
      <c r="J122">
        <v>37</v>
      </c>
      <c r="K122" t="s">
        <v>304</v>
      </c>
      <c r="L122" t="s">
        <v>505</v>
      </c>
      <c r="M122" t="s">
        <v>489</v>
      </c>
      <c r="N122" t="s">
        <v>458</v>
      </c>
      <c r="O122" t="s">
        <v>503</v>
      </c>
      <c r="P122"/>
      <c r="Q122"/>
      <c r="R122"/>
      <c r="S122"/>
      <c r="T122" s="116"/>
      <c r="U122" t="s">
        <v>526</v>
      </c>
      <c r="V122" s="116">
        <v>44628</v>
      </c>
      <c r="W122" s="116"/>
      <c r="X122" t="s">
        <v>457</v>
      </c>
      <c r="Y122"/>
      <c r="Z122"/>
      <c r="AA122" s="116"/>
      <c r="AB122">
        <v>1</v>
      </c>
      <c r="AC122" s="83">
        <v>44628.571759259001</v>
      </c>
      <c r="AD122" s="83">
        <v>44628.571759259001</v>
      </c>
      <c r="AE122" s="82" t="s">
        <v>865</v>
      </c>
    </row>
    <row r="123" spans="1:31" ht="15" x14ac:dyDescent="0.25">
      <c r="A123" s="80">
        <v>122</v>
      </c>
      <c r="B123" t="s">
        <v>869</v>
      </c>
      <c r="C123" t="s">
        <v>461</v>
      </c>
      <c r="D123" t="s">
        <v>282</v>
      </c>
      <c r="E123" t="s">
        <v>284</v>
      </c>
      <c r="F123" t="s">
        <v>582</v>
      </c>
      <c r="G123">
        <v>2</v>
      </c>
      <c r="H123">
        <v>1</v>
      </c>
      <c r="I123" t="s">
        <v>867</v>
      </c>
      <c r="J123">
        <v>32</v>
      </c>
      <c r="K123" t="s">
        <v>306</v>
      </c>
      <c r="L123" t="s">
        <v>505</v>
      </c>
      <c r="M123" t="s">
        <v>489</v>
      </c>
      <c r="N123" t="s">
        <v>458</v>
      </c>
      <c r="O123" t="s">
        <v>503</v>
      </c>
      <c r="P123"/>
      <c r="Q123"/>
      <c r="R123"/>
      <c r="S123"/>
      <c r="T123" s="116"/>
      <c r="U123" t="s">
        <v>526</v>
      </c>
      <c r="V123" s="116">
        <v>44628</v>
      </c>
      <c r="W123" s="116"/>
      <c r="X123" t="s">
        <v>457</v>
      </c>
      <c r="Y123"/>
      <c r="Z123"/>
      <c r="AA123" s="116"/>
      <c r="AB123">
        <v>1</v>
      </c>
      <c r="AC123" s="83">
        <v>44628.573495370001</v>
      </c>
      <c r="AD123" s="83">
        <v>44628.573495370001</v>
      </c>
      <c r="AE123" s="82" t="s">
        <v>868</v>
      </c>
    </row>
    <row r="124" spans="1:31" ht="15" x14ac:dyDescent="0.25">
      <c r="A124" s="80">
        <v>123</v>
      </c>
      <c r="B124" t="s">
        <v>871</v>
      </c>
      <c r="C124" t="s">
        <v>461</v>
      </c>
      <c r="D124" t="s">
        <v>282</v>
      </c>
      <c r="E124" t="s">
        <v>284</v>
      </c>
      <c r="F124" t="s">
        <v>582</v>
      </c>
      <c r="G124">
        <v>2</v>
      </c>
      <c r="H124">
        <v>1</v>
      </c>
      <c r="I124" t="s">
        <v>867</v>
      </c>
      <c r="J124">
        <v>8</v>
      </c>
      <c r="K124" t="s">
        <v>306</v>
      </c>
      <c r="L124" t="s">
        <v>505</v>
      </c>
      <c r="M124" t="s">
        <v>497</v>
      </c>
      <c r="N124" t="s">
        <v>458</v>
      </c>
      <c r="O124" t="s">
        <v>503</v>
      </c>
      <c r="P124"/>
      <c r="Q124"/>
      <c r="R124"/>
      <c r="S124"/>
      <c r="T124" s="116"/>
      <c r="U124" t="s">
        <v>526</v>
      </c>
      <c r="V124" s="116">
        <v>44628</v>
      </c>
      <c r="W124" s="116"/>
      <c r="X124" t="s">
        <v>457</v>
      </c>
      <c r="Y124"/>
      <c r="Z124"/>
      <c r="AA124" s="116"/>
      <c r="AB124">
        <v>1</v>
      </c>
      <c r="AC124" s="83">
        <v>44628.576400462996</v>
      </c>
      <c r="AD124" s="83">
        <v>44628.576400462996</v>
      </c>
      <c r="AE124" s="82" t="s">
        <v>870</v>
      </c>
    </row>
    <row r="125" spans="1:31" ht="15" x14ac:dyDescent="0.25">
      <c r="A125" s="80">
        <v>124</v>
      </c>
      <c r="B125" t="s">
        <v>873</v>
      </c>
      <c r="C125" t="s">
        <v>461</v>
      </c>
      <c r="D125" t="s">
        <v>282</v>
      </c>
      <c r="E125" t="s">
        <v>290</v>
      </c>
      <c r="F125" t="s">
        <v>619</v>
      </c>
      <c r="G125">
        <v>4</v>
      </c>
      <c r="H125">
        <v>3</v>
      </c>
      <c r="I125" t="s">
        <v>709</v>
      </c>
      <c r="J125">
        <v>68</v>
      </c>
      <c r="K125" t="s">
        <v>306</v>
      </c>
      <c r="L125" t="s">
        <v>508</v>
      </c>
      <c r="M125" t="s">
        <v>485</v>
      </c>
      <c r="N125" t="s">
        <v>458</v>
      </c>
      <c r="O125" t="s">
        <v>481</v>
      </c>
      <c r="P125"/>
      <c r="Q125"/>
      <c r="R125"/>
      <c r="S125"/>
      <c r="T125" s="116"/>
      <c r="U125" t="s">
        <v>509</v>
      </c>
      <c r="V125" s="116">
        <v>44626</v>
      </c>
      <c r="W125" s="116"/>
      <c r="X125" t="s">
        <v>457</v>
      </c>
      <c r="Y125"/>
      <c r="Z125"/>
      <c r="AA125" s="116"/>
      <c r="AB125">
        <v>1</v>
      </c>
      <c r="AC125" s="83">
        <v>44628.994305556</v>
      </c>
      <c r="AD125" s="83">
        <v>44628.994305556</v>
      </c>
      <c r="AE125" s="82" t="s">
        <v>872</v>
      </c>
    </row>
    <row r="126" spans="1:31" ht="15" x14ac:dyDescent="0.25">
      <c r="A126" s="80">
        <v>125</v>
      </c>
      <c r="B126" t="s">
        <v>875</v>
      </c>
      <c r="C126" t="s">
        <v>461</v>
      </c>
      <c r="D126" t="s">
        <v>282</v>
      </c>
      <c r="E126" t="s">
        <v>290</v>
      </c>
      <c r="F126" t="s">
        <v>619</v>
      </c>
      <c r="G126">
        <v>4</v>
      </c>
      <c r="H126">
        <v>3</v>
      </c>
      <c r="I126" t="s">
        <v>709</v>
      </c>
      <c r="J126">
        <v>55</v>
      </c>
      <c r="K126" t="s">
        <v>304</v>
      </c>
      <c r="L126" t="s">
        <v>508</v>
      </c>
      <c r="M126" t="s">
        <v>485</v>
      </c>
      <c r="N126" t="s">
        <v>458</v>
      </c>
      <c r="O126" t="s">
        <v>481</v>
      </c>
      <c r="P126"/>
      <c r="Q126"/>
      <c r="R126"/>
      <c r="S126"/>
      <c r="T126" s="116"/>
      <c r="U126" t="s">
        <v>509</v>
      </c>
      <c r="V126" s="116">
        <v>44626</v>
      </c>
      <c r="W126" s="116"/>
      <c r="X126" t="s">
        <v>457</v>
      </c>
      <c r="Y126"/>
      <c r="Z126"/>
      <c r="AA126" s="116"/>
      <c r="AB126">
        <v>1</v>
      </c>
      <c r="AC126" s="83">
        <v>44628.995196759002</v>
      </c>
      <c r="AD126" s="83">
        <v>44628.995196759002</v>
      </c>
      <c r="AE126" s="82" t="s">
        <v>874</v>
      </c>
    </row>
    <row r="127" spans="1:31" ht="15" x14ac:dyDescent="0.25">
      <c r="A127" s="80">
        <v>126</v>
      </c>
      <c r="B127" t="s">
        <v>877</v>
      </c>
      <c r="C127" t="s">
        <v>461</v>
      </c>
      <c r="D127" t="s">
        <v>282</v>
      </c>
      <c r="E127" t="s">
        <v>290</v>
      </c>
      <c r="F127" t="s">
        <v>619</v>
      </c>
      <c r="G127">
        <v>4</v>
      </c>
      <c r="H127">
        <v>3</v>
      </c>
      <c r="I127" t="s">
        <v>709</v>
      </c>
      <c r="J127">
        <v>51</v>
      </c>
      <c r="K127" t="s">
        <v>306</v>
      </c>
      <c r="L127" t="s">
        <v>508</v>
      </c>
      <c r="M127" t="s">
        <v>485</v>
      </c>
      <c r="N127" t="s">
        <v>458</v>
      </c>
      <c r="O127" t="s">
        <v>481</v>
      </c>
      <c r="P127"/>
      <c r="Q127"/>
      <c r="R127"/>
      <c r="S127"/>
      <c r="T127" s="116"/>
      <c r="U127" t="s">
        <v>509</v>
      </c>
      <c r="V127" s="116">
        <v>44626</v>
      </c>
      <c r="W127" s="116"/>
      <c r="X127" t="s">
        <v>457</v>
      </c>
      <c r="Y127"/>
      <c r="Z127"/>
      <c r="AA127" s="116"/>
      <c r="AB127">
        <v>1</v>
      </c>
      <c r="AC127" s="83">
        <v>44628.996365740997</v>
      </c>
      <c r="AD127" s="83">
        <v>44628.996365740997</v>
      </c>
      <c r="AE127" s="82" t="s">
        <v>876</v>
      </c>
    </row>
    <row r="128" spans="1:31" ht="15" x14ac:dyDescent="0.25">
      <c r="A128" s="80">
        <v>127</v>
      </c>
      <c r="B128" t="s">
        <v>879</v>
      </c>
      <c r="C128" t="s">
        <v>461</v>
      </c>
      <c r="D128" t="s">
        <v>282</v>
      </c>
      <c r="E128" t="s">
        <v>290</v>
      </c>
      <c r="F128" t="s">
        <v>619</v>
      </c>
      <c r="G128">
        <v>4</v>
      </c>
      <c r="H128">
        <v>3</v>
      </c>
      <c r="I128" t="s">
        <v>709</v>
      </c>
      <c r="J128">
        <v>19</v>
      </c>
      <c r="K128" t="s">
        <v>304</v>
      </c>
      <c r="L128" t="s">
        <v>508</v>
      </c>
      <c r="M128" t="s">
        <v>489</v>
      </c>
      <c r="N128" t="s">
        <v>458</v>
      </c>
      <c r="O128" t="s">
        <v>481</v>
      </c>
      <c r="P128"/>
      <c r="Q128"/>
      <c r="R128"/>
      <c r="S128"/>
      <c r="T128" s="116"/>
      <c r="U128" t="s">
        <v>509</v>
      </c>
      <c r="V128" s="116">
        <v>44626</v>
      </c>
      <c r="W128" s="116"/>
      <c r="X128" t="s">
        <v>457</v>
      </c>
      <c r="Y128"/>
      <c r="Z128"/>
      <c r="AA128" s="116"/>
      <c r="AB128">
        <v>1</v>
      </c>
      <c r="AC128" s="83">
        <v>44628.997071758997</v>
      </c>
      <c r="AD128" s="83">
        <v>44628.997071758997</v>
      </c>
      <c r="AE128" s="82" t="s">
        <v>878</v>
      </c>
    </row>
    <row r="129" spans="1:31" ht="15" x14ac:dyDescent="0.25">
      <c r="A129" s="80">
        <v>128</v>
      </c>
      <c r="B129" t="s">
        <v>881</v>
      </c>
      <c r="C129" t="s">
        <v>461</v>
      </c>
      <c r="D129" t="s">
        <v>282</v>
      </c>
      <c r="E129" t="s">
        <v>290</v>
      </c>
      <c r="F129" t="s">
        <v>619</v>
      </c>
      <c r="G129">
        <v>4</v>
      </c>
      <c r="H129">
        <v>3</v>
      </c>
      <c r="I129" t="s">
        <v>709</v>
      </c>
      <c r="J129">
        <v>73</v>
      </c>
      <c r="K129" t="s">
        <v>304</v>
      </c>
      <c r="L129" t="s">
        <v>508</v>
      </c>
      <c r="M129" t="s">
        <v>497</v>
      </c>
      <c r="N129" t="s">
        <v>458</v>
      </c>
      <c r="O129" t="s">
        <v>481</v>
      </c>
      <c r="P129"/>
      <c r="Q129"/>
      <c r="R129"/>
      <c r="S129"/>
      <c r="T129" s="116"/>
      <c r="U129" t="s">
        <v>509</v>
      </c>
      <c r="V129" s="116">
        <v>44626</v>
      </c>
      <c r="W129" s="116"/>
      <c r="X129" t="s">
        <v>457</v>
      </c>
      <c r="Y129"/>
      <c r="Z129"/>
      <c r="AA129" s="116"/>
      <c r="AB129">
        <v>1</v>
      </c>
      <c r="AC129" s="83">
        <v>44628.997766203996</v>
      </c>
      <c r="AD129" s="83">
        <v>44628.997766203996</v>
      </c>
      <c r="AE129" s="82" t="s">
        <v>880</v>
      </c>
    </row>
    <row r="130" spans="1:31" ht="15" x14ac:dyDescent="0.25">
      <c r="A130" s="80">
        <v>129</v>
      </c>
      <c r="B130" t="s">
        <v>883</v>
      </c>
      <c r="C130" t="s">
        <v>461</v>
      </c>
      <c r="D130" t="s">
        <v>282</v>
      </c>
      <c r="E130" t="s">
        <v>290</v>
      </c>
      <c r="F130" t="s">
        <v>619</v>
      </c>
      <c r="G130">
        <v>4</v>
      </c>
      <c r="H130">
        <v>3</v>
      </c>
      <c r="I130" t="s">
        <v>709</v>
      </c>
      <c r="J130">
        <v>63</v>
      </c>
      <c r="K130" t="s">
        <v>306</v>
      </c>
      <c r="L130" t="s">
        <v>508</v>
      </c>
      <c r="M130" t="s">
        <v>497</v>
      </c>
      <c r="N130" t="s">
        <v>458</v>
      </c>
      <c r="O130" t="s">
        <v>481</v>
      </c>
      <c r="P130"/>
      <c r="Q130"/>
      <c r="R130"/>
      <c r="S130"/>
      <c r="T130" s="116"/>
      <c r="U130" t="s">
        <v>509</v>
      </c>
      <c r="V130" s="116">
        <v>44626</v>
      </c>
      <c r="W130" s="116"/>
      <c r="X130" t="s">
        <v>457</v>
      </c>
      <c r="Y130"/>
      <c r="Z130"/>
      <c r="AA130" s="116"/>
      <c r="AB130">
        <v>1</v>
      </c>
      <c r="AC130" s="83">
        <v>44628.998692130001</v>
      </c>
      <c r="AD130" s="83">
        <v>44628.998692130001</v>
      </c>
      <c r="AE130" s="82" t="s">
        <v>882</v>
      </c>
    </row>
    <row r="131" spans="1:31" ht="15" x14ac:dyDescent="0.25">
      <c r="A131" s="80">
        <v>130</v>
      </c>
      <c r="B131" t="s">
        <v>885</v>
      </c>
      <c r="C131" t="s">
        <v>461</v>
      </c>
      <c r="D131" t="s">
        <v>282</v>
      </c>
      <c r="E131" t="s">
        <v>290</v>
      </c>
      <c r="F131" t="s">
        <v>619</v>
      </c>
      <c r="G131">
        <v>4</v>
      </c>
      <c r="H131">
        <v>3</v>
      </c>
      <c r="I131" t="s">
        <v>709</v>
      </c>
      <c r="J131">
        <v>37</v>
      </c>
      <c r="K131" t="s">
        <v>304</v>
      </c>
      <c r="L131" t="s">
        <v>508</v>
      </c>
      <c r="M131" t="s">
        <v>489</v>
      </c>
      <c r="N131" t="s">
        <v>458</v>
      </c>
      <c r="O131" t="s">
        <v>481</v>
      </c>
      <c r="P131"/>
      <c r="Q131"/>
      <c r="R131"/>
      <c r="S131"/>
      <c r="T131" s="116"/>
      <c r="U131" t="s">
        <v>509</v>
      </c>
      <c r="V131" s="116">
        <v>44626</v>
      </c>
      <c r="W131" s="116"/>
      <c r="X131" t="s">
        <v>457</v>
      </c>
      <c r="Y131"/>
      <c r="Z131"/>
      <c r="AA131" s="116"/>
      <c r="AB131">
        <v>1</v>
      </c>
      <c r="AC131" s="83">
        <v>44628.999456019003</v>
      </c>
      <c r="AD131" s="83">
        <v>44628.999456019003</v>
      </c>
      <c r="AE131" s="82" t="s">
        <v>884</v>
      </c>
    </row>
    <row r="132" spans="1:31" ht="15" x14ac:dyDescent="0.25">
      <c r="A132" s="80">
        <v>131</v>
      </c>
      <c r="B132" t="s">
        <v>887</v>
      </c>
      <c r="C132" t="s">
        <v>461</v>
      </c>
      <c r="D132" t="s">
        <v>282</v>
      </c>
      <c r="E132" t="s">
        <v>290</v>
      </c>
      <c r="F132" t="s">
        <v>619</v>
      </c>
      <c r="G132">
        <v>4</v>
      </c>
      <c r="H132">
        <v>3</v>
      </c>
      <c r="I132" t="s">
        <v>709</v>
      </c>
      <c r="J132">
        <v>29</v>
      </c>
      <c r="K132" t="s">
        <v>306</v>
      </c>
      <c r="L132" t="s">
        <v>508</v>
      </c>
      <c r="M132" t="s">
        <v>489</v>
      </c>
      <c r="N132" t="s">
        <v>458</v>
      </c>
      <c r="O132" t="s">
        <v>481</v>
      </c>
      <c r="P132"/>
      <c r="Q132"/>
      <c r="R132"/>
      <c r="S132"/>
      <c r="T132" s="116"/>
      <c r="U132" t="s">
        <v>509</v>
      </c>
      <c r="V132" s="116">
        <v>44626</v>
      </c>
      <c r="W132" s="116"/>
      <c r="X132" t="s">
        <v>457</v>
      </c>
      <c r="Y132"/>
      <c r="Z132"/>
      <c r="AA132" s="116"/>
      <c r="AB132">
        <v>1</v>
      </c>
      <c r="AC132" s="83">
        <v>44629.000381944003</v>
      </c>
      <c r="AD132" s="83">
        <v>44629.000381944003</v>
      </c>
      <c r="AE132" s="82" t="s">
        <v>886</v>
      </c>
    </row>
    <row r="133" spans="1:31" ht="15" x14ac:dyDescent="0.25">
      <c r="A133" s="80">
        <v>132</v>
      </c>
      <c r="B133" t="s">
        <v>743</v>
      </c>
      <c r="C133" t="s">
        <v>461</v>
      </c>
      <c r="D133" t="s">
        <v>282</v>
      </c>
      <c r="E133" t="s">
        <v>290</v>
      </c>
      <c r="F133" t="s">
        <v>619</v>
      </c>
      <c r="G133">
        <v>4</v>
      </c>
      <c r="H133">
        <v>3</v>
      </c>
      <c r="I133" t="s">
        <v>709</v>
      </c>
      <c r="J133">
        <v>64</v>
      </c>
      <c r="K133" t="s">
        <v>304</v>
      </c>
      <c r="L133" t="s">
        <v>508</v>
      </c>
      <c r="M133" t="s">
        <v>497</v>
      </c>
      <c r="N133" t="s">
        <v>458</v>
      </c>
      <c r="O133" t="s">
        <v>481</v>
      </c>
      <c r="P133"/>
      <c r="Q133"/>
      <c r="R133"/>
      <c r="S133"/>
      <c r="T133" s="116"/>
      <c r="U133" t="s">
        <v>509</v>
      </c>
      <c r="V133" s="116">
        <v>44626</v>
      </c>
      <c r="W133" s="116"/>
      <c r="X133" t="s">
        <v>457</v>
      </c>
      <c r="Y133"/>
      <c r="Z133"/>
      <c r="AA133" s="116"/>
      <c r="AB133">
        <v>1</v>
      </c>
      <c r="AC133" s="83">
        <v>44629.001215277996</v>
      </c>
      <c r="AD133" s="83">
        <v>44629.001215277996</v>
      </c>
      <c r="AE133" s="82" t="s">
        <v>888</v>
      </c>
    </row>
    <row r="134" spans="1:31" ht="15" x14ac:dyDescent="0.25">
      <c r="A134" s="80">
        <v>133</v>
      </c>
      <c r="B134" t="s">
        <v>890</v>
      </c>
      <c r="C134" t="s">
        <v>461</v>
      </c>
      <c r="D134" t="s">
        <v>282</v>
      </c>
      <c r="E134" t="s">
        <v>290</v>
      </c>
      <c r="F134" t="s">
        <v>619</v>
      </c>
      <c r="G134">
        <v>4</v>
      </c>
      <c r="H134">
        <v>3</v>
      </c>
      <c r="I134" t="s">
        <v>709</v>
      </c>
      <c r="J134">
        <v>57</v>
      </c>
      <c r="K134" t="s">
        <v>306</v>
      </c>
      <c r="L134" t="s">
        <v>508</v>
      </c>
      <c r="M134" t="s">
        <v>484</v>
      </c>
      <c r="N134" t="s">
        <v>458</v>
      </c>
      <c r="O134" t="s">
        <v>481</v>
      </c>
      <c r="P134"/>
      <c r="Q134"/>
      <c r="R134"/>
      <c r="S134"/>
      <c r="T134" s="116"/>
      <c r="U134" t="s">
        <v>509</v>
      </c>
      <c r="V134" s="116">
        <v>44626</v>
      </c>
      <c r="W134" s="116"/>
      <c r="X134" t="s">
        <v>457</v>
      </c>
      <c r="Y134"/>
      <c r="Z134"/>
      <c r="AA134" s="116"/>
      <c r="AB134">
        <v>1</v>
      </c>
      <c r="AC134" s="83">
        <v>44629.002268518998</v>
      </c>
      <c r="AD134" s="83">
        <v>44629.002268518998</v>
      </c>
      <c r="AE134" s="82" t="s">
        <v>889</v>
      </c>
    </row>
    <row r="135" spans="1:31" ht="15" x14ac:dyDescent="0.25">
      <c r="A135" s="80">
        <v>134</v>
      </c>
      <c r="B135" t="s">
        <v>892</v>
      </c>
      <c r="C135" t="s">
        <v>461</v>
      </c>
      <c r="D135" t="s">
        <v>282</v>
      </c>
      <c r="E135" t="s">
        <v>290</v>
      </c>
      <c r="F135" t="s">
        <v>619</v>
      </c>
      <c r="G135">
        <v>4</v>
      </c>
      <c r="H135">
        <v>3</v>
      </c>
      <c r="I135" t="s">
        <v>709</v>
      </c>
      <c r="J135">
        <v>19</v>
      </c>
      <c r="K135" t="s">
        <v>306</v>
      </c>
      <c r="L135" t="s">
        <v>508</v>
      </c>
      <c r="M135" t="s">
        <v>489</v>
      </c>
      <c r="N135" t="s">
        <v>458</v>
      </c>
      <c r="O135" t="s">
        <v>481</v>
      </c>
      <c r="P135"/>
      <c r="Q135"/>
      <c r="R135"/>
      <c r="S135"/>
      <c r="T135" s="116"/>
      <c r="U135" t="s">
        <v>509</v>
      </c>
      <c r="V135" s="116">
        <v>44626</v>
      </c>
      <c r="W135" s="116"/>
      <c r="X135" t="s">
        <v>457</v>
      </c>
      <c r="Y135"/>
      <c r="Z135"/>
      <c r="AA135" s="116"/>
      <c r="AB135">
        <v>1</v>
      </c>
      <c r="AC135" s="83">
        <v>44629.002997684998</v>
      </c>
      <c r="AD135" s="83">
        <v>44629.002997684998</v>
      </c>
      <c r="AE135" s="82" t="s">
        <v>891</v>
      </c>
    </row>
    <row r="136" spans="1:31" ht="15" x14ac:dyDescent="0.25">
      <c r="A136" s="80">
        <v>135</v>
      </c>
      <c r="B136" t="s">
        <v>894</v>
      </c>
      <c r="C136" t="s">
        <v>461</v>
      </c>
      <c r="D136" t="s">
        <v>282</v>
      </c>
      <c r="E136" t="s">
        <v>290</v>
      </c>
      <c r="F136" t="s">
        <v>619</v>
      </c>
      <c r="G136">
        <v>4</v>
      </c>
      <c r="H136">
        <v>3</v>
      </c>
      <c r="I136" t="s">
        <v>709</v>
      </c>
      <c r="J136">
        <v>51</v>
      </c>
      <c r="K136" t="s">
        <v>304</v>
      </c>
      <c r="L136" t="s">
        <v>508</v>
      </c>
      <c r="M136" t="s">
        <v>484</v>
      </c>
      <c r="N136" t="s">
        <v>458</v>
      </c>
      <c r="O136" t="s">
        <v>481</v>
      </c>
      <c r="P136"/>
      <c r="Q136"/>
      <c r="R136"/>
      <c r="S136"/>
      <c r="T136" s="116"/>
      <c r="U136" t="s">
        <v>509</v>
      </c>
      <c r="V136" s="116">
        <v>44626</v>
      </c>
      <c r="W136" s="116"/>
      <c r="X136" t="s">
        <v>457</v>
      </c>
      <c r="Y136"/>
      <c r="Z136"/>
      <c r="AA136" s="116"/>
      <c r="AB136">
        <v>1</v>
      </c>
      <c r="AC136" s="83">
        <v>44629.005486110997</v>
      </c>
      <c r="AD136" s="83">
        <v>44629.005486110997</v>
      </c>
      <c r="AE136" s="82" t="s">
        <v>893</v>
      </c>
    </row>
    <row r="137" spans="1:31" ht="15" x14ac:dyDescent="0.25">
      <c r="A137" s="80">
        <v>136</v>
      </c>
      <c r="B137" t="s">
        <v>621</v>
      </c>
      <c r="C137" t="s">
        <v>461</v>
      </c>
      <c r="D137" t="s">
        <v>282</v>
      </c>
      <c r="E137" t="s">
        <v>290</v>
      </c>
      <c r="F137" t="s">
        <v>619</v>
      </c>
      <c r="G137">
        <v>4</v>
      </c>
      <c r="H137">
        <v>3</v>
      </c>
      <c r="I137" t="s">
        <v>709</v>
      </c>
      <c r="J137">
        <v>51</v>
      </c>
      <c r="K137" t="s">
        <v>306</v>
      </c>
      <c r="L137" t="s">
        <v>508</v>
      </c>
      <c r="M137" t="s">
        <v>484</v>
      </c>
      <c r="N137" t="s">
        <v>458</v>
      </c>
      <c r="O137" t="s">
        <v>481</v>
      </c>
      <c r="P137"/>
      <c r="Q137"/>
      <c r="R137"/>
      <c r="S137"/>
      <c r="T137" s="116"/>
      <c r="U137" t="s">
        <v>509</v>
      </c>
      <c r="V137" s="116">
        <v>44626</v>
      </c>
      <c r="W137" s="116"/>
      <c r="X137" t="s">
        <v>457</v>
      </c>
      <c r="Y137"/>
      <c r="Z137"/>
      <c r="AA137" s="116"/>
      <c r="AB137">
        <v>1</v>
      </c>
      <c r="AC137" s="83">
        <v>44629.006261574003</v>
      </c>
      <c r="AD137" s="83">
        <v>44629.006261574003</v>
      </c>
      <c r="AE137" s="82" t="s">
        <v>895</v>
      </c>
    </row>
    <row r="138" spans="1:31" ht="15" x14ac:dyDescent="0.25">
      <c r="A138" s="80">
        <v>137</v>
      </c>
      <c r="B138" t="s">
        <v>897</v>
      </c>
      <c r="C138" t="s">
        <v>461</v>
      </c>
      <c r="D138" t="s">
        <v>282</v>
      </c>
      <c r="E138" t="s">
        <v>290</v>
      </c>
      <c r="F138" t="s">
        <v>619</v>
      </c>
      <c r="G138">
        <v>4</v>
      </c>
      <c r="H138">
        <v>3</v>
      </c>
      <c r="I138" t="s">
        <v>709</v>
      </c>
      <c r="J138">
        <v>27</v>
      </c>
      <c r="K138" t="s">
        <v>304</v>
      </c>
      <c r="L138" t="s">
        <v>508</v>
      </c>
      <c r="M138" t="s">
        <v>489</v>
      </c>
      <c r="N138" t="s">
        <v>458</v>
      </c>
      <c r="O138" t="s">
        <v>481</v>
      </c>
      <c r="P138"/>
      <c r="Q138"/>
      <c r="R138"/>
      <c r="S138"/>
      <c r="T138" s="116"/>
      <c r="U138" t="s">
        <v>509</v>
      </c>
      <c r="V138" s="116">
        <v>44626</v>
      </c>
      <c r="W138" s="116"/>
      <c r="X138" t="s">
        <v>457</v>
      </c>
      <c r="Y138"/>
      <c r="Z138"/>
      <c r="AA138" s="116"/>
      <c r="AB138">
        <v>1</v>
      </c>
      <c r="AC138" s="83">
        <v>44629.007013889001</v>
      </c>
      <c r="AD138" s="83">
        <v>44629.007013889001</v>
      </c>
      <c r="AE138" s="82" t="s">
        <v>896</v>
      </c>
    </row>
    <row r="139" spans="1:31" ht="15" x14ac:dyDescent="0.25">
      <c r="A139" s="80">
        <v>138</v>
      </c>
      <c r="B139" t="s">
        <v>899</v>
      </c>
      <c r="C139" t="s">
        <v>461</v>
      </c>
      <c r="D139" t="s">
        <v>282</v>
      </c>
      <c r="E139" t="s">
        <v>285</v>
      </c>
      <c r="F139" t="s">
        <v>695</v>
      </c>
      <c r="G139">
        <v>6</v>
      </c>
      <c r="H139">
        <v>2</v>
      </c>
      <c r="I139" t="s">
        <v>695</v>
      </c>
      <c r="J139">
        <v>69</v>
      </c>
      <c r="K139" t="s">
        <v>304</v>
      </c>
      <c r="L139" t="s">
        <v>496</v>
      </c>
      <c r="M139" t="s">
        <v>478</v>
      </c>
      <c r="N139" t="s">
        <v>458</v>
      </c>
      <c r="O139" t="s">
        <v>481</v>
      </c>
      <c r="P139"/>
      <c r="Q139"/>
      <c r="R139"/>
      <c r="S139"/>
      <c r="T139" s="116"/>
      <c r="U139" t="s">
        <v>609</v>
      </c>
      <c r="V139" s="116">
        <v>44629</v>
      </c>
      <c r="W139" s="116"/>
      <c r="X139" t="s">
        <v>457</v>
      </c>
      <c r="Y139" t="s">
        <v>900</v>
      </c>
      <c r="Z139" t="s">
        <v>480</v>
      </c>
      <c r="AA139" s="116">
        <v>44629</v>
      </c>
      <c r="AB139">
        <v>0</v>
      </c>
      <c r="AC139" s="83">
        <v>44629.311331019002</v>
      </c>
      <c r="AD139" s="83">
        <v>44629.311331019002</v>
      </c>
      <c r="AE139" s="82" t="s">
        <v>898</v>
      </c>
    </row>
    <row r="140" spans="1:31" ht="15" x14ac:dyDescent="0.25">
      <c r="A140" s="80">
        <v>139</v>
      </c>
      <c r="B140" t="s">
        <v>902</v>
      </c>
      <c r="C140" t="s">
        <v>461</v>
      </c>
      <c r="D140" t="s">
        <v>282</v>
      </c>
      <c r="E140" t="s">
        <v>285</v>
      </c>
      <c r="F140" t="s">
        <v>695</v>
      </c>
      <c r="G140">
        <v>6</v>
      </c>
      <c r="H140">
        <v>2</v>
      </c>
      <c r="I140" t="s">
        <v>695</v>
      </c>
      <c r="J140">
        <v>55</v>
      </c>
      <c r="K140" t="s">
        <v>304</v>
      </c>
      <c r="L140" t="s">
        <v>496</v>
      </c>
      <c r="M140" t="s">
        <v>478</v>
      </c>
      <c r="N140" t="s">
        <v>458</v>
      </c>
      <c r="O140" t="s">
        <v>481</v>
      </c>
      <c r="P140"/>
      <c r="Q140"/>
      <c r="R140"/>
      <c r="S140"/>
      <c r="T140" s="116"/>
      <c r="U140" t="s">
        <v>609</v>
      </c>
      <c r="V140" s="116">
        <v>44629</v>
      </c>
      <c r="W140" s="116"/>
      <c r="X140" t="s">
        <v>457</v>
      </c>
      <c r="Y140" t="s">
        <v>903</v>
      </c>
      <c r="Z140" t="s">
        <v>480</v>
      </c>
      <c r="AA140" s="116">
        <v>44629</v>
      </c>
      <c r="AB140">
        <v>0</v>
      </c>
      <c r="AC140" s="83">
        <v>44629.312465278002</v>
      </c>
      <c r="AD140" s="83">
        <v>44629.312465278002</v>
      </c>
      <c r="AE140" s="82" t="s">
        <v>901</v>
      </c>
    </row>
    <row r="141" spans="1:31" ht="15" x14ac:dyDescent="0.25">
      <c r="A141" s="80">
        <v>140</v>
      </c>
      <c r="B141" t="s">
        <v>905</v>
      </c>
      <c r="C141" t="s">
        <v>461</v>
      </c>
      <c r="D141" t="s">
        <v>282</v>
      </c>
      <c r="E141" t="s">
        <v>285</v>
      </c>
      <c r="F141" t="s">
        <v>613</v>
      </c>
      <c r="G141">
        <v>2</v>
      </c>
      <c r="H141">
        <v>5</v>
      </c>
      <c r="I141" t="s">
        <v>613</v>
      </c>
      <c r="J141">
        <v>55</v>
      </c>
      <c r="K141" t="s">
        <v>304</v>
      </c>
      <c r="L141" t="s">
        <v>906</v>
      </c>
      <c r="M141" t="s">
        <v>478</v>
      </c>
      <c r="N141" t="s">
        <v>458</v>
      </c>
      <c r="O141" t="s">
        <v>482</v>
      </c>
      <c r="P141"/>
      <c r="Q141"/>
      <c r="R141"/>
      <c r="S141"/>
      <c r="T141" s="116"/>
      <c r="U141" t="s">
        <v>609</v>
      </c>
      <c r="V141" s="116">
        <v>44629</v>
      </c>
      <c r="W141" s="116"/>
      <c r="X141" t="s">
        <v>457</v>
      </c>
      <c r="Y141" t="s">
        <v>907</v>
      </c>
      <c r="Z141" t="s">
        <v>480</v>
      </c>
      <c r="AA141" s="116">
        <v>44629</v>
      </c>
      <c r="AB141">
        <v>0</v>
      </c>
      <c r="AC141" s="83">
        <v>44629.369930556</v>
      </c>
      <c r="AD141" s="83">
        <v>44629.369930556</v>
      </c>
      <c r="AE141" s="82" t="s">
        <v>904</v>
      </c>
    </row>
    <row r="142" spans="1:31" ht="15" x14ac:dyDescent="0.25">
      <c r="A142" s="80">
        <v>141</v>
      </c>
      <c r="B142" t="s">
        <v>909</v>
      </c>
      <c r="C142" t="s">
        <v>461</v>
      </c>
      <c r="D142" t="s">
        <v>282</v>
      </c>
      <c r="E142" t="s">
        <v>285</v>
      </c>
      <c r="F142" t="s">
        <v>613</v>
      </c>
      <c r="G142">
        <v>2</v>
      </c>
      <c r="H142">
        <v>5</v>
      </c>
      <c r="I142" t="s">
        <v>613</v>
      </c>
      <c r="J142">
        <v>18</v>
      </c>
      <c r="K142" t="s">
        <v>304</v>
      </c>
      <c r="L142" t="s">
        <v>906</v>
      </c>
      <c r="M142" t="s">
        <v>478</v>
      </c>
      <c r="N142" t="s">
        <v>458</v>
      </c>
      <c r="O142" t="s">
        <v>482</v>
      </c>
      <c r="P142"/>
      <c r="Q142"/>
      <c r="R142"/>
      <c r="S142"/>
      <c r="T142" s="116"/>
      <c r="U142" t="s">
        <v>609</v>
      </c>
      <c r="V142" s="116">
        <v>44629</v>
      </c>
      <c r="W142" s="116"/>
      <c r="X142" t="s">
        <v>457</v>
      </c>
      <c r="Y142" t="s">
        <v>910</v>
      </c>
      <c r="Z142" t="s">
        <v>480</v>
      </c>
      <c r="AA142" s="116">
        <v>44629</v>
      </c>
      <c r="AB142">
        <v>0</v>
      </c>
      <c r="AC142" s="83">
        <v>44629.371076388998</v>
      </c>
      <c r="AD142" s="83">
        <v>44629.371076388998</v>
      </c>
      <c r="AE142" s="82" t="s">
        <v>908</v>
      </c>
    </row>
    <row r="143" spans="1:31" ht="15" x14ac:dyDescent="0.25">
      <c r="A143" s="80">
        <v>142</v>
      </c>
      <c r="B143" t="s">
        <v>620</v>
      </c>
      <c r="C143" t="s">
        <v>461</v>
      </c>
      <c r="D143" t="s">
        <v>282</v>
      </c>
      <c r="E143" t="s">
        <v>285</v>
      </c>
      <c r="F143" t="s">
        <v>613</v>
      </c>
      <c r="G143">
        <v>2</v>
      </c>
      <c r="H143">
        <v>5</v>
      </c>
      <c r="I143" t="s">
        <v>613</v>
      </c>
      <c r="J143">
        <v>56</v>
      </c>
      <c r="K143" t="s">
        <v>304</v>
      </c>
      <c r="L143">
        <v>0</v>
      </c>
      <c r="M143" t="s">
        <v>478</v>
      </c>
      <c r="N143" t="s">
        <v>458</v>
      </c>
      <c r="O143" t="s">
        <v>482</v>
      </c>
      <c r="P143"/>
      <c r="Q143"/>
      <c r="R143"/>
      <c r="S143"/>
      <c r="T143" s="116"/>
      <c r="U143" t="s">
        <v>609</v>
      </c>
      <c r="V143" s="116">
        <v>44629</v>
      </c>
      <c r="W143" s="116"/>
      <c r="X143" t="s">
        <v>457</v>
      </c>
      <c r="Y143" t="s">
        <v>912</v>
      </c>
      <c r="Z143" t="s">
        <v>480</v>
      </c>
      <c r="AA143" s="116">
        <v>44629</v>
      </c>
      <c r="AB143">
        <v>0</v>
      </c>
      <c r="AC143" s="83">
        <v>44629.371851852004</v>
      </c>
      <c r="AD143" s="83">
        <v>44629.371851852004</v>
      </c>
      <c r="AE143" s="82" t="s">
        <v>911</v>
      </c>
    </row>
    <row r="144" spans="1:31" ht="15" x14ac:dyDescent="0.25">
      <c r="A144" s="80">
        <v>143</v>
      </c>
      <c r="B144" t="s">
        <v>662</v>
      </c>
      <c r="C144" t="s">
        <v>461</v>
      </c>
      <c r="D144" t="s">
        <v>282</v>
      </c>
      <c r="E144" t="s">
        <v>285</v>
      </c>
      <c r="F144" t="s">
        <v>695</v>
      </c>
      <c r="G144">
        <v>1</v>
      </c>
      <c r="H144">
        <v>6</v>
      </c>
      <c r="I144" t="s">
        <v>695</v>
      </c>
      <c r="J144">
        <v>46</v>
      </c>
      <c r="K144" t="s">
        <v>306</v>
      </c>
      <c r="L144" t="s">
        <v>496</v>
      </c>
      <c r="M144" t="s">
        <v>478</v>
      </c>
      <c r="N144" t="s">
        <v>458</v>
      </c>
      <c r="O144" t="s">
        <v>481</v>
      </c>
      <c r="P144"/>
      <c r="Q144"/>
      <c r="R144"/>
      <c r="S144"/>
      <c r="T144" s="116"/>
      <c r="U144" t="s">
        <v>609</v>
      </c>
      <c r="V144" s="116">
        <v>44629</v>
      </c>
      <c r="W144" s="116"/>
      <c r="X144" t="s">
        <v>457</v>
      </c>
      <c r="Y144" t="s">
        <v>914</v>
      </c>
      <c r="Z144" t="s">
        <v>480</v>
      </c>
      <c r="AA144" s="116">
        <v>44629</v>
      </c>
      <c r="AB144">
        <v>0</v>
      </c>
      <c r="AC144" s="83">
        <v>44629.372523147998</v>
      </c>
      <c r="AD144" s="83">
        <v>44629.372523147998</v>
      </c>
      <c r="AE144" s="82" t="s">
        <v>913</v>
      </c>
    </row>
    <row r="145" spans="1:31" ht="15" x14ac:dyDescent="0.25">
      <c r="A145" s="80">
        <v>144</v>
      </c>
      <c r="B145" t="s">
        <v>916</v>
      </c>
      <c r="C145" t="s">
        <v>461</v>
      </c>
      <c r="D145" t="s">
        <v>282</v>
      </c>
      <c r="E145" t="s">
        <v>285</v>
      </c>
      <c r="F145" t="s">
        <v>613</v>
      </c>
      <c r="G145">
        <v>2</v>
      </c>
      <c r="H145">
        <v>5</v>
      </c>
      <c r="I145" t="s">
        <v>613</v>
      </c>
      <c r="J145">
        <v>59</v>
      </c>
      <c r="K145" t="s">
        <v>304</v>
      </c>
      <c r="L145">
        <v>0</v>
      </c>
      <c r="M145" t="s">
        <v>478</v>
      </c>
      <c r="N145" t="s">
        <v>458</v>
      </c>
      <c r="O145" t="s">
        <v>482</v>
      </c>
      <c r="P145"/>
      <c r="Q145"/>
      <c r="R145"/>
      <c r="S145"/>
      <c r="T145" s="116"/>
      <c r="U145" t="s">
        <v>609</v>
      </c>
      <c r="V145" s="116">
        <v>44629</v>
      </c>
      <c r="W145" s="116"/>
      <c r="X145" t="s">
        <v>457</v>
      </c>
      <c r="Y145" t="s">
        <v>917</v>
      </c>
      <c r="Z145" t="s">
        <v>480</v>
      </c>
      <c r="AA145" s="116">
        <v>44629</v>
      </c>
      <c r="AB145">
        <v>0</v>
      </c>
      <c r="AC145" s="83">
        <v>44629.372951388999</v>
      </c>
      <c r="AD145" s="83">
        <v>44629.372951388999</v>
      </c>
      <c r="AE145" s="82" t="s">
        <v>915</v>
      </c>
    </row>
    <row r="146" spans="1:31" ht="15" x14ac:dyDescent="0.25">
      <c r="A146" s="80">
        <v>145</v>
      </c>
      <c r="B146" t="s">
        <v>336</v>
      </c>
      <c r="C146" t="s">
        <v>461</v>
      </c>
      <c r="D146" t="s">
        <v>282</v>
      </c>
      <c r="E146" t="s">
        <v>285</v>
      </c>
      <c r="F146" t="s">
        <v>695</v>
      </c>
      <c r="G146">
        <v>6</v>
      </c>
      <c r="H146">
        <v>2</v>
      </c>
      <c r="I146" t="s">
        <v>695</v>
      </c>
      <c r="J146">
        <v>45</v>
      </c>
      <c r="K146" t="s">
        <v>306</v>
      </c>
      <c r="L146" t="s">
        <v>496</v>
      </c>
      <c r="M146" t="s">
        <v>478</v>
      </c>
      <c r="N146" t="s">
        <v>458</v>
      </c>
      <c r="O146" t="s">
        <v>643</v>
      </c>
      <c r="P146"/>
      <c r="Q146"/>
      <c r="R146"/>
      <c r="S146"/>
      <c r="T146" s="116"/>
      <c r="U146" t="s">
        <v>609</v>
      </c>
      <c r="V146" s="116">
        <v>44629</v>
      </c>
      <c r="W146" s="116"/>
      <c r="X146" t="s">
        <v>457</v>
      </c>
      <c r="Y146" t="s">
        <v>919</v>
      </c>
      <c r="Z146" t="s">
        <v>480</v>
      </c>
      <c r="AA146" s="116">
        <v>44629</v>
      </c>
      <c r="AB146">
        <v>0</v>
      </c>
      <c r="AC146" s="83">
        <v>44629.373796296</v>
      </c>
      <c r="AD146" s="83">
        <v>44629.373796296</v>
      </c>
      <c r="AE146" s="82" t="s">
        <v>918</v>
      </c>
    </row>
    <row r="147" spans="1:31" ht="15" x14ac:dyDescent="0.25">
      <c r="A147" s="80">
        <v>146</v>
      </c>
      <c r="B147" t="s">
        <v>921</v>
      </c>
      <c r="C147" t="s">
        <v>461</v>
      </c>
      <c r="D147" t="s">
        <v>282</v>
      </c>
      <c r="E147" t="s">
        <v>285</v>
      </c>
      <c r="F147" t="s">
        <v>613</v>
      </c>
      <c r="G147">
        <v>2</v>
      </c>
      <c r="H147">
        <v>5</v>
      </c>
      <c r="I147" t="s">
        <v>613</v>
      </c>
      <c r="J147">
        <v>7</v>
      </c>
      <c r="K147" t="s">
        <v>304</v>
      </c>
      <c r="L147">
        <v>0</v>
      </c>
      <c r="M147" t="s">
        <v>478</v>
      </c>
      <c r="N147" t="s">
        <v>458</v>
      </c>
      <c r="O147" t="s">
        <v>482</v>
      </c>
      <c r="P147"/>
      <c r="Q147"/>
      <c r="R147"/>
      <c r="S147"/>
      <c r="T147" s="116"/>
      <c r="U147" t="s">
        <v>609</v>
      </c>
      <c r="V147" s="116">
        <v>44629</v>
      </c>
      <c r="W147" s="116"/>
      <c r="X147" t="s">
        <v>457</v>
      </c>
      <c r="Y147" t="s">
        <v>922</v>
      </c>
      <c r="Z147" t="s">
        <v>480</v>
      </c>
      <c r="AA147" s="116">
        <v>44629</v>
      </c>
      <c r="AB147">
        <v>0</v>
      </c>
      <c r="AC147" s="83">
        <v>44629.374699073996</v>
      </c>
      <c r="AD147" s="83">
        <v>44629.374699073996</v>
      </c>
      <c r="AE147" s="82" t="s">
        <v>920</v>
      </c>
    </row>
    <row r="148" spans="1:31" ht="15" x14ac:dyDescent="0.25">
      <c r="A148" s="80">
        <v>147</v>
      </c>
      <c r="B148" t="s">
        <v>599</v>
      </c>
      <c r="C148" t="s">
        <v>461</v>
      </c>
      <c r="D148" t="s">
        <v>282</v>
      </c>
      <c r="E148" t="s">
        <v>285</v>
      </c>
      <c r="F148" t="s">
        <v>695</v>
      </c>
      <c r="G148">
        <v>6</v>
      </c>
      <c r="H148">
        <v>2</v>
      </c>
      <c r="I148" t="s">
        <v>695</v>
      </c>
      <c r="J148">
        <v>59</v>
      </c>
      <c r="K148" t="s">
        <v>304</v>
      </c>
      <c r="L148" t="s">
        <v>496</v>
      </c>
      <c r="M148" t="s">
        <v>478</v>
      </c>
      <c r="N148" t="s">
        <v>458</v>
      </c>
      <c r="O148" t="s">
        <v>481</v>
      </c>
      <c r="P148"/>
      <c r="Q148"/>
      <c r="R148"/>
      <c r="S148"/>
      <c r="T148" s="116"/>
      <c r="U148" t="s">
        <v>609</v>
      </c>
      <c r="V148" s="116">
        <v>44629</v>
      </c>
      <c r="W148" s="116"/>
      <c r="X148" t="s">
        <v>457</v>
      </c>
      <c r="Y148" t="s">
        <v>924</v>
      </c>
      <c r="Z148" t="s">
        <v>480</v>
      </c>
      <c r="AA148" s="116">
        <v>44629</v>
      </c>
      <c r="AB148">
        <v>0</v>
      </c>
      <c r="AC148" s="83">
        <v>44629.375914352</v>
      </c>
      <c r="AD148" s="83">
        <v>44629.375914352</v>
      </c>
      <c r="AE148" s="82" t="s">
        <v>923</v>
      </c>
    </row>
    <row r="149" spans="1:31" ht="15" x14ac:dyDescent="0.25">
      <c r="A149" s="80">
        <v>148</v>
      </c>
      <c r="B149" t="s">
        <v>926</v>
      </c>
      <c r="C149" t="s">
        <v>461</v>
      </c>
      <c r="D149" t="s">
        <v>282</v>
      </c>
      <c r="E149" t="s">
        <v>285</v>
      </c>
      <c r="F149" t="s">
        <v>695</v>
      </c>
      <c r="G149">
        <v>6</v>
      </c>
      <c r="H149">
        <v>2</v>
      </c>
      <c r="I149" t="s">
        <v>695</v>
      </c>
      <c r="J149">
        <v>21</v>
      </c>
      <c r="K149" t="s">
        <v>306</v>
      </c>
      <c r="L149" t="s">
        <v>496</v>
      </c>
      <c r="M149" t="s">
        <v>478</v>
      </c>
      <c r="N149" t="s">
        <v>458</v>
      </c>
      <c r="O149" t="s">
        <v>481</v>
      </c>
      <c r="P149"/>
      <c r="Q149"/>
      <c r="R149"/>
      <c r="S149"/>
      <c r="T149" s="116"/>
      <c r="U149" t="s">
        <v>609</v>
      </c>
      <c r="V149" s="116">
        <v>44629</v>
      </c>
      <c r="W149" s="116"/>
      <c r="X149" t="s">
        <v>457</v>
      </c>
      <c r="Y149" t="s">
        <v>927</v>
      </c>
      <c r="Z149" t="s">
        <v>480</v>
      </c>
      <c r="AA149" s="116">
        <v>44629</v>
      </c>
      <c r="AB149">
        <v>0</v>
      </c>
      <c r="AC149" s="83">
        <v>44629.377210648003</v>
      </c>
      <c r="AD149" s="83">
        <v>44629.377210648003</v>
      </c>
      <c r="AE149" s="82" t="s">
        <v>925</v>
      </c>
    </row>
    <row r="150" spans="1:31" ht="15" x14ac:dyDescent="0.25">
      <c r="A150" s="80">
        <v>149</v>
      </c>
      <c r="B150" t="s">
        <v>734</v>
      </c>
      <c r="C150" t="s">
        <v>461</v>
      </c>
      <c r="D150" t="s">
        <v>282</v>
      </c>
      <c r="E150" t="s">
        <v>285</v>
      </c>
      <c r="F150" t="s">
        <v>613</v>
      </c>
      <c r="G150">
        <v>2</v>
      </c>
      <c r="H150">
        <v>5</v>
      </c>
      <c r="I150" t="s">
        <v>613</v>
      </c>
      <c r="J150">
        <v>39</v>
      </c>
      <c r="K150" t="s">
        <v>304</v>
      </c>
      <c r="L150">
        <v>0</v>
      </c>
      <c r="M150" t="s">
        <v>478</v>
      </c>
      <c r="N150" t="s">
        <v>458</v>
      </c>
      <c r="O150" t="s">
        <v>482</v>
      </c>
      <c r="P150"/>
      <c r="Q150"/>
      <c r="R150"/>
      <c r="S150"/>
      <c r="T150" s="116"/>
      <c r="U150" t="s">
        <v>609</v>
      </c>
      <c r="V150" s="116">
        <v>44629</v>
      </c>
      <c r="W150" s="116"/>
      <c r="X150" t="s">
        <v>457</v>
      </c>
      <c r="Y150" t="s">
        <v>929</v>
      </c>
      <c r="Z150" t="s">
        <v>480</v>
      </c>
      <c r="AA150" s="116">
        <v>44629</v>
      </c>
      <c r="AB150">
        <v>0</v>
      </c>
      <c r="AC150" s="83">
        <v>44629.378159722</v>
      </c>
      <c r="AD150" s="83">
        <v>44629.378159722</v>
      </c>
      <c r="AE150" s="82" t="s">
        <v>928</v>
      </c>
    </row>
    <row r="151" spans="1:31" ht="15" x14ac:dyDescent="0.25">
      <c r="A151" s="80">
        <v>150</v>
      </c>
      <c r="B151" t="s">
        <v>639</v>
      </c>
      <c r="C151" t="s">
        <v>461</v>
      </c>
      <c r="D151" t="s">
        <v>282</v>
      </c>
      <c r="E151" t="s">
        <v>285</v>
      </c>
      <c r="F151" t="s">
        <v>695</v>
      </c>
      <c r="G151">
        <v>6</v>
      </c>
      <c r="H151">
        <v>2</v>
      </c>
      <c r="I151" t="s">
        <v>695</v>
      </c>
      <c r="J151">
        <v>51</v>
      </c>
      <c r="K151" t="s">
        <v>304</v>
      </c>
      <c r="L151" t="s">
        <v>496</v>
      </c>
      <c r="M151" t="s">
        <v>478</v>
      </c>
      <c r="N151" t="s">
        <v>458</v>
      </c>
      <c r="O151" t="s">
        <v>481</v>
      </c>
      <c r="P151"/>
      <c r="Q151"/>
      <c r="R151"/>
      <c r="S151"/>
      <c r="T151" s="116"/>
      <c r="U151" t="s">
        <v>609</v>
      </c>
      <c r="V151" s="116">
        <v>44629</v>
      </c>
      <c r="W151" s="116"/>
      <c r="X151" t="s">
        <v>457</v>
      </c>
      <c r="Y151" t="s">
        <v>931</v>
      </c>
      <c r="Z151" t="s">
        <v>480</v>
      </c>
      <c r="AA151" s="116">
        <v>44629</v>
      </c>
      <c r="AB151">
        <v>0</v>
      </c>
      <c r="AC151" s="83">
        <v>44629.378981481001</v>
      </c>
      <c r="AD151" s="83">
        <v>44629.378981481001</v>
      </c>
      <c r="AE151" s="82" t="s">
        <v>930</v>
      </c>
    </row>
    <row r="152" spans="1:31" ht="15" x14ac:dyDescent="0.25">
      <c r="A152" s="80">
        <v>151</v>
      </c>
      <c r="B152" t="s">
        <v>933</v>
      </c>
      <c r="C152" t="s">
        <v>461</v>
      </c>
      <c r="D152" t="s">
        <v>282</v>
      </c>
      <c r="E152" t="s">
        <v>285</v>
      </c>
      <c r="F152" t="s">
        <v>613</v>
      </c>
      <c r="G152">
        <v>2</v>
      </c>
      <c r="H152">
        <v>5</v>
      </c>
      <c r="I152" t="s">
        <v>613</v>
      </c>
      <c r="J152">
        <v>32</v>
      </c>
      <c r="K152" t="s">
        <v>304</v>
      </c>
      <c r="L152">
        <v>0</v>
      </c>
      <c r="M152" t="s">
        <v>478</v>
      </c>
      <c r="N152" t="s">
        <v>458</v>
      </c>
      <c r="O152" t="s">
        <v>482</v>
      </c>
      <c r="P152"/>
      <c r="Q152"/>
      <c r="R152"/>
      <c r="S152"/>
      <c r="T152" s="116"/>
      <c r="U152" t="s">
        <v>609</v>
      </c>
      <c r="V152" s="116">
        <v>44629</v>
      </c>
      <c r="W152" s="116"/>
      <c r="X152" t="s">
        <v>457</v>
      </c>
      <c r="Y152" t="s">
        <v>934</v>
      </c>
      <c r="Z152" t="s">
        <v>480</v>
      </c>
      <c r="AA152" s="116">
        <v>44629</v>
      </c>
      <c r="AB152">
        <v>0</v>
      </c>
      <c r="AC152" s="83">
        <v>44629.379224536999</v>
      </c>
      <c r="AD152" s="83">
        <v>44629.379224536999</v>
      </c>
      <c r="AE152" s="82" t="s">
        <v>932</v>
      </c>
    </row>
    <row r="153" spans="1:31" ht="15" x14ac:dyDescent="0.25">
      <c r="A153" s="80">
        <v>152</v>
      </c>
      <c r="B153" t="s">
        <v>936</v>
      </c>
      <c r="C153" t="s">
        <v>461</v>
      </c>
      <c r="D153" t="s">
        <v>282</v>
      </c>
      <c r="E153" t="s">
        <v>285</v>
      </c>
      <c r="F153" t="s">
        <v>613</v>
      </c>
      <c r="G153">
        <v>2</v>
      </c>
      <c r="H153">
        <v>5</v>
      </c>
      <c r="I153" t="s">
        <v>613</v>
      </c>
      <c r="J153">
        <v>10</v>
      </c>
      <c r="K153" t="s">
        <v>304</v>
      </c>
      <c r="L153">
        <v>0</v>
      </c>
      <c r="M153" t="s">
        <v>478</v>
      </c>
      <c r="N153" t="s">
        <v>458</v>
      </c>
      <c r="O153" t="s">
        <v>482</v>
      </c>
      <c r="P153"/>
      <c r="Q153"/>
      <c r="R153"/>
      <c r="S153"/>
      <c r="T153" s="116"/>
      <c r="U153" t="s">
        <v>609</v>
      </c>
      <c r="V153" s="116">
        <v>44629</v>
      </c>
      <c r="W153" s="116"/>
      <c r="X153" t="s">
        <v>457</v>
      </c>
      <c r="Y153" t="s">
        <v>937</v>
      </c>
      <c r="Z153" t="s">
        <v>480</v>
      </c>
      <c r="AA153" s="116">
        <v>44629</v>
      </c>
      <c r="AB153">
        <v>0</v>
      </c>
      <c r="AC153" s="83">
        <v>44629.380532406998</v>
      </c>
      <c r="AD153" s="83">
        <v>44629.380532406998</v>
      </c>
      <c r="AE153" s="82" t="s">
        <v>935</v>
      </c>
    </row>
    <row r="154" spans="1:31" ht="15" x14ac:dyDescent="0.25">
      <c r="A154" s="80">
        <v>153</v>
      </c>
      <c r="B154" t="s">
        <v>939</v>
      </c>
      <c r="C154" t="s">
        <v>461</v>
      </c>
      <c r="D154" t="s">
        <v>282</v>
      </c>
      <c r="E154" t="s">
        <v>285</v>
      </c>
      <c r="F154" t="s">
        <v>695</v>
      </c>
      <c r="G154">
        <v>6</v>
      </c>
      <c r="H154">
        <v>2</v>
      </c>
      <c r="I154" t="s">
        <v>695</v>
      </c>
      <c r="J154">
        <v>30</v>
      </c>
      <c r="K154" t="s">
        <v>306</v>
      </c>
      <c r="L154" t="s">
        <v>496</v>
      </c>
      <c r="M154" t="s">
        <v>478</v>
      </c>
      <c r="N154" t="s">
        <v>458</v>
      </c>
      <c r="O154" t="s">
        <v>481</v>
      </c>
      <c r="P154"/>
      <c r="Q154"/>
      <c r="R154"/>
      <c r="S154"/>
      <c r="T154" s="116"/>
      <c r="U154" t="s">
        <v>609</v>
      </c>
      <c r="V154" s="116">
        <v>44629</v>
      </c>
      <c r="W154" s="116"/>
      <c r="X154" t="s">
        <v>457</v>
      </c>
      <c r="Y154" t="s">
        <v>937</v>
      </c>
      <c r="Z154" t="s">
        <v>480</v>
      </c>
      <c r="AA154" s="116">
        <v>44629</v>
      </c>
      <c r="AB154">
        <v>0</v>
      </c>
      <c r="AC154" s="83">
        <v>44629.380578703996</v>
      </c>
      <c r="AD154" s="83">
        <v>44629.380578703996</v>
      </c>
      <c r="AE154" s="82" t="s">
        <v>938</v>
      </c>
    </row>
    <row r="155" spans="1:31" ht="15" x14ac:dyDescent="0.25">
      <c r="A155" s="80">
        <v>154</v>
      </c>
      <c r="B155" t="s">
        <v>941</v>
      </c>
      <c r="C155" t="s">
        <v>461</v>
      </c>
      <c r="D155" t="s">
        <v>282</v>
      </c>
      <c r="E155" t="s">
        <v>285</v>
      </c>
      <c r="F155" t="s">
        <v>613</v>
      </c>
      <c r="G155">
        <v>2</v>
      </c>
      <c r="H155">
        <v>5</v>
      </c>
      <c r="I155" t="s">
        <v>613</v>
      </c>
      <c r="J155">
        <v>7</v>
      </c>
      <c r="K155" t="s">
        <v>304</v>
      </c>
      <c r="L155">
        <v>0</v>
      </c>
      <c r="M155" t="s">
        <v>478</v>
      </c>
      <c r="N155" t="s">
        <v>458</v>
      </c>
      <c r="O155" t="s">
        <v>482</v>
      </c>
      <c r="P155"/>
      <c r="Q155"/>
      <c r="R155"/>
      <c r="S155"/>
      <c r="T155" s="116"/>
      <c r="U155" t="s">
        <v>609</v>
      </c>
      <c r="V155" s="116">
        <v>44629</v>
      </c>
      <c r="W155" s="116"/>
      <c r="X155" t="s">
        <v>457</v>
      </c>
      <c r="Y155" t="s">
        <v>942</v>
      </c>
      <c r="Z155" t="s">
        <v>480</v>
      </c>
      <c r="AA155" s="116">
        <v>44629</v>
      </c>
      <c r="AB155">
        <v>0</v>
      </c>
      <c r="AC155" s="83">
        <v>44629.381805555997</v>
      </c>
      <c r="AD155" s="83">
        <v>44629.381805555997</v>
      </c>
      <c r="AE155" s="82" t="s">
        <v>940</v>
      </c>
    </row>
    <row r="156" spans="1:31" ht="15" x14ac:dyDescent="0.25">
      <c r="A156" s="80">
        <v>155</v>
      </c>
      <c r="B156" t="s">
        <v>944</v>
      </c>
      <c r="C156" t="s">
        <v>461</v>
      </c>
      <c r="D156" t="s">
        <v>282</v>
      </c>
      <c r="E156" t="s">
        <v>285</v>
      </c>
      <c r="F156" t="s">
        <v>695</v>
      </c>
      <c r="G156">
        <v>6</v>
      </c>
      <c r="H156">
        <v>2</v>
      </c>
      <c r="I156" t="s">
        <v>695</v>
      </c>
      <c r="J156">
        <v>6</v>
      </c>
      <c r="K156" t="s">
        <v>304</v>
      </c>
      <c r="L156" t="s">
        <v>496</v>
      </c>
      <c r="M156" t="s">
        <v>478</v>
      </c>
      <c r="N156" t="s">
        <v>458</v>
      </c>
      <c r="O156" t="s">
        <v>481</v>
      </c>
      <c r="P156"/>
      <c r="Q156"/>
      <c r="R156"/>
      <c r="S156"/>
      <c r="T156" s="116"/>
      <c r="U156" t="s">
        <v>609</v>
      </c>
      <c r="V156" s="116">
        <v>44629</v>
      </c>
      <c r="W156" s="116"/>
      <c r="X156" t="s">
        <v>457</v>
      </c>
      <c r="Y156" t="s">
        <v>945</v>
      </c>
      <c r="Z156" t="s">
        <v>480</v>
      </c>
      <c r="AA156" s="116">
        <v>44629</v>
      </c>
      <c r="AB156">
        <v>0</v>
      </c>
      <c r="AC156" s="83">
        <v>44629.390439814997</v>
      </c>
      <c r="AD156" s="83">
        <v>44629.390439814997</v>
      </c>
      <c r="AE156" s="82" t="s">
        <v>943</v>
      </c>
    </row>
    <row r="157" spans="1:31" ht="15" x14ac:dyDescent="0.25">
      <c r="A157" s="80">
        <v>156</v>
      </c>
      <c r="B157" t="s">
        <v>681</v>
      </c>
      <c r="C157" t="s">
        <v>461</v>
      </c>
      <c r="D157" t="s">
        <v>282</v>
      </c>
      <c r="E157" t="s">
        <v>285</v>
      </c>
      <c r="F157" t="s">
        <v>613</v>
      </c>
      <c r="G157">
        <v>7</v>
      </c>
      <c r="H157">
        <v>5</v>
      </c>
      <c r="I157" t="s">
        <v>613</v>
      </c>
      <c r="J157">
        <v>51</v>
      </c>
      <c r="K157" t="s">
        <v>304</v>
      </c>
      <c r="L157">
        <v>0</v>
      </c>
      <c r="M157" t="s">
        <v>478</v>
      </c>
      <c r="N157" t="s">
        <v>458</v>
      </c>
      <c r="O157" t="s">
        <v>482</v>
      </c>
      <c r="P157"/>
      <c r="Q157"/>
      <c r="R157"/>
      <c r="S157"/>
      <c r="T157" s="116"/>
      <c r="U157" t="s">
        <v>609</v>
      </c>
      <c r="V157" s="116">
        <v>44629</v>
      </c>
      <c r="W157" s="116"/>
      <c r="X157" t="s">
        <v>457</v>
      </c>
      <c r="Y157" t="s">
        <v>947</v>
      </c>
      <c r="Z157" t="s">
        <v>480</v>
      </c>
      <c r="AA157" s="116">
        <v>44629</v>
      </c>
      <c r="AB157">
        <v>0</v>
      </c>
      <c r="AC157" s="83">
        <v>44629.393680556001</v>
      </c>
      <c r="AD157" s="83">
        <v>44629.393680556001</v>
      </c>
      <c r="AE157" s="82" t="s">
        <v>946</v>
      </c>
    </row>
    <row r="158" spans="1:31" ht="15" x14ac:dyDescent="0.25">
      <c r="A158" s="80">
        <v>157</v>
      </c>
      <c r="B158" t="s">
        <v>949</v>
      </c>
      <c r="C158" t="s">
        <v>461</v>
      </c>
      <c r="D158" t="s">
        <v>282</v>
      </c>
      <c r="E158" t="s">
        <v>285</v>
      </c>
      <c r="F158" t="s">
        <v>613</v>
      </c>
      <c r="G158">
        <v>7</v>
      </c>
      <c r="H158">
        <v>5</v>
      </c>
      <c r="I158" t="s">
        <v>613</v>
      </c>
      <c r="J158">
        <v>45</v>
      </c>
      <c r="K158" t="s">
        <v>304</v>
      </c>
      <c r="L158">
        <v>0</v>
      </c>
      <c r="M158" t="s">
        <v>478</v>
      </c>
      <c r="N158" t="s">
        <v>458</v>
      </c>
      <c r="O158" t="s">
        <v>482</v>
      </c>
      <c r="P158"/>
      <c r="Q158"/>
      <c r="R158"/>
      <c r="S158"/>
      <c r="T158" s="116"/>
      <c r="U158" t="s">
        <v>609</v>
      </c>
      <c r="V158" s="116">
        <v>44629</v>
      </c>
      <c r="W158" s="116"/>
      <c r="X158" t="s">
        <v>457</v>
      </c>
      <c r="Y158" t="s">
        <v>950</v>
      </c>
      <c r="Z158" t="s">
        <v>480</v>
      </c>
      <c r="AA158" s="116">
        <v>44629</v>
      </c>
      <c r="AB158">
        <v>0</v>
      </c>
      <c r="AC158" s="83">
        <v>44629.424513888996</v>
      </c>
      <c r="AD158" s="83">
        <v>44629.424513888996</v>
      </c>
      <c r="AE158" s="82" t="s">
        <v>948</v>
      </c>
    </row>
    <row r="159" spans="1:31" ht="15" x14ac:dyDescent="0.25">
      <c r="A159" s="80">
        <v>158</v>
      </c>
      <c r="B159" t="s">
        <v>952</v>
      </c>
      <c r="C159" t="s">
        <v>461</v>
      </c>
      <c r="D159" t="s">
        <v>282</v>
      </c>
      <c r="E159" t="s">
        <v>285</v>
      </c>
      <c r="F159" t="s">
        <v>613</v>
      </c>
      <c r="G159">
        <v>2</v>
      </c>
      <c r="H159">
        <v>5</v>
      </c>
      <c r="I159" t="s">
        <v>613</v>
      </c>
      <c r="J159">
        <v>45</v>
      </c>
      <c r="K159" t="s">
        <v>304</v>
      </c>
      <c r="L159">
        <v>0</v>
      </c>
      <c r="M159" t="s">
        <v>478</v>
      </c>
      <c r="N159" t="s">
        <v>458</v>
      </c>
      <c r="O159" t="s">
        <v>482</v>
      </c>
      <c r="P159"/>
      <c r="Q159"/>
      <c r="R159"/>
      <c r="S159"/>
      <c r="T159" s="116"/>
      <c r="U159" t="s">
        <v>609</v>
      </c>
      <c r="V159" s="116">
        <v>44629</v>
      </c>
      <c r="W159" s="116"/>
      <c r="X159" t="s">
        <v>457</v>
      </c>
      <c r="Y159" t="s">
        <v>953</v>
      </c>
      <c r="Z159" t="s">
        <v>480</v>
      </c>
      <c r="AA159" s="116">
        <v>44629</v>
      </c>
      <c r="AB159">
        <v>0</v>
      </c>
      <c r="AC159" s="83">
        <v>44629.425509259003</v>
      </c>
      <c r="AD159" s="83">
        <v>44629.425509259003</v>
      </c>
      <c r="AE159" s="82" t="s">
        <v>951</v>
      </c>
    </row>
    <row r="160" spans="1:31" ht="15" x14ac:dyDescent="0.25">
      <c r="A160" s="80">
        <v>159</v>
      </c>
      <c r="B160" t="s">
        <v>635</v>
      </c>
      <c r="C160" t="s">
        <v>461</v>
      </c>
      <c r="D160" t="s">
        <v>282</v>
      </c>
      <c r="E160" t="s">
        <v>285</v>
      </c>
      <c r="F160" t="s">
        <v>613</v>
      </c>
      <c r="G160">
        <v>2</v>
      </c>
      <c r="H160">
        <v>5</v>
      </c>
      <c r="I160" t="s">
        <v>613</v>
      </c>
      <c r="J160">
        <v>48</v>
      </c>
      <c r="K160" t="s">
        <v>304</v>
      </c>
      <c r="L160">
        <v>0</v>
      </c>
      <c r="M160" t="s">
        <v>478</v>
      </c>
      <c r="N160" t="s">
        <v>458</v>
      </c>
      <c r="O160" t="s">
        <v>482</v>
      </c>
      <c r="P160"/>
      <c r="Q160"/>
      <c r="R160"/>
      <c r="S160"/>
      <c r="T160" s="116"/>
      <c r="U160" t="s">
        <v>609</v>
      </c>
      <c r="V160" s="116">
        <v>44629</v>
      </c>
      <c r="W160" s="116"/>
      <c r="X160" t="s">
        <v>457</v>
      </c>
      <c r="Y160" t="s">
        <v>955</v>
      </c>
      <c r="Z160" t="s">
        <v>480</v>
      </c>
      <c r="AA160" s="116">
        <v>44629</v>
      </c>
      <c r="AB160">
        <v>0</v>
      </c>
      <c r="AC160" s="83">
        <v>44629.426435185</v>
      </c>
      <c r="AD160" s="83">
        <v>44629.426435185</v>
      </c>
      <c r="AE160" s="82" t="s">
        <v>954</v>
      </c>
    </row>
    <row r="161" spans="1:31" ht="15" x14ac:dyDescent="0.25">
      <c r="A161" s="80">
        <v>160</v>
      </c>
      <c r="B161" t="s">
        <v>957</v>
      </c>
      <c r="C161" t="s">
        <v>461</v>
      </c>
      <c r="D161" t="s">
        <v>282</v>
      </c>
      <c r="E161" t="s">
        <v>285</v>
      </c>
      <c r="F161" t="s">
        <v>958</v>
      </c>
      <c r="G161">
        <v>2</v>
      </c>
      <c r="H161">
        <v>4</v>
      </c>
      <c r="I161" t="s">
        <v>958</v>
      </c>
      <c r="J161">
        <v>32</v>
      </c>
      <c r="K161" t="s">
        <v>304</v>
      </c>
      <c r="L161">
        <v>0</v>
      </c>
      <c r="M161" t="s">
        <v>478</v>
      </c>
      <c r="N161" t="s">
        <v>458</v>
      </c>
      <c r="O161" t="s">
        <v>482</v>
      </c>
      <c r="P161"/>
      <c r="Q161"/>
      <c r="R161"/>
      <c r="S161"/>
      <c r="T161" s="116"/>
      <c r="U161" t="s">
        <v>609</v>
      </c>
      <c r="V161" s="116">
        <v>44629</v>
      </c>
      <c r="W161" s="116"/>
      <c r="X161" t="s">
        <v>457</v>
      </c>
      <c r="Y161" t="s">
        <v>959</v>
      </c>
      <c r="Z161" t="s">
        <v>480</v>
      </c>
      <c r="AA161" s="116">
        <v>44629</v>
      </c>
      <c r="AB161">
        <v>0</v>
      </c>
      <c r="AC161" s="83">
        <v>44629.427743056003</v>
      </c>
      <c r="AD161" s="83">
        <v>44629.427743056003</v>
      </c>
      <c r="AE161" s="82" t="s">
        <v>956</v>
      </c>
    </row>
    <row r="162" spans="1:31" ht="15" x14ac:dyDescent="0.25">
      <c r="A162" s="80">
        <v>161</v>
      </c>
      <c r="B162" t="s">
        <v>631</v>
      </c>
      <c r="C162" t="s">
        <v>461</v>
      </c>
      <c r="D162" t="s">
        <v>282</v>
      </c>
      <c r="E162" t="s">
        <v>285</v>
      </c>
      <c r="F162" t="s">
        <v>958</v>
      </c>
      <c r="G162">
        <v>2</v>
      </c>
      <c r="H162">
        <v>4</v>
      </c>
      <c r="I162" t="s">
        <v>958</v>
      </c>
      <c r="J162">
        <v>50</v>
      </c>
      <c r="K162" t="s">
        <v>304</v>
      </c>
      <c r="L162">
        <v>0</v>
      </c>
      <c r="M162" t="s">
        <v>478</v>
      </c>
      <c r="N162" t="s">
        <v>458</v>
      </c>
      <c r="O162" t="s">
        <v>482</v>
      </c>
      <c r="P162"/>
      <c r="Q162"/>
      <c r="R162"/>
      <c r="S162"/>
      <c r="T162" s="116"/>
      <c r="U162" t="s">
        <v>609</v>
      </c>
      <c r="V162" s="116">
        <v>44629</v>
      </c>
      <c r="W162" s="116"/>
      <c r="X162" t="s">
        <v>457</v>
      </c>
      <c r="Y162" t="s">
        <v>961</v>
      </c>
      <c r="Z162" t="s">
        <v>480</v>
      </c>
      <c r="AA162" s="116">
        <v>44629</v>
      </c>
      <c r="AB162">
        <v>0</v>
      </c>
      <c r="AC162" s="83">
        <v>44629.429525462998</v>
      </c>
      <c r="AD162" s="83">
        <v>44629.429525462998</v>
      </c>
      <c r="AE162" s="82" t="s">
        <v>960</v>
      </c>
    </row>
    <row r="163" spans="1:31" ht="15" x14ac:dyDescent="0.25">
      <c r="A163" s="80">
        <v>162</v>
      </c>
      <c r="B163" t="s">
        <v>963</v>
      </c>
      <c r="C163" t="s">
        <v>461</v>
      </c>
      <c r="D163" t="s">
        <v>282</v>
      </c>
      <c r="E163" t="s">
        <v>285</v>
      </c>
      <c r="F163" t="s">
        <v>958</v>
      </c>
      <c r="G163">
        <v>2</v>
      </c>
      <c r="H163">
        <v>4</v>
      </c>
      <c r="I163" t="s">
        <v>958</v>
      </c>
      <c r="J163">
        <v>56</v>
      </c>
      <c r="K163" t="s">
        <v>304</v>
      </c>
      <c r="L163">
        <v>0</v>
      </c>
      <c r="M163" t="s">
        <v>478</v>
      </c>
      <c r="N163" t="s">
        <v>458</v>
      </c>
      <c r="O163" t="s">
        <v>482</v>
      </c>
      <c r="P163"/>
      <c r="Q163"/>
      <c r="R163"/>
      <c r="S163"/>
      <c r="T163" s="116"/>
      <c r="U163" t="s">
        <v>609</v>
      </c>
      <c r="V163" s="116">
        <v>44629</v>
      </c>
      <c r="W163" s="116"/>
      <c r="X163" t="s">
        <v>457</v>
      </c>
      <c r="Y163" t="s">
        <v>964</v>
      </c>
      <c r="Z163" t="s">
        <v>480</v>
      </c>
      <c r="AA163" s="116">
        <v>44629</v>
      </c>
      <c r="AB163">
        <v>0</v>
      </c>
      <c r="AC163" s="83">
        <v>44629.430381944003</v>
      </c>
      <c r="AD163" s="83">
        <v>44629.430381944003</v>
      </c>
      <c r="AE163" s="82" t="s">
        <v>962</v>
      </c>
    </row>
    <row r="164" spans="1:31" ht="15" x14ac:dyDescent="0.25">
      <c r="A164" s="80">
        <v>163</v>
      </c>
      <c r="B164" t="s">
        <v>966</v>
      </c>
      <c r="C164" t="s">
        <v>461</v>
      </c>
      <c r="D164" t="s">
        <v>282</v>
      </c>
      <c r="E164" t="s">
        <v>285</v>
      </c>
      <c r="F164" t="s">
        <v>613</v>
      </c>
      <c r="G164">
        <v>2</v>
      </c>
      <c r="H164">
        <v>4</v>
      </c>
      <c r="I164" t="s">
        <v>613</v>
      </c>
      <c r="J164">
        <v>40</v>
      </c>
      <c r="K164" t="s">
        <v>304</v>
      </c>
      <c r="L164">
        <v>0</v>
      </c>
      <c r="M164" t="s">
        <v>478</v>
      </c>
      <c r="N164" t="s">
        <v>458</v>
      </c>
      <c r="O164" t="s">
        <v>482</v>
      </c>
      <c r="P164"/>
      <c r="Q164"/>
      <c r="R164"/>
      <c r="S164"/>
      <c r="T164" s="116"/>
      <c r="U164" t="s">
        <v>609</v>
      </c>
      <c r="V164" s="116">
        <v>44629</v>
      </c>
      <c r="W164" s="116"/>
      <c r="X164" t="s">
        <v>457</v>
      </c>
      <c r="Y164" t="s">
        <v>967</v>
      </c>
      <c r="Z164" t="s">
        <v>480</v>
      </c>
      <c r="AA164" s="116">
        <v>44629</v>
      </c>
      <c r="AB164">
        <v>0</v>
      </c>
      <c r="AC164" s="83">
        <v>44629.431793980999</v>
      </c>
      <c r="AD164" s="83">
        <v>44629.431793980999</v>
      </c>
      <c r="AE164" s="82" t="s">
        <v>965</v>
      </c>
    </row>
    <row r="165" spans="1:31" ht="15" x14ac:dyDescent="0.25">
      <c r="A165" s="80">
        <v>164</v>
      </c>
      <c r="B165" t="s">
        <v>969</v>
      </c>
      <c r="C165" t="s">
        <v>461</v>
      </c>
      <c r="D165" t="s">
        <v>282</v>
      </c>
      <c r="E165" t="s">
        <v>285</v>
      </c>
      <c r="F165" t="s">
        <v>958</v>
      </c>
      <c r="G165">
        <v>2</v>
      </c>
      <c r="H165">
        <v>4</v>
      </c>
      <c r="I165" t="s">
        <v>958</v>
      </c>
      <c r="J165">
        <v>4</v>
      </c>
      <c r="K165" t="s">
        <v>304</v>
      </c>
      <c r="L165">
        <v>0</v>
      </c>
      <c r="M165" t="s">
        <v>478</v>
      </c>
      <c r="N165" t="s">
        <v>458</v>
      </c>
      <c r="O165" t="s">
        <v>482</v>
      </c>
      <c r="P165"/>
      <c r="Q165"/>
      <c r="R165"/>
      <c r="S165"/>
      <c r="T165" s="116"/>
      <c r="U165" t="s">
        <v>609</v>
      </c>
      <c r="V165" s="116">
        <v>44629</v>
      </c>
      <c r="W165" s="116"/>
      <c r="X165" t="s">
        <v>457</v>
      </c>
      <c r="Y165" t="s">
        <v>970</v>
      </c>
      <c r="Z165" t="s">
        <v>480</v>
      </c>
      <c r="AA165" s="116">
        <v>44629</v>
      </c>
      <c r="AB165">
        <v>0</v>
      </c>
      <c r="AC165" s="83">
        <v>44629.432743056001</v>
      </c>
      <c r="AD165" s="83">
        <v>44629.432743056001</v>
      </c>
      <c r="AE165" s="82" t="s">
        <v>968</v>
      </c>
    </row>
    <row r="166" spans="1:31" ht="15" x14ac:dyDescent="0.25">
      <c r="A166" s="80">
        <v>165</v>
      </c>
      <c r="B166" t="s">
        <v>972</v>
      </c>
      <c r="C166" t="s">
        <v>461</v>
      </c>
      <c r="D166" t="s">
        <v>282</v>
      </c>
      <c r="E166" t="s">
        <v>285</v>
      </c>
      <c r="F166" t="s">
        <v>958</v>
      </c>
      <c r="G166">
        <v>2</v>
      </c>
      <c r="H166">
        <v>4</v>
      </c>
      <c r="I166" t="s">
        <v>958</v>
      </c>
      <c r="J166">
        <v>51</v>
      </c>
      <c r="K166" t="s">
        <v>304</v>
      </c>
      <c r="L166">
        <v>0</v>
      </c>
      <c r="M166" t="s">
        <v>478</v>
      </c>
      <c r="N166" t="s">
        <v>458</v>
      </c>
      <c r="O166" t="s">
        <v>482</v>
      </c>
      <c r="P166"/>
      <c r="Q166"/>
      <c r="R166"/>
      <c r="S166"/>
      <c r="T166" s="116"/>
      <c r="U166" t="s">
        <v>609</v>
      </c>
      <c r="V166" s="116">
        <v>44629</v>
      </c>
      <c r="W166" s="116"/>
      <c r="X166" t="s">
        <v>457</v>
      </c>
      <c r="Y166" t="s">
        <v>973</v>
      </c>
      <c r="Z166" t="s">
        <v>480</v>
      </c>
      <c r="AA166" s="116">
        <v>44629</v>
      </c>
      <c r="AB166">
        <v>0</v>
      </c>
      <c r="AC166" s="83">
        <v>44629.434467592997</v>
      </c>
      <c r="AD166" s="83">
        <v>44629.434467592997</v>
      </c>
      <c r="AE166" s="82" t="s">
        <v>971</v>
      </c>
    </row>
    <row r="167" spans="1:31" ht="15" x14ac:dyDescent="0.25">
      <c r="A167" s="80">
        <v>166</v>
      </c>
      <c r="B167" t="s">
        <v>975</v>
      </c>
      <c r="C167" t="s">
        <v>461</v>
      </c>
      <c r="D167" t="s">
        <v>282</v>
      </c>
      <c r="E167" t="s">
        <v>285</v>
      </c>
      <c r="F167" t="s">
        <v>958</v>
      </c>
      <c r="G167">
        <v>2</v>
      </c>
      <c r="H167">
        <v>4</v>
      </c>
      <c r="I167" t="s">
        <v>958</v>
      </c>
      <c r="J167">
        <v>48</v>
      </c>
      <c r="K167" t="s">
        <v>304</v>
      </c>
      <c r="L167">
        <v>0</v>
      </c>
      <c r="M167" t="s">
        <v>478</v>
      </c>
      <c r="N167" t="s">
        <v>458</v>
      </c>
      <c r="O167" t="s">
        <v>482</v>
      </c>
      <c r="P167"/>
      <c r="Q167"/>
      <c r="R167"/>
      <c r="S167"/>
      <c r="T167" s="116"/>
      <c r="U167" t="s">
        <v>609</v>
      </c>
      <c r="V167" s="116">
        <v>44629</v>
      </c>
      <c r="W167" s="116"/>
      <c r="X167" t="s">
        <v>457</v>
      </c>
      <c r="Y167" t="s">
        <v>976</v>
      </c>
      <c r="Z167" t="s">
        <v>480</v>
      </c>
      <c r="AA167" s="116">
        <v>44629</v>
      </c>
      <c r="AB167">
        <v>0</v>
      </c>
      <c r="AC167" s="83">
        <v>44629.435370370004</v>
      </c>
      <c r="AD167" s="83">
        <v>44629.435370370004</v>
      </c>
      <c r="AE167" s="82" t="s">
        <v>974</v>
      </c>
    </row>
    <row r="168" spans="1:31" ht="15" x14ac:dyDescent="0.25">
      <c r="A168" s="80">
        <v>167</v>
      </c>
      <c r="B168" t="s">
        <v>978</v>
      </c>
      <c r="C168" t="s">
        <v>461</v>
      </c>
      <c r="D168" t="s">
        <v>282</v>
      </c>
      <c r="E168" t="s">
        <v>285</v>
      </c>
      <c r="F168" t="s">
        <v>958</v>
      </c>
      <c r="G168">
        <v>2</v>
      </c>
      <c r="H168">
        <v>4</v>
      </c>
      <c r="I168" t="s">
        <v>958</v>
      </c>
      <c r="J168">
        <v>23</v>
      </c>
      <c r="K168" t="s">
        <v>304</v>
      </c>
      <c r="L168">
        <v>0</v>
      </c>
      <c r="M168" t="s">
        <v>478</v>
      </c>
      <c r="N168" t="s">
        <v>458</v>
      </c>
      <c r="O168" t="s">
        <v>482</v>
      </c>
      <c r="P168"/>
      <c r="Q168"/>
      <c r="R168"/>
      <c r="S168"/>
      <c r="T168" s="116"/>
      <c r="U168" t="s">
        <v>609</v>
      </c>
      <c r="V168" s="116">
        <v>44629</v>
      </c>
      <c r="W168" s="116"/>
      <c r="X168" t="s">
        <v>457</v>
      </c>
      <c r="Y168" t="s">
        <v>979</v>
      </c>
      <c r="Z168" t="s">
        <v>480</v>
      </c>
      <c r="AA168" s="116">
        <v>44629</v>
      </c>
      <c r="AB168">
        <v>0</v>
      </c>
      <c r="AC168" s="83">
        <v>44629.436516203998</v>
      </c>
      <c r="AD168" s="83">
        <v>44629.436516203998</v>
      </c>
      <c r="AE168" s="82" t="s">
        <v>977</v>
      </c>
    </row>
    <row r="169" spans="1:31" ht="15" x14ac:dyDescent="0.25">
      <c r="A169" s="80">
        <v>168</v>
      </c>
      <c r="B169" t="s">
        <v>981</v>
      </c>
      <c r="C169" t="s">
        <v>461</v>
      </c>
      <c r="D169" t="s">
        <v>282</v>
      </c>
      <c r="E169" t="s">
        <v>285</v>
      </c>
      <c r="F169" t="s">
        <v>958</v>
      </c>
      <c r="G169">
        <v>2</v>
      </c>
      <c r="H169">
        <v>4</v>
      </c>
      <c r="I169" t="s">
        <v>958</v>
      </c>
      <c r="J169">
        <v>25</v>
      </c>
      <c r="K169" t="s">
        <v>304</v>
      </c>
      <c r="L169">
        <v>0</v>
      </c>
      <c r="M169" t="s">
        <v>478</v>
      </c>
      <c r="N169" t="s">
        <v>458</v>
      </c>
      <c r="O169" t="s">
        <v>482</v>
      </c>
      <c r="P169"/>
      <c r="Q169"/>
      <c r="R169"/>
      <c r="S169"/>
      <c r="T169" s="116"/>
      <c r="U169" t="s">
        <v>609</v>
      </c>
      <c r="V169" s="116">
        <v>44629</v>
      </c>
      <c r="W169" s="116"/>
      <c r="X169" t="s">
        <v>457</v>
      </c>
      <c r="Y169" t="s">
        <v>982</v>
      </c>
      <c r="Z169" t="s">
        <v>480</v>
      </c>
      <c r="AA169" s="116">
        <v>44629</v>
      </c>
      <c r="AB169">
        <v>0</v>
      </c>
      <c r="AC169" s="83">
        <v>44629.437557869998</v>
      </c>
      <c r="AD169" s="83">
        <v>44629.437557869998</v>
      </c>
      <c r="AE169" s="82" t="s">
        <v>980</v>
      </c>
    </row>
    <row r="170" spans="1:31" ht="15" x14ac:dyDescent="0.25">
      <c r="A170" s="80">
        <v>169</v>
      </c>
      <c r="B170" t="s">
        <v>984</v>
      </c>
      <c r="C170" t="s">
        <v>461</v>
      </c>
      <c r="D170" t="s">
        <v>282</v>
      </c>
      <c r="E170" t="s">
        <v>285</v>
      </c>
      <c r="F170" t="s">
        <v>958</v>
      </c>
      <c r="G170">
        <v>2</v>
      </c>
      <c r="H170">
        <v>4</v>
      </c>
      <c r="I170" t="s">
        <v>958</v>
      </c>
      <c r="J170">
        <v>61</v>
      </c>
      <c r="K170" t="s">
        <v>304</v>
      </c>
      <c r="L170">
        <v>0</v>
      </c>
      <c r="M170" t="s">
        <v>478</v>
      </c>
      <c r="N170" t="s">
        <v>458</v>
      </c>
      <c r="O170" t="s">
        <v>482</v>
      </c>
      <c r="P170"/>
      <c r="Q170"/>
      <c r="R170"/>
      <c r="S170"/>
      <c r="T170" s="116"/>
      <c r="U170" t="s">
        <v>609</v>
      </c>
      <c r="V170" s="116">
        <v>44629</v>
      </c>
      <c r="W170" s="116"/>
      <c r="X170" t="s">
        <v>457</v>
      </c>
      <c r="Y170" t="s">
        <v>985</v>
      </c>
      <c r="Z170" t="s">
        <v>480</v>
      </c>
      <c r="AA170" s="116">
        <v>44629</v>
      </c>
      <c r="AB170">
        <v>0</v>
      </c>
      <c r="AC170" s="83">
        <v>44629.438692130003</v>
      </c>
      <c r="AD170" s="83">
        <v>44629.438692130003</v>
      </c>
      <c r="AE170" s="82" t="s">
        <v>983</v>
      </c>
    </row>
    <row r="171" spans="1:31" ht="15" x14ac:dyDescent="0.25">
      <c r="A171" s="80">
        <v>170</v>
      </c>
      <c r="B171" t="s">
        <v>987</v>
      </c>
      <c r="C171" t="s">
        <v>461</v>
      </c>
      <c r="D171" t="s">
        <v>282</v>
      </c>
      <c r="E171" t="s">
        <v>285</v>
      </c>
      <c r="F171" t="s">
        <v>958</v>
      </c>
      <c r="G171">
        <v>2</v>
      </c>
      <c r="H171">
        <v>4</v>
      </c>
      <c r="I171" t="s">
        <v>958</v>
      </c>
      <c r="J171">
        <v>61</v>
      </c>
      <c r="K171" t="s">
        <v>304</v>
      </c>
      <c r="L171">
        <v>0</v>
      </c>
      <c r="M171" t="s">
        <v>478</v>
      </c>
      <c r="N171" t="s">
        <v>458</v>
      </c>
      <c r="O171" t="s">
        <v>482</v>
      </c>
      <c r="P171"/>
      <c r="Q171"/>
      <c r="R171"/>
      <c r="S171"/>
      <c r="T171" s="116"/>
      <c r="U171" t="s">
        <v>609</v>
      </c>
      <c r="V171" s="116">
        <v>44629</v>
      </c>
      <c r="W171" s="116"/>
      <c r="X171" t="s">
        <v>457</v>
      </c>
      <c r="Y171" t="s">
        <v>988</v>
      </c>
      <c r="Z171" t="s">
        <v>480</v>
      </c>
      <c r="AA171" s="116">
        <v>44629</v>
      </c>
      <c r="AB171">
        <v>0</v>
      </c>
      <c r="AC171" s="83">
        <v>44629.439652777997</v>
      </c>
      <c r="AD171" s="83">
        <v>44629.439652777997</v>
      </c>
      <c r="AE171" s="82" t="s">
        <v>986</v>
      </c>
    </row>
    <row r="172" spans="1:31" ht="15" x14ac:dyDescent="0.25">
      <c r="A172" s="80">
        <v>171</v>
      </c>
      <c r="B172" t="s">
        <v>990</v>
      </c>
      <c r="C172" t="s">
        <v>461</v>
      </c>
      <c r="D172" t="s">
        <v>282</v>
      </c>
      <c r="E172" t="s">
        <v>288</v>
      </c>
      <c r="F172" t="s">
        <v>529</v>
      </c>
      <c r="G172">
        <v>1</v>
      </c>
      <c r="H172">
        <v>2</v>
      </c>
      <c r="I172" t="s">
        <v>529</v>
      </c>
      <c r="J172">
        <v>25</v>
      </c>
      <c r="K172" t="s">
        <v>304</v>
      </c>
      <c r="L172" t="s">
        <v>493</v>
      </c>
      <c r="M172" t="s">
        <v>478</v>
      </c>
      <c r="N172" t="s">
        <v>458</v>
      </c>
      <c r="O172" t="s">
        <v>482</v>
      </c>
      <c r="P172"/>
      <c r="Q172"/>
      <c r="R172"/>
      <c r="S172"/>
      <c r="T172" s="116"/>
      <c r="U172" t="s">
        <v>491</v>
      </c>
      <c r="V172" s="116">
        <v>44629</v>
      </c>
      <c r="W172" s="116"/>
      <c r="X172" t="s">
        <v>457</v>
      </c>
      <c r="Y172" t="s">
        <v>991</v>
      </c>
      <c r="Z172" t="s">
        <v>480</v>
      </c>
      <c r="AA172" s="116">
        <v>44629</v>
      </c>
      <c r="AB172">
        <v>1</v>
      </c>
      <c r="AC172" s="83">
        <v>44629.440439815</v>
      </c>
      <c r="AD172" s="83">
        <v>44629.440439815</v>
      </c>
      <c r="AE172" s="82" t="s">
        <v>989</v>
      </c>
    </row>
    <row r="173" spans="1:31" ht="15" x14ac:dyDescent="0.25">
      <c r="A173" s="80">
        <v>172</v>
      </c>
      <c r="B173" t="s">
        <v>993</v>
      </c>
      <c r="C173" t="s">
        <v>461</v>
      </c>
      <c r="D173" t="s">
        <v>282</v>
      </c>
      <c r="E173" t="s">
        <v>285</v>
      </c>
      <c r="F173" t="s">
        <v>958</v>
      </c>
      <c r="G173">
        <v>2</v>
      </c>
      <c r="H173">
        <v>4</v>
      </c>
      <c r="I173" t="s">
        <v>958</v>
      </c>
      <c r="J173">
        <v>30</v>
      </c>
      <c r="K173" t="s">
        <v>304</v>
      </c>
      <c r="L173">
        <v>0</v>
      </c>
      <c r="M173" t="s">
        <v>478</v>
      </c>
      <c r="N173" t="s">
        <v>458</v>
      </c>
      <c r="O173" t="s">
        <v>482</v>
      </c>
      <c r="P173"/>
      <c r="Q173"/>
      <c r="R173"/>
      <c r="S173"/>
      <c r="T173" s="116"/>
      <c r="U173" t="s">
        <v>609</v>
      </c>
      <c r="V173" s="116">
        <v>44629</v>
      </c>
      <c r="W173" s="116"/>
      <c r="X173" t="s">
        <v>457</v>
      </c>
      <c r="Y173" t="s">
        <v>994</v>
      </c>
      <c r="Z173" t="s">
        <v>480</v>
      </c>
      <c r="AA173" s="116">
        <v>44629</v>
      </c>
      <c r="AB173">
        <v>0</v>
      </c>
      <c r="AC173" s="83">
        <v>44629.440868056001</v>
      </c>
      <c r="AD173" s="83">
        <v>44629.440868056001</v>
      </c>
      <c r="AE173" s="82" t="s">
        <v>992</v>
      </c>
    </row>
    <row r="174" spans="1:31" ht="15" x14ac:dyDescent="0.25">
      <c r="A174" s="80">
        <v>173</v>
      </c>
      <c r="B174" t="s">
        <v>626</v>
      </c>
      <c r="C174" t="s">
        <v>461</v>
      </c>
      <c r="D174" t="s">
        <v>282</v>
      </c>
      <c r="E174" t="s">
        <v>285</v>
      </c>
      <c r="F174" t="s">
        <v>958</v>
      </c>
      <c r="G174">
        <v>2</v>
      </c>
      <c r="H174">
        <v>4</v>
      </c>
      <c r="I174" t="s">
        <v>958</v>
      </c>
      <c r="J174">
        <v>79</v>
      </c>
      <c r="K174" t="s">
        <v>304</v>
      </c>
      <c r="L174">
        <v>0</v>
      </c>
      <c r="M174" t="s">
        <v>478</v>
      </c>
      <c r="N174" t="s">
        <v>458</v>
      </c>
      <c r="O174" t="s">
        <v>482</v>
      </c>
      <c r="P174"/>
      <c r="Q174"/>
      <c r="R174"/>
      <c r="S174"/>
      <c r="T174" s="116"/>
      <c r="U174" t="s">
        <v>609</v>
      </c>
      <c r="V174" s="116">
        <v>44629</v>
      </c>
      <c r="W174" s="116"/>
      <c r="X174" t="s">
        <v>457</v>
      </c>
      <c r="Y174" t="s">
        <v>996</v>
      </c>
      <c r="Z174" t="s">
        <v>480</v>
      </c>
      <c r="AA174" s="116">
        <v>44629</v>
      </c>
      <c r="AB174">
        <v>0</v>
      </c>
      <c r="AC174" s="83">
        <v>44629.442002315001</v>
      </c>
      <c r="AD174" s="83">
        <v>44629.442002315001</v>
      </c>
      <c r="AE174" s="82" t="s">
        <v>995</v>
      </c>
    </row>
    <row r="175" spans="1:31" ht="15" x14ac:dyDescent="0.25">
      <c r="A175" s="80">
        <v>174</v>
      </c>
      <c r="B175" t="s">
        <v>998</v>
      </c>
      <c r="C175" t="s">
        <v>461</v>
      </c>
      <c r="D175" t="s">
        <v>282</v>
      </c>
      <c r="E175" t="s">
        <v>288</v>
      </c>
      <c r="F175" t="s">
        <v>529</v>
      </c>
      <c r="G175">
        <v>1</v>
      </c>
      <c r="H175">
        <v>2</v>
      </c>
      <c r="I175" t="s">
        <v>529</v>
      </c>
      <c r="J175">
        <v>49</v>
      </c>
      <c r="K175" t="s">
        <v>306</v>
      </c>
      <c r="L175" t="s">
        <v>493</v>
      </c>
      <c r="M175" t="s">
        <v>478</v>
      </c>
      <c r="N175" t="s">
        <v>458</v>
      </c>
      <c r="O175" t="s">
        <v>482</v>
      </c>
      <c r="P175"/>
      <c r="Q175"/>
      <c r="R175"/>
      <c r="S175"/>
      <c r="T175" s="116"/>
      <c r="U175" t="s">
        <v>491</v>
      </c>
      <c r="V175" s="116">
        <v>44629</v>
      </c>
      <c r="W175" s="116"/>
      <c r="X175" t="s">
        <v>457</v>
      </c>
      <c r="Y175" t="s">
        <v>999</v>
      </c>
      <c r="Z175" t="s">
        <v>480</v>
      </c>
      <c r="AA175" s="116">
        <v>44629</v>
      </c>
      <c r="AB175">
        <v>1</v>
      </c>
      <c r="AC175" s="83">
        <v>44629.443611110997</v>
      </c>
      <c r="AD175" s="83">
        <v>44629.443611110997</v>
      </c>
      <c r="AE175" s="82" t="s">
        <v>997</v>
      </c>
    </row>
    <row r="176" spans="1:31" ht="15" x14ac:dyDescent="0.25">
      <c r="A176" s="80">
        <v>175</v>
      </c>
      <c r="B176" t="s">
        <v>1001</v>
      </c>
      <c r="C176" t="s">
        <v>461</v>
      </c>
      <c r="D176" t="s">
        <v>282</v>
      </c>
      <c r="E176" t="s">
        <v>285</v>
      </c>
      <c r="F176" t="s">
        <v>608</v>
      </c>
      <c r="G176">
        <v>3</v>
      </c>
      <c r="H176">
        <v>3</v>
      </c>
      <c r="I176" t="s">
        <v>608</v>
      </c>
      <c r="J176">
        <v>49</v>
      </c>
      <c r="K176" t="s">
        <v>304</v>
      </c>
      <c r="L176" t="s">
        <v>1002</v>
      </c>
      <c r="M176" t="s">
        <v>478</v>
      </c>
      <c r="N176" t="s">
        <v>458</v>
      </c>
      <c r="O176" t="s">
        <v>482</v>
      </c>
      <c r="P176"/>
      <c r="Q176"/>
      <c r="R176"/>
      <c r="S176"/>
      <c r="T176" s="116"/>
      <c r="U176" t="s">
        <v>609</v>
      </c>
      <c r="V176" s="116">
        <v>44629</v>
      </c>
      <c r="W176" s="116"/>
      <c r="X176" t="s">
        <v>457</v>
      </c>
      <c r="Y176" t="s">
        <v>1003</v>
      </c>
      <c r="Z176" t="s">
        <v>480</v>
      </c>
      <c r="AA176" s="116">
        <v>44629</v>
      </c>
      <c r="AB176">
        <v>0</v>
      </c>
      <c r="AC176" s="83">
        <v>44629.444456019002</v>
      </c>
      <c r="AD176" s="83">
        <v>44629.444456019002</v>
      </c>
      <c r="AE176" s="82" t="s">
        <v>1000</v>
      </c>
    </row>
    <row r="177" spans="1:31" ht="15" x14ac:dyDescent="0.25">
      <c r="A177" s="80">
        <v>176</v>
      </c>
      <c r="B177" t="s">
        <v>611</v>
      </c>
      <c r="C177" t="s">
        <v>461</v>
      </c>
      <c r="D177" t="s">
        <v>282</v>
      </c>
      <c r="E177" t="s">
        <v>285</v>
      </c>
      <c r="F177" t="s">
        <v>608</v>
      </c>
      <c r="G177">
        <v>3</v>
      </c>
      <c r="H177">
        <v>3</v>
      </c>
      <c r="I177" t="s">
        <v>608</v>
      </c>
      <c r="J177">
        <v>40</v>
      </c>
      <c r="K177" t="s">
        <v>304</v>
      </c>
      <c r="L177">
        <v>0</v>
      </c>
      <c r="M177" t="s">
        <v>478</v>
      </c>
      <c r="N177" t="s">
        <v>458</v>
      </c>
      <c r="O177" t="s">
        <v>482</v>
      </c>
      <c r="P177"/>
      <c r="Q177"/>
      <c r="R177"/>
      <c r="S177"/>
      <c r="T177" s="116"/>
      <c r="U177" t="s">
        <v>609</v>
      </c>
      <c r="V177" s="116">
        <v>44629</v>
      </c>
      <c r="W177" s="116"/>
      <c r="X177" t="s">
        <v>457</v>
      </c>
      <c r="Y177" t="s">
        <v>1005</v>
      </c>
      <c r="Z177" t="s">
        <v>480</v>
      </c>
      <c r="AA177" s="116">
        <v>44629</v>
      </c>
      <c r="AB177">
        <v>0</v>
      </c>
      <c r="AC177" s="83">
        <v>44629.445439814997</v>
      </c>
      <c r="AD177" s="83">
        <v>44629.445439814997</v>
      </c>
      <c r="AE177" s="82" t="s">
        <v>1004</v>
      </c>
    </row>
    <row r="178" spans="1:31" ht="15" x14ac:dyDescent="0.25">
      <c r="A178" s="80">
        <v>177</v>
      </c>
      <c r="B178" t="s">
        <v>1007</v>
      </c>
      <c r="C178" t="s">
        <v>461</v>
      </c>
      <c r="D178" t="s">
        <v>282</v>
      </c>
      <c r="E178" t="s">
        <v>285</v>
      </c>
      <c r="F178" t="s">
        <v>608</v>
      </c>
      <c r="G178">
        <v>3</v>
      </c>
      <c r="H178">
        <v>3</v>
      </c>
      <c r="I178" t="s">
        <v>608</v>
      </c>
      <c r="J178">
        <v>78</v>
      </c>
      <c r="K178" t="s">
        <v>304</v>
      </c>
      <c r="L178">
        <v>0</v>
      </c>
      <c r="M178" t="s">
        <v>478</v>
      </c>
      <c r="N178" t="s">
        <v>458</v>
      </c>
      <c r="O178" t="s">
        <v>482</v>
      </c>
      <c r="P178"/>
      <c r="Q178"/>
      <c r="R178"/>
      <c r="S178"/>
      <c r="T178" s="116"/>
      <c r="U178" t="s">
        <v>609</v>
      </c>
      <c r="V178" s="116">
        <v>44629</v>
      </c>
      <c r="W178" s="116"/>
      <c r="X178" t="s">
        <v>457</v>
      </c>
      <c r="Y178" t="s">
        <v>1008</v>
      </c>
      <c r="Z178" t="s">
        <v>480</v>
      </c>
      <c r="AA178" s="116">
        <v>44629</v>
      </c>
      <c r="AB178">
        <v>0</v>
      </c>
      <c r="AC178" s="83">
        <v>44629.447013889003</v>
      </c>
      <c r="AD178" s="83">
        <v>44629.447013889003</v>
      </c>
      <c r="AE178" s="82" t="s">
        <v>1006</v>
      </c>
    </row>
    <row r="179" spans="1:31" ht="15" x14ac:dyDescent="0.25">
      <c r="A179" s="80">
        <v>178</v>
      </c>
      <c r="B179" t="s">
        <v>1010</v>
      </c>
      <c r="C179" t="s">
        <v>461</v>
      </c>
      <c r="D179" t="s">
        <v>282</v>
      </c>
      <c r="E179" t="s">
        <v>285</v>
      </c>
      <c r="F179" t="s">
        <v>608</v>
      </c>
      <c r="G179">
        <v>3</v>
      </c>
      <c r="H179">
        <v>3</v>
      </c>
      <c r="I179" t="s">
        <v>608</v>
      </c>
      <c r="J179">
        <v>76</v>
      </c>
      <c r="K179" t="s">
        <v>304</v>
      </c>
      <c r="L179">
        <v>0</v>
      </c>
      <c r="M179" t="s">
        <v>478</v>
      </c>
      <c r="N179" t="s">
        <v>458</v>
      </c>
      <c r="O179" t="s">
        <v>482</v>
      </c>
      <c r="P179"/>
      <c r="Q179"/>
      <c r="R179"/>
      <c r="S179"/>
      <c r="T179" s="116"/>
      <c r="U179" t="s">
        <v>609</v>
      </c>
      <c r="V179" s="116">
        <v>44629</v>
      </c>
      <c r="W179" s="116"/>
      <c r="X179" t="s">
        <v>457</v>
      </c>
      <c r="Y179" t="s">
        <v>1011</v>
      </c>
      <c r="Z179" t="s">
        <v>480</v>
      </c>
      <c r="AA179" s="116">
        <v>44629</v>
      </c>
      <c r="AB179">
        <v>0</v>
      </c>
      <c r="AC179" s="83">
        <v>44629.448032407003</v>
      </c>
      <c r="AD179" s="83">
        <v>44629.448032407003</v>
      </c>
      <c r="AE179" s="82" t="s">
        <v>1009</v>
      </c>
    </row>
    <row r="180" spans="1:31" ht="15" x14ac:dyDescent="0.25">
      <c r="A180" s="80">
        <v>179</v>
      </c>
      <c r="B180" t="s">
        <v>592</v>
      </c>
      <c r="C180" t="s">
        <v>461</v>
      </c>
      <c r="D180" t="s">
        <v>282</v>
      </c>
      <c r="E180" t="s">
        <v>285</v>
      </c>
      <c r="F180" t="s">
        <v>608</v>
      </c>
      <c r="G180">
        <v>3</v>
      </c>
      <c r="H180">
        <v>3</v>
      </c>
      <c r="I180" t="s">
        <v>608</v>
      </c>
      <c r="J180">
        <v>35</v>
      </c>
      <c r="K180" t="s">
        <v>304</v>
      </c>
      <c r="L180">
        <v>0</v>
      </c>
      <c r="M180" t="s">
        <v>478</v>
      </c>
      <c r="N180" t="s">
        <v>458</v>
      </c>
      <c r="O180" t="s">
        <v>482</v>
      </c>
      <c r="P180"/>
      <c r="Q180"/>
      <c r="R180"/>
      <c r="S180"/>
      <c r="T180" s="116"/>
      <c r="U180" t="s">
        <v>609</v>
      </c>
      <c r="V180" s="116">
        <v>44629</v>
      </c>
      <c r="W180" s="116"/>
      <c r="X180" t="s">
        <v>457</v>
      </c>
      <c r="Y180" t="s">
        <v>1013</v>
      </c>
      <c r="Z180" t="s">
        <v>480</v>
      </c>
      <c r="AA180" s="116">
        <v>44629</v>
      </c>
      <c r="AB180">
        <v>0</v>
      </c>
      <c r="AC180" s="83">
        <v>44629.448935184999</v>
      </c>
      <c r="AD180" s="83">
        <v>44629.448935184999</v>
      </c>
      <c r="AE180" s="82" t="s">
        <v>1012</v>
      </c>
    </row>
    <row r="181" spans="1:31" ht="15" x14ac:dyDescent="0.25">
      <c r="A181" s="80">
        <v>180</v>
      </c>
      <c r="B181" t="s">
        <v>1015</v>
      </c>
      <c r="C181" t="s">
        <v>461</v>
      </c>
      <c r="D181" t="s">
        <v>282</v>
      </c>
      <c r="E181" t="s">
        <v>288</v>
      </c>
      <c r="F181" t="s">
        <v>529</v>
      </c>
      <c r="G181">
        <v>1</v>
      </c>
      <c r="H181">
        <v>2</v>
      </c>
      <c r="I181" t="s">
        <v>529</v>
      </c>
      <c r="J181">
        <v>43</v>
      </c>
      <c r="K181" t="s">
        <v>306</v>
      </c>
      <c r="L181" t="s">
        <v>493</v>
      </c>
      <c r="M181" t="s">
        <v>478</v>
      </c>
      <c r="N181" t="s">
        <v>458</v>
      </c>
      <c r="O181" t="s">
        <v>482</v>
      </c>
      <c r="P181"/>
      <c r="Q181"/>
      <c r="R181"/>
      <c r="S181"/>
      <c r="T181" s="116"/>
      <c r="U181" t="s">
        <v>491</v>
      </c>
      <c r="V181" s="116">
        <v>44629</v>
      </c>
      <c r="W181" s="116"/>
      <c r="X181" t="s">
        <v>457</v>
      </c>
      <c r="Y181" t="s">
        <v>1016</v>
      </c>
      <c r="Z181" t="s">
        <v>480</v>
      </c>
      <c r="AA181" s="116">
        <v>44629</v>
      </c>
      <c r="AB181">
        <v>1</v>
      </c>
      <c r="AC181" s="83">
        <v>44629.450196758997</v>
      </c>
      <c r="AD181" s="83">
        <v>44629.450196758997</v>
      </c>
      <c r="AE181" s="82" t="s">
        <v>1014</v>
      </c>
    </row>
    <row r="182" spans="1:31" ht="15" x14ac:dyDescent="0.25">
      <c r="A182" s="80">
        <v>181</v>
      </c>
      <c r="B182" t="s">
        <v>1018</v>
      </c>
      <c r="C182" t="s">
        <v>461</v>
      </c>
      <c r="D182" t="s">
        <v>282</v>
      </c>
      <c r="E182" t="s">
        <v>288</v>
      </c>
      <c r="F182" t="s">
        <v>529</v>
      </c>
      <c r="G182">
        <v>1</v>
      </c>
      <c r="H182">
        <v>2</v>
      </c>
      <c r="I182" t="s">
        <v>529</v>
      </c>
      <c r="J182">
        <v>49</v>
      </c>
      <c r="K182" t="s">
        <v>304</v>
      </c>
      <c r="L182" t="s">
        <v>493</v>
      </c>
      <c r="M182" t="s">
        <v>478</v>
      </c>
      <c r="N182" t="s">
        <v>458</v>
      </c>
      <c r="O182" t="s">
        <v>482</v>
      </c>
      <c r="P182"/>
      <c r="Q182"/>
      <c r="R182"/>
      <c r="S182"/>
      <c r="T182" s="116"/>
      <c r="U182" t="s">
        <v>491</v>
      </c>
      <c r="V182" s="116">
        <v>44629</v>
      </c>
      <c r="W182" s="116"/>
      <c r="X182" t="s">
        <v>457</v>
      </c>
      <c r="Y182" t="s">
        <v>1019</v>
      </c>
      <c r="Z182" t="s">
        <v>480</v>
      </c>
      <c r="AA182" s="116">
        <v>44629</v>
      </c>
      <c r="AB182">
        <v>1</v>
      </c>
      <c r="AC182" s="83">
        <v>44629.452314814996</v>
      </c>
      <c r="AD182" s="83">
        <v>44629.452314814996</v>
      </c>
      <c r="AE182" s="82" t="s">
        <v>1017</v>
      </c>
    </row>
    <row r="183" spans="1:31" ht="15" x14ac:dyDescent="0.25">
      <c r="A183" s="80">
        <v>182</v>
      </c>
      <c r="B183" t="s">
        <v>1021</v>
      </c>
      <c r="C183" t="s">
        <v>461</v>
      </c>
      <c r="D183" t="s">
        <v>282</v>
      </c>
      <c r="E183" t="s">
        <v>285</v>
      </c>
      <c r="F183" t="s">
        <v>608</v>
      </c>
      <c r="G183">
        <v>3</v>
      </c>
      <c r="H183">
        <v>3</v>
      </c>
      <c r="I183" t="s">
        <v>608</v>
      </c>
      <c r="J183">
        <v>60</v>
      </c>
      <c r="K183" t="s">
        <v>304</v>
      </c>
      <c r="L183">
        <v>0</v>
      </c>
      <c r="M183" t="s">
        <v>478</v>
      </c>
      <c r="N183" t="s">
        <v>458</v>
      </c>
      <c r="O183" t="s">
        <v>482</v>
      </c>
      <c r="P183"/>
      <c r="Q183"/>
      <c r="R183"/>
      <c r="S183"/>
      <c r="T183" s="116"/>
      <c r="U183" t="s">
        <v>609</v>
      </c>
      <c r="V183" s="116">
        <v>44629</v>
      </c>
      <c r="W183" s="116"/>
      <c r="X183" t="s">
        <v>457</v>
      </c>
      <c r="Y183" t="s">
        <v>1022</v>
      </c>
      <c r="Z183" t="s">
        <v>480</v>
      </c>
      <c r="AA183" s="116">
        <v>44629</v>
      </c>
      <c r="AB183">
        <v>0</v>
      </c>
      <c r="AC183" s="83">
        <v>44629.452314814996</v>
      </c>
      <c r="AD183" s="83">
        <v>44629.452314814996</v>
      </c>
      <c r="AE183" s="82" t="s">
        <v>1020</v>
      </c>
    </row>
    <row r="184" spans="1:31" ht="15" x14ac:dyDescent="0.25">
      <c r="A184" s="80">
        <v>183</v>
      </c>
      <c r="B184" t="s">
        <v>1024</v>
      </c>
      <c r="C184" t="s">
        <v>461</v>
      </c>
      <c r="D184" t="s">
        <v>282</v>
      </c>
      <c r="E184" t="s">
        <v>285</v>
      </c>
      <c r="F184" t="s">
        <v>608</v>
      </c>
      <c r="G184">
        <v>3</v>
      </c>
      <c r="H184">
        <v>3</v>
      </c>
      <c r="I184" t="s">
        <v>608</v>
      </c>
      <c r="J184">
        <v>51</v>
      </c>
      <c r="K184" t="s">
        <v>304</v>
      </c>
      <c r="L184">
        <v>0</v>
      </c>
      <c r="M184" t="s">
        <v>478</v>
      </c>
      <c r="N184" t="s">
        <v>458</v>
      </c>
      <c r="O184" t="s">
        <v>482</v>
      </c>
      <c r="P184"/>
      <c r="Q184"/>
      <c r="R184"/>
      <c r="S184"/>
      <c r="T184" s="116"/>
      <c r="U184" t="s">
        <v>609</v>
      </c>
      <c r="V184" s="116">
        <v>44629</v>
      </c>
      <c r="W184" s="116"/>
      <c r="X184" t="s">
        <v>457</v>
      </c>
      <c r="Y184" t="s">
        <v>1025</v>
      </c>
      <c r="Z184" t="s">
        <v>480</v>
      </c>
      <c r="AA184" s="116">
        <v>44629</v>
      </c>
      <c r="AB184">
        <v>0</v>
      </c>
      <c r="AC184" s="83">
        <v>44629.453159721998</v>
      </c>
      <c r="AD184" s="83">
        <v>44629.453159721998</v>
      </c>
      <c r="AE184" s="82" t="s">
        <v>1023</v>
      </c>
    </row>
    <row r="185" spans="1:31" ht="15" x14ac:dyDescent="0.25">
      <c r="A185" s="80">
        <v>184</v>
      </c>
      <c r="B185" t="s">
        <v>1027</v>
      </c>
      <c r="C185" t="s">
        <v>461</v>
      </c>
      <c r="D185" t="s">
        <v>282</v>
      </c>
      <c r="E185" t="s">
        <v>288</v>
      </c>
      <c r="F185" t="s">
        <v>529</v>
      </c>
      <c r="G185">
        <v>1</v>
      </c>
      <c r="H185">
        <v>2</v>
      </c>
      <c r="I185" t="s">
        <v>529</v>
      </c>
      <c r="J185">
        <v>72</v>
      </c>
      <c r="K185" t="s">
        <v>306</v>
      </c>
      <c r="L185" t="s">
        <v>493</v>
      </c>
      <c r="M185" t="s">
        <v>478</v>
      </c>
      <c r="N185" t="s">
        <v>458</v>
      </c>
      <c r="O185" t="s">
        <v>482</v>
      </c>
      <c r="P185"/>
      <c r="Q185"/>
      <c r="R185"/>
      <c r="S185"/>
      <c r="T185" s="116"/>
      <c r="U185" t="s">
        <v>491</v>
      </c>
      <c r="V185" s="116">
        <v>44629</v>
      </c>
      <c r="W185" s="116"/>
      <c r="X185" t="s">
        <v>457</v>
      </c>
      <c r="Y185" t="s">
        <v>1028</v>
      </c>
      <c r="Z185" t="s">
        <v>480</v>
      </c>
      <c r="AA185" s="116">
        <v>44629</v>
      </c>
      <c r="AB185">
        <v>0</v>
      </c>
      <c r="AC185" s="83">
        <v>44629.454340277996</v>
      </c>
      <c r="AD185" s="83">
        <v>44629.454340277996</v>
      </c>
      <c r="AE185" s="82" t="s">
        <v>1026</v>
      </c>
    </row>
    <row r="186" spans="1:31" ht="15" x14ac:dyDescent="0.25">
      <c r="A186" s="80">
        <v>185</v>
      </c>
      <c r="B186" t="s">
        <v>750</v>
      </c>
      <c r="C186" t="s">
        <v>461</v>
      </c>
      <c r="D186" t="s">
        <v>282</v>
      </c>
      <c r="E186" t="s">
        <v>288</v>
      </c>
      <c r="F186" t="s">
        <v>529</v>
      </c>
      <c r="G186">
        <v>1</v>
      </c>
      <c r="H186">
        <v>2</v>
      </c>
      <c r="I186" t="s">
        <v>529</v>
      </c>
      <c r="J186">
        <v>38</v>
      </c>
      <c r="K186" t="s">
        <v>304</v>
      </c>
      <c r="L186" t="s">
        <v>493</v>
      </c>
      <c r="M186" t="s">
        <v>478</v>
      </c>
      <c r="N186" t="s">
        <v>458</v>
      </c>
      <c r="O186" t="s">
        <v>482</v>
      </c>
      <c r="P186"/>
      <c r="Q186"/>
      <c r="R186"/>
      <c r="S186"/>
      <c r="T186" s="116"/>
      <c r="U186" t="s">
        <v>491</v>
      </c>
      <c r="V186" s="116">
        <v>44629</v>
      </c>
      <c r="W186" s="116"/>
      <c r="X186" t="s">
        <v>457</v>
      </c>
      <c r="Y186" t="s">
        <v>1030</v>
      </c>
      <c r="Z186" t="s">
        <v>480</v>
      </c>
      <c r="AA186" s="116">
        <v>44629</v>
      </c>
      <c r="AB186">
        <v>1</v>
      </c>
      <c r="AC186" s="83">
        <v>44629.456122684998</v>
      </c>
      <c r="AD186" s="83">
        <v>44629.456122684998</v>
      </c>
      <c r="AE186" s="82" t="s">
        <v>1029</v>
      </c>
    </row>
    <row r="187" spans="1:31" ht="15" x14ac:dyDescent="0.25">
      <c r="A187" s="80">
        <v>186</v>
      </c>
      <c r="B187" t="s">
        <v>1032</v>
      </c>
      <c r="C187" t="s">
        <v>461</v>
      </c>
      <c r="D187" t="s">
        <v>282</v>
      </c>
      <c r="E187" t="s">
        <v>285</v>
      </c>
      <c r="F187" t="s">
        <v>608</v>
      </c>
      <c r="G187">
        <v>3</v>
      </c>
      <c r="H187">
        <v>3</v>
      </c>
      <c r="I187" t="s">
        <v>608</v>
      </c>
      <c r="J187">
        <v>25</v>
      </c>
      <c r="K187" t="s">
        <v>304</v>
      </c>
      <c r="L187">
        <v>0</v>
      </c>
      <c r="M187" t="s">
        <v>478</v>
      </c>
      <c r="N187" t="s">
        <v>458</v>
      </c>
      <c r="O187" t="s">
        <v>482</v>
      </c>
      <c r="P187"/>
      <c r="Q187"/>
      <c r="R187"/>
      <c r="S187"/>
      <c r="T187" s="116"/>
      <c r="U187" t="s">
        <v>609</v>
      </c>
      <c r="V187" s="116">
        <v>44629</v>
      </c>
      <c r="W187" s="116"/>
      <c r="X187" t="s">
        <v>457</v>
      </c>
      <c r="Y187" t="s">
        <v>1033</v>
      </c>
      <c r="Z187" t="s">
        <v>480</v>
      </c>
      <c r="AA187" s="116">
        <v>44629</v>
      </c>
      <c r="AB187">
        <v>0</v>
      </c>
      <c r="AC187" s="83">
        <v>44629.456574074</v>
      </c>
      <c r="AD187" s="83">
        <v>44629.456574074</v>
      </c>
      <c r="AE187" s="82" t="s">
        <v>1031</v>
      </c>
    </row>
    <row r="188" spans="1:31" ht="15" x14ac:dyDescent="0.25">
      <c r="A188" s="80">
        <v>187</v>
      </c>
      <c r="B188" t="s">
        <v>1035</v>
      </c>
      <c r="C188" t="s">
        <v>461</v>
      </c>
      <c r="D188" t="s">
        <v>282</v>
      </c>
      <c r="E188" t="s">
        <v>285</v>
      </c>
      <c r="F188" t="s">
        <v>608</v>
      </c>
      <c r="G188">
        <v>3</v>
      </c>
      <c r="H188">
        <v>3</v>
      </c>
      <c r="I188" t="s">
        <v>608</v>
      </c>
      <c r="J188">
        <v>30</v>
      </c>
      <c r="K188" t="s">
        <v>304</v>
      </c>
      <c r="L188">
        <v>0</v>
      </c>
      <c r="M188" t="s">
        <v>478</v>
      </c>
      <c r="N188" t="s">
        <v>458</v>
      </c>
      <c r="O188" t="s">
        <v>482</v>
      </c>
      <c r="P188"/>
      <c r="Q188"/>
      <c r="R188"/>
      <c r="S188"/>
      <c r="T188" s="116"/>
      <c r="U188" t="s">
        <v>609</v>
      </c>
      <c r="V188" s="116">
        <v>44629</v>
      </c>
      <c r="W188" s="116"/>
      <c r="X188" t="s">
        <v>457</v>
      </c>
      <c r="Y188" t="s">
        <v>1036</v>
      </c>
      <c r="Z188" t="s">
        <v>480</v>
      </c>
      <c r="AA188" s="116">
        <v>44629</v>
      </c>
      <c r="AB188">
        <v>0</v>
      </c>
      <c r="AC188" s="83">
        <v>44629.457650463002</v>
      </c>
      <c r="AD188" s="83">
        <v>44629.457650463002</v>
      </c>
      <c r="AE188" s="82" t="s">
        <v>1034</v>
      </c>
    </row>
    <row r="189" spans="1:31" ht="15" x14ac:dyDescent="0.25">
      <c r="A189" s="80">
        <v>188</v>
      </c>
      <c r="B189" t="s">
        <v>1038</v>
      </c>
      <c r="C189" t="s">
        <v>461</v>
      </c>
      <c r="D189" t="s">
        <v>282</v>
      </c>
      <c r="E189" t="s">
        <v>285</v>
      </c>
      <c r="F189" t="s">
        <v>608</v>
      </c>
      <c r="G189">
        <v>3</v>
      </c>
      <c r="H189">
        <v>3</v>
      </c>
      <c r="I189" t="s">
        <v>608</v>
      </c>
      <c r="J189">
        <v>47</v>
      </c>
      <c r="K189" t="s">
        <v>304</v>
      </c>
      <c r="L189">
        <v>0</v>
      </c>
      <c r="M189" t="s">
        <v>478</v>
      </c>
      <c r="N189" t="s">
        <v>458</v>
      </c>
      <c r="O189" t="s">
        <v>482</v>
      </c>
      <c r="P189"/>
      <c r="Q189"/>
      <c r="R189"/>
      <c r="S189"/>
      <c r="T189" s="116"/>
      <c r="U189" t="s">
        <v>609</v>
      </c>
      <c r="V189" s="116">
        <v>44629</v>
      </c>
      <c r="W189" s="116"/>
      <c r="X189" t="s">
        <v>457</v>
      </c>
      <c r="Y189" t="s">
        <v>1039</v>
      </c>
      <c r="Z189" t="s">
        <v>480</v>
      </c>
      <c r="AA189" s="116">
        <v>44629</v>
      </c>
      <c r="AB189">
        <v>0</v>
      </c>
      <c r="AC189" s="83">
        <v>44629.458460647998</v>
      </c>
      <c r="AD189" s="83">
        <v>44629.458460647998</v>
      </c>
      <c r="AE189" s="82" t="s">
        <v>1037</v>
      </c>
    </row>
    <row r="190" spans="1:31" ht="15" x14ac:dyDescent="0.25">
      <c r="A190" s="80">
        <v>189</v>
      </c>
      <c r="B190" t="s">
        <v>1041</v>
      </c>
      <c r="C190" t="s">
        <v>461</v>
      </c>
      <c r="D190" t="s">
        <v>282</v>
      </c>
      <c r="E190" t="s">
        <v>285</v>
      </c>
      <c r="F190" t="s">
        <v>608</v>
      </c>
      <c r="G190">
        <v>3</v>
      </c>
      <c r="H190">
        <v>3</v>
      </c>
      <c r="I190" t="s">
        <v>608</v>
      </c>
      <c r="J190">
        <v>34</v>
      </c>
      <c r="K190" t="s">
        <v>304</v>
      </c>
      <c r="L190">
        <v>0</v>
      </c>
      <c r="M190" t="s">
        <v>478</v>
      </c>
      <c r="N190" t="s">
        <v>458</v>
      </c>
      <c r="O190" t="s">
        <v>482</v>
      </c>
      <c r="P190"/>
      <c r="Q190"/>
      <c r="R190"/>
      <c r="S190"/>
      <c r="T190" s="116"/>
      <c r="U190" t="s">
        <v>609</v>
      </c>
      <c r="V190" s="116">
        <v>44629</v>
      </c>
      <c r="W190" s="116"/>
      <c r="X190" t="s">
        <v>457</v>
      </c>
      <c r="Y190" t="s">
        <v>1042</v>
      </c>
      <c r="Z190" t="s">
        <v>480</v>
      </c>
      <c r="AA190" s="116">
        <v>44629</v>
      </c>
      <c r="AB190">
        <v>0</v>
      </c>
      <c r="AC190" s="83">
        <v>44629.459270833002</v>
      </c>
      <c r="AD190" s="83">
        <v>44629.459270833002</v>
      </c>
      <c r="AE190" s="82" t="s">
        <v>1040</v>
      </c>
    </row>
    <row r="191" spans="1:31" ht="15" x14ac:dyDescent="0.25">
      <c r="A191" s="80">
        <v>190</v>
      </c>
      <c r="B191" t="s">
        <v>1044</v>
      </c>
      <c r="C191" t="s">
        <v>461</v>
      </c>
      <c r="D191" t="s">
        <v>282</v>
      </c>
      <c r="E191" t="s">
        <v>288</v>
      </c>
      <c r="F191" t="s">
        <v>529</v>
      </c>
      <c r="G191">
        <v>1</v>
      </c>
      <c r="H191">
        <v>2</v>
      </c>
      <c r="I191" t="s">
        <v>529</v>
      </c>
      <c r="J191">
        <v>40</v>
      </c>
      <c r="K191" t="s">
        <v>306</v>
      </c>
      <c r="L191" t="s">
        <v>493</v>
      </c>
      <c r="M191" t="s">
        <v>478</v>
      </c>
      <c r="N191" t="s">
        <v>458</v>
      </c>
      <c r="O191" t="s">
        <v>482</v>
      </c>
      <c r="P191"/>
      <c r="Q191"/>
      <c r="R191"/>
      <c r="S191"/>
      <c r="T191" s="116"/>
      <c r="U191" t="s">
        <v>491</v>
      </c>
      <c r="V191" s="116">
        <v>44629</v>
      </c>
      <c r="W191" s="116"/>
      <c r="X191" t="s">
        <v>457</v>
      </c>
      <c r="Y191" t="s">
        <v>1045</v>
      </c>
      <c r="Z191" t="s">
        <v>480</v>
      </c>
      <c r="AA191" s="116">
        <v>44629</v>
      </c>
      <c r="AB191">
        <v>1</v>
      </c>
      <c r="AC191" s="83">
        <v>44629.459421296</v>
      </c>
      <c r="AD191" s="83">
        <v>44629.459421296</v>
      </c>
      <c r="AE191" s="82" t="s">
        <v>1043</v>
      </c>
    </row>
    <row r="192" spans="1:31" ht="15" x14ac:dyDescent="0.25">
      <c r="A192" s="80">
        <v>191</v>
      </c>
      <c r="B192" t="s">
        <v>1047</v>
      </c>
      <c r="C192" t="s">
        <v>461</v>
      </c>
      <c r="D192" t="s">
        <v>282</v>
      </c>
      <c r="E192" t="s">
        <v>285</v>
      </c>
      <c r="F192" t="s">
        <v>608</v>
      </c>
      <c r="G192">
        <v>3</v>
      </c>
      <c r="H192">
        <v>3</v>
      </c>
      <c r="I192" t="s">
        <v>608</v>
      </c>
      <c r="J192">
        <v>17</v>
      </c>
      <c r="K192" t="s">
        <v>304</v>
      </c>
      <c r="L192">
        <v>0</v>
      </c>
      <c r="M192" t="s">
        <v>478</v>
      </c>
      <c r="N192" t="s">
        <v>458</v>
      </c>
      <c r="O192" t="s">
        <v>482</v>
      </c>
      <c r="P192"/>
      <c r="Q192"/>
      <c r="R192"/>
      <c r="S192"/>
      <c r="T192" s="116"/>
      <c r="U192" t="s">
        <v>609</v>
      </c>
      <c r="V192" s="116">
        <v>44629</v>
      </c>
      <c r="W192" s="116"/>
      <c r="X192" t="s">
        <v>457</v>
      </c>
      <c r="Y192" t="s">
        <v>1048</v>
      </c>
      <c r="Z192" t="s">
        <v>480</v>
      </c>
      <c r="AA192" s="116">
        <v>44629</v>
      </c>
      <c r="AB192">
        <v>0</v>
      </c>
      <c r="AC192" s="83">
        <v>44629.460138889001</v>
      </c>
      <c r="AD192" s="83">
        <v>44629.460138889001</v>
      </c>
      <c r="AE192" s="82" t="s">
        <v>1046</v>
      </c>
    </row>
    <row r="193" spans="1:31" ht="15" x14ac:dyDescent="0.25">
      <c r="A193" s="80">
        <v>192</v>
      </c>
      <c r="B193" t="s">
        <v>1050</v>
      </c>
      <c r="C193" t="s">
        <v>461</v>
      </c>
      <c r="D193" t="s">
        <v>282</v>
      </c>
      <c r="E193" t="s">
        <v>285</v>
      </c>
      <c r="F193" t="s">
        <v>608</v>
      </c>
      <c r="G193">
        <v>3</v>
      </c>
      <c r="H193">
        <v>3</v>
      </c>
      <c r="I193" t="s">
        <v>608</v>
      </c>
      <c r="J193">
        <v>6</v>
      </c>
      <c r="K193" t="s">
        <v>304</v>
      </c>
      <c r="L193">
        <v>0</v>
      </c>
      <c r="M193" t="s">
        <v>478</v>
      </c>
      <c r="N193" t="s">
        <v>458</v>
      </c>
      <c r="O193" t="s">
        <v>482</v>
      </c>
      <c r="P193"/>
      <c r="Q193"/>
      <c r="R193"/>
      <c r="S193"/>
      <c r="T193" s="116"/>
      <c r="U193" t="s">
        <v>609</v>
      </c>
      <c r="V193" s="116">
        <v>44629</v>
      </c>
      <c r="W193" s="116"/>
      <c r="X193" t="s">
        <v>457</v>
      </c>
      <c r="Y193" t="s">
        <v>1051</v>
      </c>
      <c r="Z193" t="s">
        <v>480</v>
      </c>
      <c r="AA193" s="116">
        <v>44629</v>
      </c>
      <c r="AB193">
        <v>0</v>
      </c>
      <c r="AC193" s="83">
        <v>44629.461099537002</v>
      </c>
      <c r="AD193" s="83">
        <v>44629.461099537002</v>
      </c>
      <c r="AE193" s="82" t="s">
        <v>1049</v>
      </c>
    </row>
    <row r="194" spans="1:31" ht="15" x14ac:dyDescent="0.25">
      <c r="A194" s="80">
        <v>193</v>
      </c>
      <c r="B194" t="s">
        <v>662</v>
      </c>
      <c r="C194" t="s">
        <v>461</v>
      </c>
      <c r="D194" t="s">
        <v>282</v>
      </c>
      <c r="E194" t="s">
        <v>288</v>
      </c>
      <c r="F194" t="s">
        <v>529</v>
      </c>
      <c r="G194">
        <v>1</v>
      </c>
      <c r="H194">
        <v>2</v>
      </c>
      <c r="I194" t="s">
        <v>529</v>
      </c>
      <c r="J194">
        <v>58</v>
      </c>
      <c r="K194" t="s">
        <v>306</v>
      </c>
      <c r="L194" t="s">
        <v>493</v>
      </c>
      <c r="M194" t="s">
        <v>478</v>
      </c>
      <c r="N194" t="s">
        <v>458</v>
      </c>
      <c r="O194" t="s">
        <v>482</v>
      </c>
      <c r="P194"/>
      <c r="Q194"/>
      <c r="R194"/>
      <c r="S194"/>
      <c r="T194" s="116"/>
      <c r="U194" t="s">
        <v>491</v>
      </c>
      <c r="V194" s="116">
        <v>44629</v>
      </c>
      <c r="W194" s="116"/>
      <c r="X194" t="s">
        <v>457</v>
      </c>
      <c r="Y194" t="s">
        <v>1053</v>
      </c>
      <c r="Z194" t="s">
        <v>480</v>
      </c>
      <c r="AA194" s="116">
        <v>44629</v>
      </c>
      <c r="AB194">
        <v>1</v>
      </c>
      <c r="AC194" s="83">
        <v>44629.461631944003</v>
      </c>
      <c r="AD194" s="83">
        <v>44629.461631944003</v>
      </c>
      <c r="AE194" s="82" t="s">
        <v>1052</v>
      </c>
    </row>
    <row r="195" spans="1:31" ht="15" x14ac:dyDescent="0.25">
      <c r="A195" s="80">
        <v>194</v>
      </c>
      <c r="B195" t="s">
        <v>1055</v>
      </c>
      <c r="C195" t="s">
        <v>461</v>
      </c>
      <c r="D195" t="s">
        <v>282</v>
      </c>
      <c r="E195" t="s">
        <v>285</v>
      </c>
      <c r="F195" t="s">
        <v>612</v>
      </c>
      <c r="G195">
        <v>4</v>
      </c>
      <c r="H195">
        <v>1</v>
      </c>
      <c r="I195" t="s">
        <v>612</v>
      </c>
      <c r="J195">
        <v>44</v>
      </c>
      <c r="K195" t="s">
        <v>304</v>
      </c>
      <c r="L195">
        <v>0</v>
      </c>
      <c r="M195" t="s">
        <v>478</v>
      </c>
      <c r="N195" t="s">
        <v>458</v>
      </c>
      <c r="O195" t="s">
        <v>482</v>
      </c>
      <c r="P195"/>
      <c r="Q195"/>
      <c r="R195"/>
      <c r="S195"/>
      <c r="T195" s="116"/>
      <c r="U195" t="s">
        <v>609</v>
      </c>
      <c r="V195" s="116">
        <v>44629</v>
      </c>
      <c r="W195" s="116"/>
      <c r="X195" t="s">
        <v>457</v>
      </c>
      <c r="Y195" t="s">
        <v>1056</v>
      </c>
      <c r="Z195" t="s">
        <v>480</v>
      </c>
      <c r="AA195" s="116">
        <v>44629</v>
      </c>
      <c r="AB195">
        <v>0</v>
      </c>
      <c r="AC195" s="83">
        <v>44629.463125000002</v>
      </c>
      <c r="AD195" s="83">
        <v>44629.463125000002</v>
      </c>
      <c r="AE195" s="82" t="s">
        <v>1054</v>
      </c>
    </row>
    <row r="196" spans="1:31" ht="15" x14ac:dyDescent="0.25">
      <c r="A196" s="80">
        <v>195</v>
      </c>
      <c r="B196" t="s">
        <v>1058</v>
      </c>
      <c r="C196" t="s">
        <v>461</v>
      </c>
      <c r="D196" t="s">
        <v>282</v>
      </c>
      <c r="E196" t="s">
        <v>288</v>
      </c>
      <c r="F196" t="s">
        <v>529</v>
      </c>
      <c r="G196">
        <v>1</v>
      </c>
      <c r="H196">
        <v>2</v>
      </c>
      <c r="I196" t="s">
        <v>529</v>
      </c>
      <c r="J196">
        <v>64</v>
      </c>
      <c r="K196" t="s">
        <v>304</v>
      </c>
      <c r="L196" t="s">
        <v>493</v>
      </c>
      <c r="M196" t="s">
        <v>478</v>
      </c>
      <c r="N196" t="s">
        <v>458</v>
      </c>
      <c r="O196" t="s">
        <v>482</v>
      </c>
      <c r="P196"/>
      <c r="Q196"/>
      <c r="R196"/>
      <c r="S196"/>
      <c r="T196" s="116"/>
      <c r="U196" t="s">
        <v>491</v>
      </c>
      <c r="V196" s="116">
        <v>44629</v>
      </c>
      <c r="W196" s="116"/>
      <c r="X196" t="s">
        <v>457</v>
      </c>
      <c r="Y196" t="s">
        <v>1059</v>
      </c>
      <c r="Z196" t="s">
        <v>480</v>
      </c>
      <c r="AA196" s="116">
        <v>44629</v>
      </c>
      <c r="AB196">
        <v>1</v>
      </c>
      <c r="AC196" s="83">
        <v>44629.463553241003</v>
      </c>
      <c r="AD196" s="83">
        <v>44629.463553241003</v>
      </c>
      <c r="AE196" s="82" t="s">
        <v>1057</v>
      </c>
    </row>
    <row r="197" spans="1:31" ht="15" x14ac:dyDescent="0.25">
      <c r="A197" s="80">
        <v>196</v>
      </c>
      <c r="B197" t="s">
        <v>1061</v>
      </c>
      <c r="C197" t="s">
        <v>461</v>
      </c>
      <c r="D197" t="s">
        <v>282</v>
      </c>
      <c r="E197" t="s">
        <v>285</v>
      </c>
      <c r="F197" t="s">
        <v>612</v>
      </c>
      <c r="G197">
        <v>5</v>
      </c>
      <c r="H197">
        <v>1</v>
      </c>
      <c r="I197" t="s">
        <v>612</v>
      </c>
      <c r="J197">
        <v>39</v>
      </c>
      <c r="K197" t="s">
        <v>304</v>
      </c>
      <c r="L197">
        <v>0</v>
      </c>
      <c r="M197" t="s">
        <v>478</v>
      </c>
      <c r="N197" t="s">
        <v>458</v>
      </c>
      <c r="O197" t="s">
        <v>482</v>
      </c>
      <c r="P197"/>
      <c r="Q197"/>
      <c r="R197"/>
      <c r="S197"/>
      <c r="T197" s="116"/>
      <c r="U197" t="s">
        <v>609</v>
      </c>
      <c r="V197" s="116">
        <v>44629</v>
      </c>
      <c r="W197" s="116"/>
      <c r="X197" t="s">
        <v>457</v>
      </c>
      <c r="Y197" t="s">
        <v>1062</v>
      </c>
      <c r="Z197" t="s">
        <v>480</v>
      </c>
      <c r="AA197" s="116">
        <v>44629</v>
      </c>
      <c r="AB197">
        <v>0</v>
      </c>
      <c r="AC197" s="83">
        <v>44629.464050925999</v>
      </c>
      <c r="AD197" s="83">
        <v>44629.464050925999</v>
      </c>
      <c r="AE197" s="82" t="s">
        <v>1060</v>
      </c>
    </row>
    <row r="198" spans="1:31" ht="15" x14ac:dyDescent="0.25">
      <c r="A198" s="80">
        <v>197</v>
      </c>
      <c r="B198" t="s">
        <v>1064</v>
      </c>
      <c r="C198" t="s">
        <v>461</v>
      </c>
      <c r="D198" t="s">
        <v>282</v>
      </c>
      <c r="E198" t="s">
        <v>285</v>
      </c>
      <c r="F198" t="s">
        <v>612</v>
      </c>
      <c r="G198">
        <v>4</v>
      </c>
      <c r="H198">
        <v>1</v>
      </c>
      <c r="I198" t="s">
        <v>612</v>
      </c>
      <c r="J198">
        <v>44</v>
      </c>
      <c r="K198" t="s">
        <v>304</v>
      </c>
      <c r="L198">
        <v>0</v>
      </c>
      <c r="M198" t="s">
        <v>478</v>
      </c>
      <c r="N198" t="s">
        <v>458</v>
      </c>
      <c r="O198" t="s">
        <v>482</v>
      </c>
      <c r="P198"/>
      <c r="Q198"/>
      <c r="R198"/>
      <c r="S198"/>
      <c r="T198" s="116"/>
      <c r="U198" t="s">
        <v>609</v>
      </c>
      <c r="V198" s="116">
        <v>44629</v>
      </c>
      <c r="W198" s="116"/>
      <c r="X198" t="s">
        <v>457</v>
      </c>
      <c r="Y198" t="s">
        <v>1065</v>
      </c>
      <c r="Z198" t="s">
        <v>480</v>
      </c>
      <c r="AA198" s="116">
        <v>44629</v>
      </c>
      <c r="AB198">
        <v>0</v>
      </c>
      <c r="AC198" s="83">
        <v>44629.465844906998</v>
      </c>
      <c r="AD198" s="83">
        <v>44629.465844906998</v>
      </c>
      <c r="AE198" s="82" t="s">
        <v>1063</v>
      </c>
    </row>
    <row r="199" spans="1:31" ht="15" x14ac:dyDescent="0.25">
      <c r="A199" s="80">
        <v>198</v>
      </c>
      <c r="B199" t="s">
        <v>1067</v>
      </c>
      <c r="C199" t="s">
        <v>461</v>
      </c>
      <c r="D199" t="s">
        <v>282</v>
      </c>
      <c r="E199" t="s">
        <v>285</v>
      </c>
      <c r="F199" t="s">
        <v>612</v>
      </c>
      <c r="G199">
        <v>4</v>
      </c>
      <c r="H199">
        <v>1</v>
      </c>
      <c r="I199" t="s">
        <v>612</v>
      </c>
      <c r="J199">
        <v>40</v>
      </c>
      <c r="K199" t="s">
        <v>304</v>
      </c>
      <c r="L199">
        <v>0</v>
      </c>
      <c r="M199" t="s">
        <v>478</v>
      </c>
      <c r="N199" t="s">
        <v>458</v>
      </c>
      <c r="O199" t="s">
        <v>482</v>
      </c>
      <c r="P199"/>
      <c r="Q199"/>
      <c r="R199"/>
      <c r="S199"/>
      <c r="T199" s="116"/>
      <c r="U199" t="s">
        <v>609</v>
      </c>
      <c r="V199" s="116">
        <v>44629</v>
      </c>
      <c r="W199" s="116"/>
      <c r="X199" t="s">
        <v>457</v>
      </c>
      <c r="Y199" t="s">
        <v>1068</v>
      </c>
      <c r="Z199" t="s">
        <v>480</v>
      </c>
      <c r="AA199" s="116">
        <v>44629</v>
      </c>
      <c r="AB199">
        <v>0</v>
      </c>
      <c r="AC199" s="83">
        <v>44629.466747685001</v>
      </c>
      <c r="AD199" s="83">
        <v>44629.466747685001</v>
      </c>
      <c r="AE199" s="82" t="s">
        <v>1066</v>
      </c>
    </row>
    <row r="200" spans="1:31" ht="15" x14ac:dyDescent="0.25">
      <c r="A200" s="80">
        <v>199</v>
      </c>
      <c r="B200" t="s">
        <v>1070</v>
      </c>
      <c r="C200" t="s">
        <v>461</v>
      </c>
      <c r="D200" t="s">
        <v>282</v>
      </c>
      <c r="E200" t="s">
        <v>288</v>
      </c>
      <c r="F200" t="s">
        <v>529</v>
      </c>
      <c r="G200">
        <v>1</v>
      </c>
      <c r="H200">
        <v>2</v>
      </c>
      <c r="I200" t="s">
        <v>529</v>
      </c>
      <c r="J200">
        <v>49</v>
      </c>
      <c r="K200" t="s">
        <v>304</v>
      </c>
      <c r="L200" t="s">
        <v>493</v>
      </c>
      <c r="M200" t="s">
        <v>478</v>
      </c>
      <c r="N200" t="s">
        <v>458</v>
      </c>
      <c r="O200" t="s">
        <v>482</v>
      </c>
      <c r="P200"/>
      <c r="Q200"/>
      <c r="R200"/>
      <c r="S200"/>
      <c r="T200" s="116"/>
      <c r="U200" t="s">
        <v>491</v>
      </c>
      <c r="V200" s="116">
        <v>44629</v>
      </c>
      <c r="W200" s="116"/>
      <c r="X200" t="s">
        <v>457</v>
      </c>
      <c r="Y200" t="s">
        <v>1071</v>
      </c>
      <c r="Z200" t="s">
        <v>480</v>
      </c>
      <c r="AA200" s="116">
        <v>44629</v>
      </c>
      <c r="AB200">
        <v>0</v>
      </c>
      <c r="AC200" s="83">
        <v>44629.467824074003</v>
      </c>
      <c r="AD200" s="83">
        <v>44629.467812499999</v>
      </c>
      <c r="AE200" s="82" t="s">
        <v>1069</v>
      </c>
    </row>
    <row r="201" spans="1:31" ht="15" x14ac:dyDescent="0.25">
      <c r="A201" s="80">
        <v>200</v>
      </c>
      <c r="B201" t="s">
        <v>1073</v>
      </c>
      <c r="C201" t="s">
        <v>461</v>
      </c>
      <c r="D201" t="s">
        <v>282</v>
      </c>
      <c r="E201" t="s">
        <v>285</v>
      </c>
      <c r="F201" t="s">
        <v>612</v>
      </c>
      <c r="G201">
        <v>4</v>
      </c>
      <c r="H201">
        <v>1</v>
      </c>
      <c r="I201" t="s">
        <v>612</v>
      </c>
      <c r="J201">
        <v>17</v>
      </c>
      <c r="K201" t="s">
        <v>304</v>
      </c>
      <c r="L201">
        <v>0</v>
      </c>
      <c r="M201" t="s">
        <v>478</v>
      </c>
      <c r="N201" t="s">
        <v>458</v>
      </c>
      <c r="O201" t="s">
        <v>482</v>
      </c>
      <c r="P201"/>
      <c r="Q201"/>
      <c r="R201"/>
      <c r="S201"/>
      <c r="T201" s="116"/>
      <c r="U201" t="s">
        <v>609</v>
      </c>
      <c r="V201" s="116">
        <v>44629</v>
      </c>
      <c r="W201" s="116"/>
      <c r="X201" t="s">
        <v>457</v>
      </c>
      <c r="Y201" t="s">
        <v>1074</v>
      </c>
      <c r="Z201" t="s">
        <v>480</v>
      </c>
      <c r="AA201" s="116">
        <v>44629</v>
      </c>
      <c r="AB201">
        <v>0</v>
      </c>
      <c r="AC201" s="83">
        <v>44629.468553241</v>
      </c>
      <c r="AD201" s="83">
        <v>44629.468553241</v>
      </c>
      <c r="AE201" s="82" t="s">
        <v>1072</v>
      </c>
    </row>
    <row r="202" spans="1:31" ht="15" x14ac:dyDescent="0.25">
      <c r="A202" s="80">
        <v>201</v>
      </c>
      <c r="B202" t="s">
        <v>1076</v>
      </c>
      <c r="C202" t="s">
        <v>461</v>
      </c>
      <c r="D202" t="s">
        <v>282</v>
      </c>
      <c r="E202" t="s">
        <v>288</v>
      </c>
      <c r="F202" t="s">
        <v>529</v>
      </c>
      <c r="G202">
        <v>1</v>
      </c>
      <c r="H202">
        <v>2</v>
      </c>
      <c r="I202" t="s">
        <v>529</v>
      </c>
      <c r="J202">
        <v>46</v>
      </c>
      <c r="K202" t="s">
        <v>304</v>
      </c>
      <c r="L202" t="s">
        <v>493</v>
      </c>
      <c r="M202" t="s">
        <v>478</v>
      </c>
      <c r="N202" t="s">
        <v>458</v>
      </c>
      <c r="O202" t="s">
        <v>482</v>
      </c>
      <c r="P202"/>
      <c r="Q202"/>
      <c r="R202"/>
      <c r="S202"/>
      <c r="T202" s="116"/>
      <c r="U202" t="s">
        <v>491</v>
      </c>
      <c r="V202" s="116">
        <v>44629</v>
      </c>
      <c r="W202" s="116"/>
      <c r="X202" t="s">
        <v>457</v>
      </c>
      <c r="Y202" t="s">
        <v>1077</v>
      </c>
      <c r="Z202" t="s">
        <v>480</v>
      </c>
      <c r="AA202" s="116">
        <v>44629</v>
      </c>
      <c r="AB202">
        <v>1</v>
      </c>
      <c r="AC202" s="83">
        <v>44629.469652778003</v>
      </c>
      <c r="AD202" s="83">
        <v>44629.469652778003</v>
      </c>
      <c r="AE202" s="82" t="s">
        <v>1075</v>
      </c>
    </row>
    <row r="203" spans="1:31" ht="15" x14ac:dyDescent="0.25">
      <c r="A203" s="80">
        <v>202</v>
      </c>
      <c r="B203" t="s">
        <v>1079</v>
      </c>
      <c r="C203" t="s">
        <v>461</v>
      </c>
      <c r="D203" t="s">
        <v>282</v>
      </c>
      <c r="E203" t="s">
        <v>285</v>
      </c>
      <c r="F203" t="s">
        <v>612</v>
      </c>
      <c r="G203">
        <v>1</v>
      </c>
      <c r="H203">
        <v>2</v>
      </c>
      <c r="I203" t="s">
        <v>612</v>
      </c>
      <c r="J203">
        <v>18</v>
      </c>
      <c r="K203" t="s">
        <v>304</v>
      </c>
      <c r="L203">
        <v>0</v>
      </c>
      <c r="M203" t="s">
        <v>478</v>
      </c>
      <c r="N203" t="s">
        <v>458</v>
      </c>
      <c r="O203" t="s">
        <v>482</v>
      </c>
      <c r="P203"/>
      <c r="Q203"/>
      <c r="R203"/>
      <c r="S203"/>
      <c r="T203" s="116"/>
      <c r="U203" t="s">
        <v>609</v>
      </c>
      <c r="V203" s="116">
        <v>44629</v>
      </c>
      <c r="W203" s="116"/>
      <c r="X203" t="s">
        <v>457</v>
      </c>
      <c r="Y203" t="s">
        <v>1080</v>
      </c>
      <c r="Z203" t="s">
        <v>480</v>
      </c>
      <c r="AA203" s="116">
        <v>44629</v>
      </c>
      <c r="AB203">
        <v>0</v>
      </c>
      <c r="AC203" s="83">
        <v>44629.470023148002</v>
      </c>
      <c r="AD203" s="83">
        <v>44629.470023148002</v>
      </c>
      <c r="AE203" s="82" t="s">
        <v>1078</v>
      </c>
    </row>
    <row r="204" spans="1:31" ht="15" x14ac:dyDescent="0.25">
      <c r="A204" s="80">
        <v>203</v>
      </c>
      <c r="B204" t="s">
        <v>1082</v>
      </c>
      <c r="C204" t="s">
        <v>461</v>
      </c>
      <c r="D204" t="s">
        <v>282</v>
      </c>
      <c r="E204" t="s">
        <v>285</v>
      </c>
      <c r="F204" t="s">
        <v>612</v>
      </c>
      <c r="G204">
        <v>5</v>
      </c>
      <c r="H204">
        <v>2</v>
      </c>
      <c r="I204" t="s">
        <v>612</v>
      </c>
      <c r="J204">
        <v>35</v>
      </c>
      <c r="K204" t="s">
        <v>304</v>
      </c>
      <c r="L204">
        <v>0</v>
      </c>
      <c r="M204" t="s">
        <v>478</v>
      </c>
      <c r="N204" t="s">
        <v>458</v>
      </c>
      <c r="O204" t="s">
        <v>482</v>
      </c>
      <c r="P204"/>
      <c r="Q204"/>
      <c r="R204"/>
      <c r="S204"/>
      <c r="T204" s="116"/>
      <c r="U204" t="s">
        <v>609</v>
      </c>
      <c r="V204" s="116">
        <v>44629</v>
      </c>
      <c r="W204" s="116"/>
      <c r="X204" t="s">
        <v>457</v>
      </c>
      <c r="Y204" t="s">
        <v>1083</v>
      </c>
      <c r="Z204" t="s">
        <v>480</v>
      </c>
      <c r="AA204" s="116">
        <v>44629</v>
      </c>
      <c r="AB204">
        <v>0</v>
      </c>
      <c r="AC204" s="83">
        <v>44629.470891204001</v>
      </c>
      <c r="AD204" s="83">
        <v>44629.470891204001</v>
      </c>
      <c r="AE204" s="82" t="s">
        <v>1081</v>
      </c>
    </row>
    <row r="205" spans="1:31" ht="15" x14ac:dyDescent="0.25">
      <c r="A205" s="80">
        <v>204</v>
      </c>
      <c r="B205" t="s">
        <v>1085</v>
      </c>
      <c r="C205" t="s">
        <v>461</v>
      </c>
      <c r="D205" t="s">
        <v>282</v>
      </c>
      <c r="E205" t="s">
        <v>285</v>
      </c>
      <c r="F205" t="s">
        <v>612</v>
      </c>
      <c r="G205">
        <v>1</v>
      </c>
      <c r="H205">
        <v>2</v>
      </c>
      <c r="I205" t="s">
        <v>612</v>
      </c>
      <c r="J205">
        <v>4</v>
      </c>
      <c r="K205" t="s">
        <v>304</v>
      </c>
      <c r="L205">
        <v>0</v>
      </c>
      <c r="M205" t="s">
        <v>478</v>
      </c>
      <c r="N205" t="s">
        <v>458</v>
      </c>
      <c r="O205" t="s">
        <v>482</v>
      </c>
      <c r="P205"/>
      <c r="Q205"/>
      <c r="R205"/>
      <c r="S205"/>
      <c r="T205" s="116"/>
      <c r="U205" t="s">
        <v>609</v>
      </c>
      <c r="V205" s="116">
        <v>44629</v>
      </c>
      <c r="W205" s="116"/>
      <c r="X205" t="s">
        <v>457</v>
      </c>
      <c r="Y205" t="s">
        <v>1086</v>
      </c>
      <c r="Z205" t="s">
        <v>480</v>
      </c>
      <c r="AA205" s="116">
        <v>44629</v>
      </c>
      <c r="AB205">
        <v>0</v>
      </c>
      <c r="AC205" s="83">
        <v>44629.471770832999</v>
      </c>
      <c r="AD205" s="83">
        <v>44629.471770832999</v>
      </c>
      <c r="AE205" s="82" t="s">
        <v>1084</v>
      </c>
    </row>
    <row r="206" spans="1:31" ht="15" x14ac:dyDescent="0.25">
      <c r="A206" s="80">
        <v>205</v>
      </c>
      <c r="B206" t="s">
        <v>1088</v>
      </c>
      <c r="C206" t="s">
        <v>461</v>
      </c>
      <c r="D206" t="s">
        <v>282</v>
      </c>
      <c r="E206" t="s">
        <v>285</v>
      </c>
      <c r="F206" t="s">
        <v>612</v>
      </c>
      <c r="G206">
        <v>6</v>
      </c>
      <c r="H206">
        <v>1</v>
      </c>
      <c r="I206" t="s">
        <v>612</v>
      </c>
      <c r="J206">
        <v>28</v>
      </c>
      <c r="K206" t="s">
        <v>304</v>
      </c>
      <c r="L206">
        <v>0</v>
      </c>
      <c r="M206" t="s">
        <v>478</v>
      </c>
      <c r="N206" t="s">
        <v>458</v>
      </c>
      <c r="O206" t="s">
        <v>482</v>
      </c>
      <c r="P206"/>
      <c r="Q206"/>
      <c r="R206"/>
      <c r="S206"/>
      <c r="T206" s="116"/>
      <c r="U206" t="s">
        <v>609</v>
      </c>
      <c r="V206" s="116">
        <v>44629</v>
      </c>
      <c r="W206" s="116"/>
      <c r="X206" t="s">
        <v>457</v>
      </c>
      <c r="Y206" t="s">
        <v>1089</v>
      </c>
      <c r="Z206" t="s">
        <v>480</v>
      </c>
      <c r="AA206" s="116">
        <v>44629</v>
      </c>
      <c r="AB206">
        <v>0</v>
      </c>
      <c r="AC206" s="83">
        <v>44629.472627315001</v>
      </c>
      <c r="AD206" s="83">
        <v>44629.472627315001</v>
      </c>
      <c r="AE206" s="82" t="s">
        <v>1087</v>
      </c>
    </row>
    <row r="207" spans="1:31" ht="15" x14ac:dyDescent="0.25">
      <c r="A207" s="80">
        <v>206</v>
      </c>
      <c r="B207" t="s">
        <v>1091</v>
      </c>
      <c r="C207" t="s">
        <v>461</v>
      </c>
      <c r="D207" t="s">
        <v>282</v>
      </c>
      <c r="E207" t="s">
        <v>288</v>
      </c>
      <c r="F207" t="s">
        <v>529</v>
      </c>
      <c r="G207">
        <v>1</v>
      </c>
      <c r="H207">
        <v>2</v>
      </c>
      <c r="I207" t="s">
        <v>529</v>
      </c>
      <c r="J207">
        <v>23</v>
      </c>
      <c r="K207" t="s">
        <v>304</v>
      </c>
      <c r="L207" t="s">
        <v>493</v>
      </c>
      <c r="M207" t="s">
        <v>478</v>
      </c>
      <c r="N207" t="s">
        <v>458</v>
      </c>
      <c r="O207" t="s">
        <v>482</v>
      </c>
      <c r="P207"/>
      <c r="Q207"/>
      <c r="R207"/>
      <c r="S207"/>
      <c r="T207" s="116"/>
      <c r="U207" t="s">
        <v>491</v>
      </c>
      <c r="V207" s="116">
        <v>44629</v>
      </c>
      <c r="W207" s="116"/>
      <c r="X207" t="s">
        <v>457</v>
      </c>
      <c r="Y207" t="s">
        <v>1092</v>
      </c>
      <c r="Z207" t="s">
        <v>480</v>
      </c>
      <c r="AA207" s="116">
        <v>44629</v>
      </c>
      <c r="AB207">
        <v>1</v>
      </c>
      <c r="AC207" s="83">
        <v>44629.473298611003</v>
      </c>
      <c r="AD207" s="83">
        <v>44629.473298611003</v>
      </c>
      <c r="AE207" s="82" t="s">
        <v>1090</v>
      </c>
    </row>
    <row r="208" spans="1:31" ht="15" x14ac:dyDescent="0.25">
      <c r="A208" s="80">
        <v>207</v>
      </c>
      <c r="B208" t="s">
        <v>1094</v>
      </c>
      <c r="C208" t="s">
        <v>461</v>
      </c>
      <c r="D208" t="s">
        <v>282</v>
      </c>
      <c r="E208" t="s">
        <v>285</v>
      </c>
      <c r="F208" t="s">
        <v>608</v>
      </c>
      <c r="G208">
        <v>4</v>
      </c>
      <c r="H208">
        <v>4</v>
      </c>
      <c r="I208" t="s">
        <v>608</v>
      </c>
      <c r="J208">
        <v>52</v>
      </c>
      <c r="K208" t="s">
        <v>304</v>
      </c>
      <c r="L208" t="s">
        <v>1095</v>
      </c>
      <c r="M208" t="s">
        <v>478</v>
      </c>
      <c r="N208" t="s">
        <v>458</v>
      </c>
      <c r="O208" t="s">
        <v>482</v>
      </c>
      <c r="P208"/>
      <c r="Q208"/>
      <c r="R208"/>
      <c r="S208"/>
      <c r="T208" s="116"/>
      <c r="U208" t="s">
        <v>609</v>
      </c>
      <c r="V208" s="116">
        <v>44629</v>
      </c>
      <c r="W208" s="116"/>
      <c r="X208" t="s">
        <v>457</v>
      </c>
      <c r="Y208" t="s">
        <v>1096</v>
      </c>
      <c r="Z208" t="s">
        <v>480</v>
      </c>
      <c r="AA208" s="116">
        <v>44629</v>
      </c>
      <c r="AB208">
        <v>0</v>
      </c>
      <c r="AC208" s="83">
        <v>44629.474560185001</v>
      </c>
      <c r="AD208" s="83">
        <v>44629.474560185001</v>
      </c>
      <c r="AE208" s="82" t="s">
        <v>1093</v>
      </c>
    </row>
    <row r="209" spans="1:31" ht="15" x14ac:dyDescent="0.25">
      <c r="A209" s="80">
        <v>208</v>
      </c>
      <c r="B209" t="s">
        <v>1098</v>
      </c>
      <c r="C209" t="s">
        <v>461</v>
      </c>
      <c r="D209" t="s">
        <v>282</v>
      </c>
      <c r="E209" t="s">
        <v>288</v>
      </c>
      <c r="F209" t="s">
        <v>529</v>
      </c>
      <c r="G209">
        <v>1</v>
      </c>
      <c r="H209">
        <v>2</v>
      </c>
      <c r="I209" t="s">
        <v>529</v>
      </c>
      <c r="J209">
        <v>21</v>
      </c>
      <c r="K209" t="s">
        <v>304</v>
      </c>
      <c r="L209" t="s">
        <v>493</v>
      </c>
      <c r="M209" t="s">
        <v>478</v>
      </c>
      <c r="N209" t="s">
        <v>458</v>
      </c>
      <c r="O209" t="s">
        <v>482</v>
      </c>
      <c r="P209"/>
      <c r="Q209"/>
      <c r="R209"/>
      <c r="S209"/>
      <c r="T209" s="116"/>
      <c r="U209" t="s">
        <v>491</v>
      </c>
      <c r="V209" s="116">
        <v>44629</v>
      </c>
      <c r="W209" s="116"/>
      <c r="X209" t="s">
        <v>457</v>
      </c>
      <c r="Y209" t="s">
        <v>1099</v>
      </c>
      <c r="Z209" t="s">
        <v>480</v>
      </c>
      <c r="AA209" s="116">
        <v>44629</v>
      </c>
      <c r="AB209">
        <v>1</v>
      </c>
      <c r="AC209" s="83">
        <v>44629.475335648</v>
      </c>
      <c r="AD209" s="83">
        <v>44629.475335648</v>
      </c>
      <c r="AE209" s="82" t="s">
        <v>1097</v>
      </c>
    </row>
    <row r="210" spans="1:31" ht="15" x14ac:dyDescent="0.25">
      <c r="A210" s="80">
        <v>209</v>
      </c>
      <c r="B210" t="s">
        <v>1101</v>
      </c>
      <c r="C210" t="s">
        <v>461</v>
      </c>
      <c r="D210" t="s">
        <v>282</v>
      </c>
      <c r="E210" t="s">
        <v>285</v>
      </c>
      <c r="F210" t="s">
        <v>608</v>
      </c>
      <c r="G210">
        <v>4</v>
      </c>
      <c r="H210">
        <v>4</v>
      </c>
      <c r="I210" t="s">
        <v>608</v>
      </c>
      <c r="J210">
        <v>43</v>
      </c>
      <c r="K210" t="s">
        <v>304</v>
      </c>
      <c r="L210">
        <v>0</v>
      </c>
      <c r="M210" t="s">
        <v>478</v>
      </c>
      <c r="N210" t="s">
        <v>458</v>
      </c>
      <c r="O210" t="s">
        <v>482</v>
      </c>
      <c r="P210"/>
      <c r="Q210"/>
      <c r="R210"/>
      <c r="S210"/>
      <c r="T210" s="116"/>
      <c r="U210" t="s">
        <v>609</v>
      </c>
      <c r="V210" s="116">
        <v>44629</v>
      </c>
      <c r="W210" s="116"/>
      <c r="X210" t="s">
        <v>457</v>
      </c>
      <c r="Y210" t="s">
        <v>1102</v>
      </c>
      <c r="Z210" t="s">
        <v>480</v>
      </c>
      <c r="AA210" s="116">
        <v>44629</v>
      </c>
      <c r="AB210">
        <v>0</v>
      </c>
      <c r="AC210" s="83">
        <v>44629.475393519002</v>
      </c>
      <c r="AD210" s="83">
        <v>44629.475393519002</v>
      </c>
      <c r="AE210" s="82" t="s">
        <v>1100</v>
      </c>
    </row>
    <row r="211" spans="1:31" ht="15" x14ac:dyDescent="0.25">
      <c r="A211" s="80">
        <v>210</v>
      </c>
      <c r="B211" t="s">
        <v>1104</v>
      </c>
      <c r="C211" t="s">
        <v>461</v>
      </c>
      <c r="D211" t="s">
        <v>282</v>
      </c>
      <c r="E211" t="s">
        <v>285</v>
      </c>
      <c r="F211" t="s">
        <v>608</v>
      </c>
      <c r="G211">
        <v>4</v>
      </c>
      <c r="H211">
        <v>4</v>
      </c>
      <c r="I211" t="s">
        <v>608</v>
      </c>
      <c r="J211">
        <v>24</v>
      </c>
      <c r="K211" t="s">
        <v>304</v>
      </c>
      <c r="L211">
        <v>0</v>
      </c>
      <c r="M211" t="s">
        <v>478</v>
      </c>
      <c r="N211" t="s">
        <v>458</v>
      </c>
      <c r="O211" t="s">
        <v>482</v>
      </c>
      <c r="P211"/>
      <c r="Q211"/>
      <c r="R211"/>
      <c r="S211"/>
      <c r="T211" s="116"/>
      <c r="U211" t="s">
        <v>609</v>
      </c>
      <c r="V211" s="116">
        <v>44629</v>
      </c>
      <c r="W211" s="116"/>
      <c r="X211" t="s">
        <v>457</v>
      </c>
      <c r="Y211" t="s">
        <v>1105</v>
      </c>
      <c r="Z211" t="s">
        <v>480</v>
      </c>
      <c r="AA211" s="116">
        <v>44629</v>
      </c>
      <c r="AB211">
        <v>0</v>
      </c>
      <c r="AC211" s="83">
        <v>44629.476226851999</v>
      </c>
      <c r="AD211" s="83">
        <v>44629.476226851999</v>
      </c>
      <c r="AE211" s="82" t="s">
        <v>1103</v>
      </c>
    </row>
    <row r="212" spans="1:31" ht="15" x14ac:dyDescent="0.25">
      <c r="A212" s="80">
        <v>211</v>
      </c>
      <c r="B212" t="s">
        <v>720</v>
      </c>
      <c r="C212" t="s">
        <v>461</v>
      </c>
      <c r="D212" t="s">
        <v>282</v>
      </c>
      <c r="E212" t="s">
        <v>285</v>
      </c>
      <c r="F212" t="s">
        <v>608</v>
      </c>
      <c r="G212">
        <v>4</v>
      </c>
      <c r="H212">
        <v>4</v>
      </c>
      <c r="I212" t="s">
        <v>608</v>
      </c>
      <c r="J212">
        <v>40</v>
      </c>
      <c r="K212" t="s">
        <v>304</v>
      </c>
      <c r="L212">
        <v>0</v>
      </c>
      <c r="M212" t="s">
        <v>478</v>
      </c>
      <c r="N212" t="s">
        <v>458</v>
      </c>
      <c r="O212" t="s">
        <v>482</v>
      </c>
      <c r="P212"/>
      <c r="Q212"/>
      <c r="R212"/>
      <c r="S212"/>
      <c r="T212" s="116"/>
      <c r="U212" t="s">
        <v>609</v>
      </c>
      <c r="V212" s="116">
        <v>44629</v>
      </c>
      <c r="W212" s="116"/>
      <c r="X212" t="s">
        <v>457</v>
      </c>
      <c r="Y212" t="s">
        <v>1107</v>
      </c>
      <c r="Z212" t="s">
        <v>480</v>
      </c>
      <c r="AA212" s="116">
        <v>44629</v>
      </c>
      <c r="AB212">
        <v>0</v>
      </c>
      <c r="AC212" s="83">
        <v>44629.477025462998</v>
      </c>
      <c r="AD212" s="83">
        <v>44629.477025462998</v>
      </c>
      <c r="AE212" s="82" t="s">
        <v>1106</v>
      </c>
    </row>
    <row r="213" spans="1:31" ht="15" x14ac:dyDescent="0.25">
      <c r="A213" s="80">
        <v>212</v>
      </c>
      <c r="B213" t="s">
        <v>1109</v>
      </c>
      <c r="C213" t="s">
        <v>461</v>
      </c>
      <c r="D213" t="s">
        <v>282</v>
      </c>
      <c r="E213" t="s">
        <v>288</v>
      </c>
      <c r="F213" t="s">
        <v>529</v>
      </c>
      <c r="G213">
        <v>1</v>
      </c>
      <c r="H213">
        <v>2</v>
      </c>
      <c r="I213" t="s">
        <v>529</v>
      </c>
      <c r="J213">
        <v>49</v>
      </c>
      <c r="K213" t="s">
        <v>304</v>
      </c>
      <c r="L213" t="s">
        <v>493</v>
      </c>
      <c r="M213" t="s">
        <v>478</v>
      </c>
      <c r="N213" t="s">
        <v>458</v>
      </c>
      <c r="O213" t="s">
        <v>482</v>
      </c>
      <c r="P213"/>
      <c r="Q213"/>
      <c r="R213"/>
      <c r="S213"/>
      <c r="T213" s="116"/>
      <c r="U213" t="s">
        <v>491</v>
      </c>
      <c r="V213" s="116">
        <v>44629</v>
      </c>
      <c r="W213" s="116"/>
      <c r="X213" t="s">
        <v>457</v>
      </c>
      <c r="Y213" t="s">
        <v>1110</v>
      </c>
      <c r="Z213" t="s">
        <v>480</v>
      </c>
      <c r="AA213" s="116">
        <v>44629</v>
      </c>
      <c r="AB213">
        <v>1</v>
      </c>
      <c r="AC213" s="83">
        <v>44629.477337962999</v>
      </c>
      <c r="AD213" s="83">
        <v>44629.477337962999</v>
      </c>
      <c r="AE213" s="82" t="s">
        <v>1108</v>
      </c>
    </row>
    <row r="214" spans="1:31" ht="15" x14ac:dyDescent="0.25">
      <c r="A214" s="80">
        <v>213</v>
      </c>
      <c r="B214" t="s">
        <v>1112</v>
      </c>
      <c r="C214" t="s">
        <v>461</v>
      </c>
      <c r="D214" t="s">
        <v>282</v>
      </c>
      <c r="E214" t="s">
        <v>285</v>
      </c>
      <c r="F214" t="s">
        <v>608</v>
      </c>
      <c r="G214">
        <v>4</v>
      </c>
      <c r="H214">
        <v>4</v>
      </c>
      <c r="I214" t="s">
        <v>608</v>
      </c>
      <c r="J214">
        <v>37</v>
      </c>
      <c r="K214" t="s">
        <v>304</v>
      </c>
      <c r="L214">
        <v>0</v>
      </c>
      <c r="M214" t="s">
        <v>478</v>
      </c>
      <c r="N214" t="s">
        <v>458</v>
      </c>
      <c r="O214" t="s">
        <v>482</v>
      </c>
      <c r="P214"/>
      <c r="Q214"/>
      <c r="R214"/>
      <c r="S214"/>
      <c r="T214" s="116"/>
      <c r="U214" t="s">
        <v>609</v>
      </c>
      <c r="V214" s="116">
        <v>44629</v>
      </c>
      <c r="W214" s="116"/>
      <c r="X214" t="s">
        <v>457</v>
      </c>
      <c r="Y214" t="s">
        <v>1113</v>
      </c>
      <c r="Z214" t="s">
        <v>480</v>
      </c>
      <c r="AA214" s="116">
        <v>44629</v>
      </c>
      <c r="AB214">
        <v>0</v>
      </c>
      <c r="AC214" s="83">
        <v>44629.477905093001</v>
      </c>
      <c r="AD214" s="83">
        <v>44629.477905093001</v>
      </c>
      <c r="AE214" s="82" t="s">
        <v>1111</v>
      </c>
    </row>
    <row r="215" spans="1:31" ht="15" x14ac:dyDescent="0.25">
      <c r="A215" s="80">
        <v>214</v>
      </c>
      <c r="B215" t="s">
        <v>1115</v>
      </c>
      <c r="C215" t="s">
        <v>461</v>
      </c>
      <c r="D215" t="s">
        <v>282</v>
      </c>
      <c r="E215" t="s">
        <v>285</v>
      </c>
      <c r="F215" t="s">
        <v>608</v>
      </c>
      <c r="G215">
        <v>4</v>
      </c>
      <c r="H215">
        <v>4</v>
      </c>
      <c r="I215" t="s">
        <v>608</v>
      </c>
      <c r="J215">
        <v>18</v>
      </c>
      <c r="K215" t="s">
        <v>304</v>
      </c>
      <c r="L215">
        <v>0</v>
      </c>
      <c r="M215" t="s">
        <v>478</v>
      </c>
      <c r="N215" t="s">
        <v>458</v>
      </c>
      <c r="O215" t="s">
        <v>482</v>
      </c>
      <c r="P215"/>
      <c r="Q215"/>
      <c r="R215"/>
      <c r="S215"/>
      <c r="T215" s="116"/>
      <c r="U215" t="s">
        <v>609</v>
      </c>
      <c r="V215" s="116">
        <v>44629</v>
      </c>
      <c r="W215" s="116"/>
      <c r="X215" t="s">
        <v>457</v>
      </c>
      <c r="Y215" t="s">
        <v>1116</v>
      </c>
      <c r="Z215" t="s">
        <v>480</v>
      </c>
      <c r="AA215" s="116">
        <v>44629</v>
      </c>
      <c r="AB215">
        <v>0</v>
      </c>
      <c r="AC215" s="83">
        <v>44629.479039352002</v>
      </c>
      <c r="AD215" s="83">
        <v>44629.479039352002</v>
      </c>
      <c r="AE215" s="82" t="s">
        <v>1114</v>
      </c>
    </row>
    <row r="216" spans="1:31" ht="15" x14ac:dyDescent="0.25">
      <c r="A216" s="80">
        <v>215</v>
      </c>
      <c r="B216" t="s">
        <v>1118</v>
      </c>
      <c r="C216" t="s">
        <v>461</v>
      </c>
      <c r="D216" t="s">
        <v>282</v>
      </c>
      <c r="E216" t="s">
        <v>285</v>
      </c>
      <c r="F216" t="s">
        <v>612</v>
      </c>
      <c r="G216">
        <v>4</v>
      </c>
      <c r="H216">
        <v>4</v>
      </c>
      <c r="I216" t="s">
        <v>612</v>
      </c>
      <c r="J216">
        <v>53</v>
      </c>
      <c r="K216" t="s">
        <v>304</v>
      </c>
      <c r="L216">
        <v>0</v>
      </c>
      <c r="M216" t="s">
        <v>478</v>
      </c>
      <c r="N216" t="s">
        <v>458</v>
      </c>
      <c r="O216" t="s">
        <v>482</v>
      </c>
      <c r="P216"/>
      <c r="Q216"/>
      <c r="R216"/>
      <c r="S216"/>
      <c r="T216" s="116"/>
      <c r="U216" t="s">
        <v>609</v>
      </c>
      <c r="V216" s="116">
        <v>44629</v>
      </c>
      <c r="W216" s="116"/>
      <c r="X216" t="s">
        <v>457</v>
      </c>
      <c r="Y216" t="s">
        <v>1119</v>
      </c>
      <c r="Z216" t="s">
        <v>480</v>
      </c>
      <c r="AA216" s="116">
        <v>44629</v>
      </c>
      <c r="AB216">
        <v>0</v>
      </c>
      <c r="AC216" s="83">
        <v>44629.480243056001</v>
      </c>
      <c r="AD216" s="83">
        <v>44629.480243056001</v>
      </c>
      <c r="AE216" s="82" t="s">
        <v>1117</v>
      </c>
    </row>
    <row r="217" spans="1:31" ht="15" x14ac:dyDescent="0.25">
      <c r="A217" s="80">
        <v>216</v>
      </c>
      <c r="B217" t="s">
        <v>1121</v>
      </c>
      <c r="C217" t="s">
        <v>461</v>
      </c>
      <c r="D217" t="s">
        <v>282</v>
      </c>
      <c r="E217" t="s">
        <v>285</v>
      </c>
      <c r="F217" t="s">
        <v>612</v>
      </c>
      <c r="G217">
        <v>4</v>
      </c>
      <c r="H217">
        <v>4</v>
      </c>
      <c r="I217" t="s">
        <v>612</v>
      </c>
      <c r="J217">
        <v>49</v>
      </c>
      <c r="K217" t="s">
        <v>304</v>
      </c>
      <c r="L217">
        <v>0</v>
      </c>
      <c r="M217" t="s">
        <v>478</v>
      </c>
      <c r="N217" t="s">
        <v>458</v>
      </c>
      <c r="O217" t="s">
        <v>482</v>
      </c>
      <c r="P217"/>
      <c r="Q217"/>
      <c r="R217"/>
      <c r="S217"/>
      <c r="T217" s="116"/>
      <c r="U217" t="s">
        <v>609</v>
      </c>
      <c r="V217" s="116">
        <v>44629</v>
      </c>
      <c r="W217" s="116"/>
      <c r="X217" t="s">
        <v>457</v>
      </c>
      <c r="Y217" t="s">
        <v>1122</v>
      </c>
      <c r="Z217" t="s">
        <v>480</v>
      </c>
      <c r="AA217" s="116">
        <v>44629</v>
      </c>
      <c r="AB217">
        <v>0</v>
      </c>
      <c r="AC217" s="83">
        <v>44629.481747685</v>
      </c>
      <c r="AD217" s="83">
        <v>44629.481747685</v>
      </c>
      <c r="AE217" s="82" t="s">
        <v>1120</v>
      </c>
    </row>
    <row r="218" spans="1:31" ht="15" x14ac:dyDescent="0.25">
      <c r="A218" s="80">
        <v>217</v>
      </c>
      <c r="B218" t="s">
        <v>1124</v>
      </c>
      <c r="C218" t="s">
        <v>461</v>
      </c>
      <c r="D218" t="s">
        <v>282</v>
      </c>
      <c r="E218" t="s">
        <v>285</v>
      </c>
      <c r="F218" t="s">
        <v>608</v>
      </c>
      <c r="G218">
        <v>4</v>
      </c>
      <c r="H218">
        <v>4</v>
      </c>
      <c r="I218" t="s">
        <v>608</v>
      </c>
      <c r="J218">
        <v>29</v>
      </c>
      <c r="K218" t="s">
        <v>304</v>
      </c>
      <c r="L218">
        <v>0</v>
      </c>
      <c r="M218" t="s">
        <v>478</v>
      </c>
      <c r="N218" t="s">
        <v>458</v>
      </c>
      <c r="O218" t="s">
        <v>482</v>
      </c>
      <c r="P218"/>
      <c r="Q218"/>
      <c r="R218"/>
      <c r="S218"/>
      <c r="T218" s="116"/>
      <c r="U218" t="s">
        <v>609</v>
      </c>
      <c r="V218" s="116">
        <v>44629</v>
      </c>
      <c r="W218" s="116"/>
      <c r="X218" t="s">
        <v>457</v>
      </c>
      <c r="Y218" t="s">
        <v>1125</v>
      </c>
      <c r="Z218" t="s">
        <v>480</v>
      </c>
      <c r="AA218" s="116">
        <v>44629</v>
      </c>
      <c r="AB218">
        <v>0</v>
      </c>
      <c r="AC218" s="83">
        <v>44629.483090278001</v>
      </c>
      <c r="AD218" s="83">
        <v>44629.483090278001</v>
      </c>
      <c r="AE218" s="82" t="s">
        <v>1123</v>
      </c>
    </row>
    <row r="219" spans="1:31" ht="15" x14ac:dyDescent="0.25">
      <c r="A219" s="80">
        <v>218</v>
      </c>
      <c r="B219" t="s">
        <v>1127</v>
      </c>
      <c r="C219" t="s">
        <v>461</v>
      </c>
      <c r="D219" t="s">
        <v>282</v>
      </c>
      <c r="E219" t="s">
        <v>285</v>
      </c>
      <c r="F219" t="s">
        <v>612</v>
      </c>
      <c r="G219">
        <v>4</v>
      </c>
      <c r="H219">
        <v>4</v>
      </c>
      <c r="I219" t="s">
        <v>612</v>
      </c>
      <c r="J219">
        <v>25</v>
      </c>
      <c r="K219" t="s">
        <v>304</v>
      </c>
      <c r="L219">
        <v>0</v>
      </c>
      <c r="M219" t="s">
        <v>478</v>
      </c>
      <c r="N219" t="s">
        <v>458</v>
      </c>
      <c r="O219" t="s">
        <v>482</v>
      </c>
      <c r="P219"/>
      <c r="Q219"/>
      <c r="R219"/>
      <c r="S219"/>
      <c r="T219" s="116"/>
      <c r="U219" t="s">
        <v>609</v>
      </c>
      <c r="V219" s="116">
        <v>44629</v>
      </c>
      <c r="W219" s="116"/>
      <c r="X219" t="s">
        <v>457</v>
      </c>
      <c r="Y219" t="s">
        <v>1128</v>
      </c>
      <c r="Z219" t="s">
        <v>480</v>
      </c>
      <c r="AA219" s="116">
        <v>44629</v>
      </c>
      <c r="AB219">
        <v>0</v>
      </c>
      <c r="AC219" s="83">
        <v>44629.484282407</v>
      </c>
      <c r="AD219" s="83">
        <v>44629.484282407</v>
      </c>
      <c r="AE219" s="82" t="s">
        <v>1126</v>
      </c>
    </row>
    <row r="220" spans="1:31" ht="15" x14ac:dyDescent="0.25">
      <c r="A220" s="80">
        <v>219</v>
      </c>
      <c r="B220" t="s">
        <v>1130</v>
      </c>
      <c r="C220" t="s">
        <v>461</v>
      </c>
      <c r="D220" t="s">
        <v>282</v>
      </c>
      <c r="E220" t="s">
        <v>288</v>
      </c>
      <c r="F220" t="s">
        <v>490</v>
      </c>
      <c r="G220">
        <v>4</v>
      </c>
      <c r="H220">
        <v>1</v>
      </c>
      <c r="I220" t="s">
        <v>490</v>
      </c>
      <c r="J220">
        <v>30</v>
      </c>
      <c r="K220" t="s">
        <v>306</v>
      </c>
      <c r="L220" t="s">
        <v>493</v>
      </c>
      <c r="M220" t="s">
        <v>478</v>
      </c>
      <c r="N220" t="s">
        <v>458</v>
      </c>
      <c r="O220" t="s">
        <v>482</v>
      </c>
      <c r="P220"/>
      <c r="Q220"/>
      <c r="R220"/>
      <c r="S220"/>
      <c r="T220" s="116"/>
      <c r="U220" t="s">
        <v>491</v>
      </c>
      <c r="V220" s="116">
        <v>44629</v>
      </c>
      <c r="W220" s="116"/>
      <c r="X220" t="s">
        <v>457</v>
      </c>
      <c r="Y220" t="s">
        <v>1131</v>
      </c>
      <c r="Z220" t="s">
        <v>480</v>
      </c>
      <c r="AA220" s="116">
        <v>44629</v>
      </c>
      <c r="AB220">
        <v>1</v>
      </c>
      <c r="AC220" s="83">
        <v>44629.484907407001</v>
      </c>
      <c r="AD220" s="83">
        <v>44629.484907407001</v>
      </c>
      <c r="AE220" s="82" t="s">
        <v>1129</v>
      </c>
    </row>
    <row r="221" spans="1:31" ht="15" x14ac:dyDescent="0.25">
      <c r="A221" s="80">
        <v>220</v>
      </c>
      <c r="B221" t="s">
        <v>1133</v>
      </c>
      <c r="C221" t="s">
        <v>461</v>
      </c>
      <c r="D221" t="s">
        <v>282</v>
      </c>
      <c r="E221" t="s">
        <v>285</v>
      </c>
      <c r="F221" t="s">
        <v>612</v>
      </c>
      <c r="G221">
        <v>4</v>
      </c>
      <c r="H221">
        <v>4</v>
      </c>
      <c r="I221" t="s">
        <v>612</v>
      </c>
      <c r="J221">
        <v>48</v>
      </c>
      <c r="K221" t="s">
        <v>304</v>
      </c>
      <c r="L221">
        <v>0</v>
      </c>
      <c r="M221" t="s">
        <v>478</v>
      </c>
      <c r="N221" t="s">
        <v>458</v>
      </c>
      <c r="O221" t="s">
        <v>482</v>
      </c>
      <c r="P221"/>
      <c r="Q221"/>
      <c r="R221"/>
      <c r="S221"/>
      <c r="T221" s="116"/>
      <c r="U221" t="s">
        <v>609</v>
      </c>
      <c r="V221" s="116">
        <v>44629</v>
      </c>
      <c r="W221" s="116"/>
      <c r="X221" t="s">
        <v>457</v>
      </c>
      <c r="Y221" t="s">
        <v>1134</v>
      </c>
      <c r="Z221" t="s">
        <v>480</v>
      </c>
      <c r="AA221" s="116">
        <v>44629</v>
      </c>
      <c r="AB221">
        <v>0</v>
      </c>
      <c r="AC221" s="83">
        <v>44629.486087963</v>
      </c>
      <c r="AD221" s="83">
        <v>44629.486087963</v>
      </c>
      <c r="AE221" s="82" t="s">
        <v>1132</v>
      </c>
    </row>
    <row r="222" spans="1:31" ht="15" x14ac:dyDescent="0.25">
      <c r="A222" s="80">
        <v>221</v>
      </c>
      <c r="B222" t="s">
        <v>1136</v>
      </c>
      <c r="C222" t="s">
        <v>461</v>
      </c>
      <c r="D222" t="s">
        <v>282</v>
      </c>
      <c r="E222" t="s">
        <v>288</v>
      </c>
      <c r="F222" t="s">
        <v>490</v>
      </c>
      <c r="G222">
        <v>4</v>
      </c>
      <c r="H222">
        <v>1</v>
      </c>
      <c r="I222" t="s">
        <v>490</v>
      </c>
      <c r="J222">
        <v>50</v>
      </c>
      <c r="K222" t="s">
        <v>304</v>
      </c>
      <c r="L222" t="s">
        <v>493</v>
      </c>
      <c r="M222" t="s">
        <v>478</v>
      </c>
      <c r="N222" t="s">
        <v>458</v>
      </c>
      <c r="O222" t="s">
        <v>482</v>
      </c>
      <c r="P222"/>
      <c r="Q222"/>
      <c r="R222"/>
      <c r="S222"/>
      <c r="T222" s="116"/>
      <c r="U222" t="s">
        <v>491</v>
      </c>
      <c r="V222" s="116">
        <v>44629</v>
      </c>
      <c r="W222" s="116"/>
      <c r="X222" t="s">
        <v>457</v>
      </c>
      <c r="Y222" t="s">
        <v>1137</v>
      </c>
      <c r="Z222" t="s">
        <v>480</v>
      </c>
      <c r="AA222" s="116">
        <v>44629</v>
      </c>
      <c r="AB222">
        <v>1</v>
      </c>
      <c r="AC222" s="83">
        <v>44629.488969906997</v>
      </c>
      <c r="AD222" s="83">
        <v>44629.488969906997</v>
      </c>
      <c r="AE222" s="82" t="s">
        <v>1135</v>
      </c>
    </row>
    <row r="223" spans="1:31" ht="15" x14ac:dyDescent="0.25">
      <c r="A223" s="80">
        <v>222</v>
      </c>
      <c r="B223" t="s">
        <v>1139</v>
      </c>
      <c r="C223" t="s">
        <v>461</v>
      </c>
      <c r="D223" t="s">
        <v>282</v>
      </c>
      <c r="E223" t="s">
        <v>288</v>
      </c>
      <c r="F223" t="s">
        <v>490</v>
      </c>
      <c r="G223">
        <v>4</v>
      </c>
      <c r="H223">
        <v>1</v>
      </c>
      <c r="I223" t="s">
        <v>490</v>
      </c>
      <c r="J223">
        <v>33</v>
      </c>
      <c r="K223" t="s">
        <v>306</v>
      </c>
      <c r="L223" t="s">
        <v>493</v>
      </c>
      <c r="M223" t="s">
        <v>478</v>
      </c>
      <c r="N223" t="s">
        <v>458</v>
      </c>
      <c r="O223" t="s">
        <v>482</v>
      </c>
      <c r="P223"/>
      <c r="Q223"/>
      <c r="R223"/>
      <c r="S223"/>
      <c r="T223" s="116"/>
      <c r="U223" t="s">
        <v>491</v>
      </c>
      <c r="V223" s="116">
        <v>44629</v>
      </c>
      <c r="W223" s="116"/>
      <c r="X223" t="s">
        <v>457</v>
      </c>
      <c r="Y223" t="s">
        <v>1140</v>
      </c>
      <c r="Z223" t="s">
        <v>480</v>
      </c>
      <c r="AA223" s="116">
        <v>44629</v>
      </c>
      <c r="AB223">
        <v>1</v>
      </c>
      <c r="AC223" s="83">
        <v>44629.490879630001</v>
      </c>
      <c r="AD223" s="83">
        <v>44629.490879630001</v>
      </c>
      <c r="AE223" s="82" t="s">
        <v>1138</v>
      </c>
    </row>
    <row r="224" spans="1:31" ht="15" x14ac:dyDescent="0.25">
      <c r="A224" s="80">
        <v>223</v>
      </c>
      <c r="B224" t="s">
        <v>1142</v>
      </c>
      <c r="C224" t="s">
        <v>461</v>
      </c>
      <c r="D224" t="s">
        <v>282</v>
      </c>
      <c r="E224" t="s">
        <v>288</v>
      </c>
      <c r="F224" t="s">
        <v>490</v>
      </c>
      <c r="G224">
        <v>3</v>
      </c>
      <c r="H224">
        <v>1</v>
      </c>
      <c r="I224" t="s">
        <v>490</v>
      </c>
      <c r="J224">
        <v>32</v>
      </c>
      <c r="K224" t="s">
        <v>304</v>
      </c>
      <c r="L224" t="s">
        <v>493</v>
      </c>
      <c r="M224" t="s">
        <v>478</v>
      </c>
      <c r="N224" t="s">
        <v>458</v>
      </c>
      <c r="O224" t="s">
        <v>482</v>
      </c>
      <c r="P224"/>
      <c r="Q224"/>
      <c r="R224"/>
      <c r="S224"/>
      <c r="T224" s="116"/>
      <c r="U224" t="s">
        <v>491</v>
      </c>
      <c r="V224" s="116">
        <v>44629</v>
      </c>
      <c r="W224" s="116"/>
      <c r="X224" t="s">
        <v>457</v>
      </c>
      <c r="Y224" t="s">
        <v>1143</v>
      </c>
      <c r="Z224" t="s">
        <v>480</v>
      </c>
      <c r="AA224" s="116">
        <v>44629</v>
      </c>
      <c r="AB224">
        <v>1</v>
      </c>
      <c r="AC224" s="83">
        <v>44629.492673610999</v>
      </c>
      <c r="AD224" s="83">
        <v>44629.492673610999</v>
      </c>
      <c r="AE224" s="82" t="s">
        <v>1141</v>
      </c>
    </row>
    <row r="225" spans="1:31" ht="15" x14ac:dyDescent="0.25">
      <c r="A225" s="80">
        <v>224</v>
      </c>
      <c r="B225" t="s">
        <v>1067</v>
      </c>
      <c r="C225" t="s">
        <v>461</v>
      </c>
      <c r="D225" t="s">
        <v>282</v>
      </c>
      <c r="E225" t="s">
        <v>288</v>
      </c>
      <c r="F225" t="s">
        <v>490</v>
      </c>
      <c r="G225">
        <v>14</v>
      </c>
      <c r="H225">
        <v>2</v>
      </c>
      <c r="I225" t="s">
        <v>490</v>
      </c>
      <c r="J225">
        <v>30</v>
      </c>
      <c r="K225" t="s">
        <v>306</v>
      </c>
      <c r="L225" t="s">
        <v>493</v>
      </c>
      <c r="M225" t="s">
        <v>478</v>
      </c>
      <c r="N225" t="s">
        <v>458</v>
      </c>
      <c r="O225" t="s">
        <v>482</v>
      </c>
      <c r="P225"/>
      <c r="Q225"/>
      <c r="R225"/>
      <c r="S225"/>
      <c r="T225" s="116"/>
      <c r="U225" t="s">
        <v>491</v>
      </c>
      <c r="V225" s="116">
        <v>44629</v>
      </c>
      <c r="W225" s="116"/>
      <c r="X225" t="s">
        <v>457</v>
      </c>
      <c r="Y225" t="s">
        <v>1145</v>
      </c>
      <c r="Z225" t="s">
        <v>480</v>
      </c>
      <c r="AA225" s="116">
        <v>44629</v>
      </c>
      <c r="AB225">
        <v>1</v>
      </c>
      <c r="AC225" s="83">
        <v>44629.494409722</v>
      </c>
      <c r="AD225" s="83">
        <v>44629.494409722</v>
      </c>
      <c r="AE225" s="82" t="s">
        <v>1144</v>
      </c>
    </row>
    <row r="226" spans="1:31" ht="15" x14ac:dyDescent="0.25">
      <c r="A226" s="80">
        <v>225</v>
      </c>
      <c r="B226" t="s">
        <v>1147</v>
      </c>
      <c r="C226" t="s">
        <v>461</v>
      </c>
      <c r="D226" t="s">
        <v>282</v>
      </c>
      <c r="E226" t="s">
        <v>288</v>
      </c>
      <c r="F226" t="s">
        <v>490</v>
      </c>
      <c r="G226">
        <v>4</v>
      </c>
      <c r="H226">
        <v>1</v>
      </c>
      <c r="I226" t="s">
        <v>490</v>
      </c>
      <c r="J226">
        <v>32</v>
      </c>
      <c r="K226" t="s">
        <v>304</v>
      </c>
      <c r="L226" t="s">
        <v>493</v>
      </c>
      <c r="M226" t="s">
        <v>478</v>
      </c>
      <c r="N226" t="s">
        <v>458</v>
      </c>
      <c r="O226" t="s">
        <v>482</v>
      </c>
      <c r="P226"/>
      <c r="Q226"/>
      <c r="R226"/>
      <c r="S226"/>
      <c r="T226" s="116"/>
      <c r="U226" t="s">
        <v>491</v>
      </c>
      <c r="V226" s="116">
        <v>44629</v>
      </c>
      <c r="W226" s="116"/>
      <c r="X226" t="s">
        <v>457</v>
      </c>
      <c r="Y226" t="s">
        <v>1148</v>
      </c>
      <c r="Z226" t="s">
        <v>480</v>
      </c>
      <c r="AA226" s="116">
        <v>44629</v>
      </c>
      <c r="AB226">
        <v>1</v>
      </c>
      <c r="AC226" s="83">
        <v>44629.496203704002</v>
      </c>
      <c r="AD226" s="83">
        <v>44629.496203704002</v>
      </c>
      <c r="AE226" s="82" t="s">
        <v>1146</v>
      </c>
    </row>
    <row r="227" spans="1:31" ht="15" x14ac:dyDescent="0.25">
      <c r="A227" s="80">
        <v>226</v>
      </c>
      <c r="B227" t="s">
        <v>1150</v>
      </c>
      <c r="C227" t="s">
        <v>461</v>
      </c>
      <c r="D227" t="s">
        <v>282</v>
      </c>
      <c r="E227" t="s">
        <v>285</v>
      </c>
      <c r="F227" t="s">
        <v>612</v>
      </c>
      <c r="G227">
        <v>4</v>
      </c>
      <c r="H227">
        <v>4</v>
      </c>
      <c r="I227" t="s">
        <v>612</v>
      </c>
      <c r="J227">
        <v>46</v>
      </c>
      <c r="K227" t="s">
        <v>304</v>
      </c>
      <c r="L227">
        <v>0</v>
      </c>
      <c r="M227" t="s">
        <v>478</v>
      </c>
      <c r="N227" t="s">
        <v>458</v>
      </c>
      <c r="O227" t="s">
        <v>482</v>
      </c>
      <c r="P227"/>
      <c r="Q227"/>
      <c r="R227"/>
      <c r="S227"/>
      <c r="T227" s="116"/>
      <c r="U227" t="s">
        <v>609</v>
      </c>
      <c r="V227" s="116">
        <v>44629</v>
      </c>
      <c r="W227" s="116"/>
      <c r="X227" t="s">
        <v>457</v>
      </c>
      <c r="Y227" t="s">
        <v>1151</v>
      </c>
      <c r="Z227" t="s">
        <v>480</v>
      </c>
      <c r="AA227" s="116">
        <v>44629</v>
      </c>
      <c r="AB227">
        <v>0</v>
      </c>
      <c r="AC227" s="83">
        <v>44629.499479167003</v>
      </c>
      <c r="AD227" s="83">
        <v>44629.499479167003</v>
      </c>
      <c r="AE227" s="82" t="s">
        <v>1149</v>
      </c>
    </row>
    <row r="228" spans="1:31" ht="15" x14ac:dyDescent="0.25">
      <c r="A228" s="80">
        <v>227</v>
      </c>
      <c r="B228" t="s">
        <v>1153</v>
      </c>
      <c r="C228" t="s">
        <v>461</v>
      </c>
      <c r="D228" t="s">
        <v>282</v>
      </c>
      <c r="E228" t="s">
        <v>285</v>
      </c>
      <c r="F228" t="s">
        <v>612</v>
      </c>
      <c r="G228">
        <v>4</v>
      </c>
      <c r="H228">
        <v>4</v>
      </c>
      <c r="I228" t="s">
        <v>612</v>
      </c>
      <c r="J228">
        <v>24</v>
      </c>
      <c r="K228" t="s">
        <v>304</v>
      </c>
      <c r="L228">
        <v>0</v>
      </c>
      <c r="M228" t="s">
        <v>478</v>
      </c>
      <c r="N228" t="s">
        <v>458</v>
      </c>
      <c r="O228" t="s">
        <v>482</v>
      </c>
      <c r="P228"/>
      <c r="Q228"/>
      <c r="R228"/>
      <c r="S228"/>
      <c r="T228" s="116"/>
      <c r="U228" t="s">
        <v>609</v>
      </c>
      <c r="V228" s="116">
        <v>44629</v>
      </c>
      <c r="W228" s="116"/>
      <c r="X228" t="s">
        <v>457</v>
      </c>
      <c r="Y228" t="s">
        <v>1154</v>
      </c>
      <c r="Z228" t="s">
        <v>480</v>
      </c>
      <c r="AA228" s="116">
        <v>44629</v>
      </c>
      <c r="AB228">
        <v>0</v>
      </c>
      <c r="AC228" s="83">
        <v>44629.500555555998</v>
      </c>
      <c r="AD228" s="83">
        <v>44629.500555555998</v>
      </c>
      <c r="AE228" s="82" t="s">
        <v>1152</v>
      </c>
    </row>
    <row r="229" spans="1:31" ht="15" x14ac:dyDescent="0.25">
      <c r="A229" s="80">
        <v>228</v>
      </c>
      <c r="B229" t="s">
        <v>1156</v>
      </c>
      <c r="C229" t="s">
        <v>461</v>
      </c>
      <c r="D229" t="s">
        <v>282</v>
      </c>
      <c r="E229" t="s">
        <v>288</v>
      </c>
      <c r="F229" t="s">
        <v>490</v>
      </c>
      <c r="G229">
        <v>4</v>
      </c>
      <c r="H229">
        <v>1</v>
      </c>
      <c r="I229" t="s">
        <v>490</v>
      </c>
      <c r="J229">
        <v>63</v>
      </c>
      <c r="K229" t="s">
        <v>304</v>
      </c>
      <c r="L229" t="s">
        <v>493</v>
      </c>
      <c r="M229" t="s">
        <v>478</v>
      </c>
      <c r="N229" t="s">
        <v>458</v>
      </c>
      <c r="O229" t="s">
        <v>482</v>
      </c>
      <c r="P229"/>
      <c r="Q229"/>
      <c r="R229"/>
      <c r="S229"/>
      <c r="T229" s="116"/>
      <c r="U229" t="s">
        <v>491</v>
      </c>
      <c r="V229" s="116">
        <v>44629</v>
      </c>
      <c r="W229" s="116"/>
      <c r="X229" t="s">
        <v>457</v>
      </c>
      <c r="Y229" t="s">
        <v>1157</v>
      </c>
      <c r="Z229" t="s">
        <v>480</v>
      </c>
      <c r="AA229" s="116">
        <v>44629</v>
      </c>
      <c r="AB229">
        <v>1</v>
      </c>
      <c r="AC229" s="83">
        <v>44629.500717593</v>
      </c>
      <c r="AD229" s="83">
        <v>44629.500717593</v>
      </c>
      <c r="AE229" s="82" t="s">
        <v>1155</v>
      </c>
    </row>
    <row r="230" spans="1:31" ht="15" x14ac:dyDescent="0.25">
      <c r="A230" s="80">
        <v>229</v>
      </c>
      <c r="B230" t="s">
        <v>1159</v>
      </c>
      <c r="C230" t="s">
        <v>461</v>
      </c>
      <c r="D230" t="s">
        <v>282</v>
      </c>
      <c r="E230" t="s">
        <v>285</v>
      </c>
      <c r="F230" t="s">
        <v>612</v>
      </c>
      <c r="G230">
        <v>4</v>
      </c>
      <c r="H230">
        <v>4</v>
      </c>
      <c r="I230" t="s">
        <v>612</v>
      </c>
      <c r="J230">
        <v>62</v>
      </c>
      <c r="K230" t="s">
        <v>304</v>
      </c>
      <c r="L230">
        <v>0</v>
      </c>
      <c r="M230" t="s">
        <v>478</v>
      </c>
      <c r="N230" t="s">
        <v>458</v>
      </c>
      <c r="O230" t="s">
        <v>482</v>
      </c>
      <c r="P230"/>
      <c r="Q230"/>
      <c r="R230"/>
      <c r="S230"/>
      <c r="T230" s="116"/>
      <c r="U230" t="s">
        <v>609</v>
      </c>
      <c r="V230" s="116">
        <v>44629</v>
      </c>
      <c r="W230" s="116"/>
      <c r="X230" t="s">
        <v>457</v>
      </c>
      <c r="Y230" t="s">
        <v>1160</v>
      </c>
      <c r="Z230" t="s">
        <v>480</v>
      </c>
      <c r="AA230" s="116">
        <v>44629</v>
      </c>
      <c r="AB230">
        <v>0</v>
      </c>
      <c r="AC230" s="83">
        <v>44629.501504630003</v>
      </c>
      <c r="AD230" s="83">
        <v>44629.501504630003</v>
      </c>
      <c r="AE230" s="82" t="s">
        <v>1158</v>
      </c>
    </row>
    <row r="231" spans="1:31" ht="15" x14ac:dyDescent="0.25">
      <c r="A231" s="80">
        <v>230</v>
      </c>
      <c r="B231" t="s">
        <v>1162</v>
      </c>
      <c r="C231" t="s">
        <v>461</v>
      </c>
      <c r="D231" t="s">
        <v>282</v>
      </c>
      <c r="E231" t="s">
        <v>288</v>
      </c>
      <c r="F231" t="s">
        <v>490</v>
      </c>
      <c r="G231">
        <v>4</v>
      </c>
      <c r="H231">
        <v>1</v>
      </c>
      <c r="I231" t="s">
        <v>490</v>
      </c>
      <c r="J231">
        <v>50</v>
      </c>
      <c r="K231" t="s">
        <v>306</v>
      </c>
      <c r="L231" t="s">
        <v>493</v>
      </c>
      <c r="M231" t="s">
        <v>478</v>
      </c>
      <c r="N231" t="s">
        <v>458</v>
      </c>
      <c r="O231" t="s">
        <v>482</v>
      </c>
      <c r="P231"/>
      <c r="Q231"/>
      <c r="R231"/>
      <c r="S231"/>
      <c r="T231" s="116"/>
      <c r="U231" t="s">
        <v>491</v>
      </c>
      <c r="V231" s="116">
        <v>44629</v>
      </c>
      <c r="W231" s="116"/>
      <c r="X231" t="s">
        <v>457</v>
      </c>
      <c r="Y231" t="s">
        <v>1163</v>
      </c>
      <c r="Z231" t="s">
        <v>480</v>
      </c>
      <c r="AA231" s="116">
        <v>44629</v>
      </c>
      <c r="AB231">
        <v>1</v>
      </c>
      <c r="AC231" s="83">
        <v>44629.502349536997</v>
      </c>
      <c r="AD231" s="83">
        <v>44629.502349536997</v>
      </c>
      <c r="AE231" s="82" t="s">
        <v>1161</v>
      </c>
    </row>
    <row r="232" spans="1:31" ht="15" x14ac:dyDescent="0.25">
      <c r="A232" s="80">
        <v>231</v>
      </c>
      <c r="B232" t="s">
        <v>623</v>
      </c>
      <c r="C232" t="s">
        <v>461</v>
      </c>
      <c r="D232" t="s">
        <v>282</v>
      </c>
      <c r="E232" t="s">
        <v>285</v>
      </c>
      <c r="F232" t="s">
        <v>612</v>
      </c>
      <c r="G232">
        <v>4</v>
      </c>
      <c r="H232">
        <v>4</v>
      </c>
      <c r="I232" t="s">
        <v>612</v>
      </c>
      <c r="J232">
        <v>62</v>
      </c>
      <c r="K232" t="s">
        <v>304</v>
      </c>
      <c r="L232">
        <v>0</v>
      </c>
      <c r="M232" t="s">
        <v>478</v>
      </c>
      <c r="N232" t="s">
        <v>458</v>
      </c>
      <c r="O232" t="s">
        <v>482</v>
      </c>
      <c r="P232"/>
      <c r="Q232"/>
      <c r="R232"/>
      <c r="S232"/>
      <c r="T232" s="116"/>
      <c r="U232" t="s">
        <v>609</v>
      </c>
      <c r="V232" s="116">
        <v>44629</v>
      </c>
      <c r="W232" s="116"/>
      <c r="X232" t="s">
        <v>457</v>
      </c>
      <c r="Y232" t="s">
        <v>1165</v>
      </c>
      <c r="Z232" t="s">
        <v>480</v>
      </c>
      <c r="AA232" s="116">
        <v>44629</v>
      </c>
      <c r="AB232">
        <v>0</v>
      </c>
      <c r="AC232" s="83">
        <v>44629.502384259002</v>
      </c>
      <c r="AD232" s="83">
        <v>44629.502384259002</v>
      </c>
      <c r="AE232" s="82" t="s">
        <v>1164</v>
      </c>
    </row>
    <row r="233" spans="1:31" ht="15" x14ac:dyDescent="0.25">
      <c r="A233" s="80">
        <v>232</v>
      </c>
      <c r="B233" t="s">
        <v>1167</v>
      </c>
      <c r="C233" t="s">
        <v>461</v>
      </c>
      <c r="D233" t="s">
        <v>282</v>
      </c>
      <c r="E233" t="s">
        <v>288</v>
      </c>
      <c r="F233" t="s">
        <v>490</v>
      </c>
      <c r="G233">
        <v>4</v>
      </c>
      <c r="H233">
        <v>1</v>
      </c>
      <c r="I233" t="s">
        <v>490</v>
      </c>
      <c r="J233">
        <v>23</v>
      </c>
      <c r="K233" t="s">
        <v>306</v>
      </c>
      <c r="L233" t="s">
        <v>493</v>
      </c>
      <c r="M233" t="s">
        <v>478</v>
      </c>
      <c r="N233" t="s">
        <v>458</v>
      </c>
      <c r="O233" t="s">
        <v>482</v>
      </c>
      <c r="P233"/>
      <c r="Q233"/>
      <c r="R233"/>
      <c r="S233"/>
      <c r="T233" s="116"/>
      <c r="U233" t="s">
        <v>491</v>
      </c>
      <c r="V233" s="116">
        <v>44629</v>
      </c>
      <c r="W233" s="116"/>
      <c r="X233" t="s">
        <v>457</v>
      </c>
      <c r="Y233" t="s">
        <v>1168</v>
      </c>
      <c r="Z233" t="s">
        <v>480</v>
      </c>
      <c r="AA233" s="116">
        <v>44629</v>
      </c>
      <c r="AB233">
        <v>1</v>
      </c>
      <c r="AC233" s="83">
        <v>44629.504328704003</v>
      </c>
      <c r="AD233" s="83">
        <v>44629.504328704003</v>
      </c>
      <c r="AE233" s="82" t="s">
        <v>1166</v>
      </c>
    </row>
    <row r="234" spans="1:31" ht="15" x14ac:dyDescent="0.25">
      <c r="A234" s="80">
        <v>233</v>
      </c>
      <c r="B234" t="s">
        <v>1170</v>
      </c>
      <c r="C234" t="s">
        <v>461</v>
      </c>
      <c r="D234" t="s">
        <v>282</v>
      </c>
      <c r="E234" t="s">
        <v>288</v>
      </c>
      <c r="F234" t="s">
        <v>490</v>
      </c>
      <c r="G234">
        <v>4</v>
      </c>
      <c r="H234">
        <v>1</v>
      </c>
      <c r="I234" t="s">
        <v>490</v>
      </c>
      <c r="J234">
        <v>29</v>
      </c>
      <c r="K234" t="s">
        <v>304</v>
      </c>
      <c r="L234" t="s">
        <v>493</v>
      </c>
      <c r="M234" t="s">
        <v>478</v>
      </c>
      <c r="N234" t="s">
        <v>458</v>
      </c>
      <c r="O234" t="s">
        <v>481</v>
      </c>
      <c r="P234"/>
      <c r="Q234"/>
      <c r="R234"/>
      <c r="S234"/>
      <c r="T234" s="116"/>
      <c r="U234" t="s">
        <v>491</v>
      </c>
      <c r="V234" s="116">
        <v>44629</v>
      </c>
      <c r="W234" s="116"/>
      <c r="X234" t="s">
        <v>457</v>
      </c>
      <c r="Y234" t="s">
        <v>1171</v>
      </c>
      <c r="Z234" t="s">
        <v>480</v>
      </c>
      <c r="AA234" s="116">
        <v>44629</v>
      </c>
      <c r="AB234">
        <v>1</v>
      </c>
      <c r="AC234" s="83">
        <v>44629.506053240999</v>
      </c>
      <c r="AD234" s="83">
        <v>44629.506053240999</v>
      </c>
      <c r="AE234" s="82" t="s">
        <v>1169</v>
      </c>
    </row>
    <row r="235" spans="1:31" ht="15" x14ac:dyDescent="0.25">
      <c r="A235" s="80">
        <v>234</v>
      </c>
      <c r="B235" t="s">
        <v>1173</v>
      </c>
      <c r="C235" t="s">
        <v>461</v>
      </c>
      <c r="D235" t="s">
        <v>282</v>
      </c>
      <c r="E235" t="s">
        <v>288</v>
      </c>
      <c r="F235" t="s">
        <v>490</v>
      </c>
      <c r="G235">
        <v>4</v>
      </c>
      <c r="H235">
        <v>1</v>
      </c>
      <c r="I235" t="s">
        <v>490</v>
      </c>
      <c r="J235">
        <v>38</v>
      </c>
      <c r="K235" t="s">
        <v>306</v>
      </c>
      <c r="L235" t="s">
        <v>493</v>
      </c>
      <c r="M235" t="s">
        <v>478</v>
      </c>
      <c r="N235" t="s">
        <v>458</v>
      </c>
      <c r="O235" t="s">
        <v>482</v>
      </c>
      <c r="P235"/>
      <c r="Q235"/>
      <c r="R235"/>
      <c r="S235"/>
      <c r="T235" s="116"/>
      <c r="U235" t="s">
        <v>491</v>
      </c>
      <c r="V235" s="116">
        <v>44629</v>
      </c>
      <c r="W235" s="116"/>
      <c r="X235" t="s">
        <v>457</v>
      </c>
      <c r="Y235" t="s">
        <v>1174</v>
      </c>
      <c r="Z235" t="s">
        <v>480</v>
      </c>
      <c r="AA235" s="116">
        <v>44629</v>
      </c>
      <c r="AB235">
        <v>1</v>
      </c>
      <c r="AC235" s="83">
        <v>44629.508402778003</v>
      </c>
      <c r="AD235" s="83">
        <v>44629.508402778003</v>
      </c>
      <c r="AE235" s="82" t="s">
        <v>1172</v>
      </c>
    </row>
    <row r="236" spans="1:31" ht="15" x14ac:dyDescent="0.25">
      <c r="A236" s="80">
        <v>235</v>
      </c>
      <c r="B236" t="s">
        <v>1176</v>
      </c>
      <c r="C236" t="s">
        <v>461</v>
      </c>
      <c r="D236" t="s">
        <v>282</v>
      </c>
      <c r="E236" t="s">
        <v>285</v>
      </c>
      <c r="F236" t="s">
        <v>958</v>
      </c>
      <c r="G236">
        <v>2</v>
      </c>
      <c r="H236">
        <v>1</v>
      </c>
      <c r="I236" t="s">
        <v>958</v>
      </c>
      <c r="J236">
        <v>62</v>
      </c>
      <c r="K236" t="s">
        <v>304</v>
      </c>
      <c r="L236">
        <v>0</v>
      </c>
      <c r="M236" t="s">
        <v>478</v>
      </c>
      <c r="N236" t="s">
        <v>458</v>
      </c>
      <c r="O236" t="s">
        <v>482</v>
      </c>
      <c r="P236"/>
      <c r="Q236"/>
      <c r="R236"/>
      <c r="S236"/>
      <c r="T236" s="116"/>
      <c r="U236" t="s">
        <v>609</v>
      </c>
      <c r="V236" s="116">
        <v>44630</v>
      </c>
      <c r="W236" s="116"/>
      <c r="X236" t="s">
        <v>457</v>
      </c>
      <c r="Y236" t="s">
        <v>1160</v>
      </c>
      <c r="Z236" t="s">
        <v>480</v>
      </c>
      <c r="AA236" s="116">
        <v>44630</v>
      </c>
      <c r="AB236">
        <v>0</v>
      </c>
      <c r="AC236" s="83">
        <v>44630.317766204003</v>
      </c>
      <c r="AD236" s="83">
        <v>44630.317766204003</v>
      </c>
      <c r="AE236" s="82" t="s">
        <v>1175</v>
      </c>
    </row>
    <row r="237" spans="1:31" ht="15" x14ac:dyDescent="0.25">
      <c r="A237" s="80">
        <v>236</v>
      </c>
      <c r="B237" t="s">
        <v>1178</v>
      </c>
      <c r="C237" t="s">
        <v>461</v>
      </c>
      <c r="D237" t="s">
        <v>282</v>
      </c>
      <c r="E237" t="s">
        <v>285</v>
      </c>
      <c r="F237" t="s">
        <v>958</v>
      </c>
      <c r="G237">
        <v>2</v>
      </c>
      <c r="H237">
        <v>1</v>
      </c>
      <c r="I237" t="s">
        <v>958</v>
      </c>
      <c r="J237">
        <v>54</v>
      </c>
      <c r="K237" t="s">
        <v>304</v>
      </c>
      <c r="L237">
        <v>0</v>
      </c>
      <c r="M237" t="s">
        <v>478</v>
      </c>
      <c r="N237" t="s">
        <v>458</v>
      </c>
      <c r="O237" t="s">
        <v>482</v>
      </c>
      <c r="P237"/>
      <c r="Q237"/>
      <c r="R237"/>
      <c r="S237"/>
      <c r="T237" s="116"/>
      <c r="U237" t="s">
        <v>609</v>
      </c>
      <c r="V237" s="116">
        <v>44630</v>
      </c>
      <c r="W237" s="116"/>
      <c r="X237" t="s">
        <v>457</v>
      </c>
      <c r="Y237" t="s">
        <v>1165</v>
      </c>
      <c r="Z237" t="s">
        <v>480</v>
      </c>
      <c r="AA237" s="116">
        <v>44630</v>
      </c>
      <c r="AB237">
        <v>0</v>
      </c>
      <c r="AC237" s="83">
        <v>44630.318680556004</v>
      </c>
      <c r="AD237" s="83">
        <v>44630.318680556004</v>
      </c>
      <c r="AE237" s="82" t="s">
        <v>1177</v>
      </c>
    </row>
    <row r="238" spans="1:31" ht="15" x14ac:dyDescent="0.25">
      <c r="A238" s="80">
        <v>237</v>
      </c>
      <c r="B238" t="s">
        <v>1180</v>
      </c>
      <c r="C238" t="s">
        <v>461</v>
      </c>
      <c r="D238" t="s">
        <v>282</v>
      </c>
      <c r="E238" t="s">
        <v>285</v>
      </c>
      <c r="F238" t="s">
        <v>958</v>
      </c>
      <c r="G238">
        <v>2</v>
      </c>
      <c r="H238">
        <v>1</v>
      </c>
      <c r="I238" t="s">
        <v>958</v>
      </c>
      <c r="J238">
        <v>54</v>
      </c>
      <c r="K238" t="s">
        <v>304</v>
      </c>
      <c r="L238">
        <v>0</v>
      </c>
      <c r="M238" t="s">
        <v>478</v>
      </c>
      <c r="N238" t="s">
        <v>458</v>
      </c>
      <c r="O238" t="s">
        <v>482</v>
      </c>
      <c r="P238"/>
      <c r="Q238"/>
      <c r="R238"/>
      <c r="S238"/>
      <c r="T238" s="116"/>
      <c r="U238" t="s">
        <v>609</v>
      </c>
      <c r="V238" s="116">
        <v>44630</v>
      </c>
      <c r="W238" s="116"/>
      <c r="X238" t="s">
        <v>457</v>
      </c>
      <c r="Y238" t="s">
        <v>1181</v>
      </c>
      <c r="Z238" t="s">
        <v>480</v>
      </c>
      <c r="AA238" s="116">
        <v>44630</v>
      </c>
      <c r="AB238">
        <v>0</v>
      </c>
      <c r="AC238" s="83">
        <v>44630.32</v>
      </c>
      <c r="AD238" s="83">
        <v>44630.32</v>
      </c>
      <c r="AE238" s="82" t="s">
        <v>1179</v>
      </c>
    </row>
    <row r="239" spans="1:31" ht="15" x14ac:dyDescent="0.25">
      <c r="A239" s="80">
        <v>238</v>
      </c>
      <c r="B239" t="s">
        <v>634</v>
      </c>
      <c r="C239" t="s">
        <v>461</v>
      </c>
      <c r="D239" t="s">
        <v>282</v>
      </c>
      <c r="E239" t="s">
        <v>285</v>
      </c>
      <c r="F239" t="s">
        <v>958</v>
      </c>
      <c r="G239">
        <v>2</v>
      </c>
      <c r="H239">
        <v>1</v>
      </c>
      <c r="I239" t="s">
        <v>958</v>
      </c>
      <c r="J239">
        <v>49</v>
      </c>
      <c r="K239" t="s">
        <v>304</v>
      </c>
      <c r="L239">
        <v>0</v>
      </c>
      <c r="M239" t="s">
        <v>478</v>
      </c>
      <c r="N239" t="s">
        <v>458</v>
      </c>
      <c r="O239" t="s">
        <v>482</v>
      </c>
      <c r="P239"/>
      <c r="Q239"/>
      <c r="R239"/>
      <c r="S239"/>
      <c r="T239" s="116"/>
      <c r="U239" t="s">
        <v>609</v>
      </c>
      <c r="V239" s="116">
        <v>44630</v>
      </c>
      <c r="W239" s="116"/>
      <c r="X239" t="s">
        <v>457</v>
      </c>
      <c r="Y239" t="s">
        <v>1183</v>
      </c>
      <c r="Z239" t="s">
        <v>480</v>
      </c>
      <c r="AA239" s="116">
        <v>44630</v>
      </c>
      <c r="AB239">
        <v>0</v>
      </c>
      <c r="AC239" s="83">
        <v>44630.321539352</v>
      </c>
      <c r="AD239" s="83">
        <v>44630.321539352</v>
      </c>
      <c r="AE239" s="82" t="s">
        <v>1182</v>
      </c>
    </row>
    <row r="240" spans="1:31" ht="15" x14ac:dyDescent="0.25">
      <c r="A240" s="80">
        <v>239</v>
      </c>
      <c r="B240" t="s">
        <v>1185</v>
      </c>
      <c r="C240" t="s">
        <v>461</v>
      </c>
      <c r="D240" t="s">
        <v>282</v>
      </c>
      <c r="E240" t="s">
        <v>285</v>
      </c>
      <c r="F240" t="s">
        <v>958</v>
      </c>
      <c r="G240">
        <v>2</v>
      </c>
      <c r="H240">
        <v>1</v>
      </c>
      <c r="I240" t="s">
        <v>958</v>
      </c>
      <c r="J240">
        <v>36</v>
      </c>
      <c r="K240" t="s">
        <v>304</v>
      </c>
      <c r="L240">
        <v>0</v>
      </c>
      <c r="M240" t="s">
        <v>478</v>
      </c>
      <c r="N240" t="s">
        <v>458</v>
      </c>
      <c r="O240" t="s">
        <v>482</v>
      </c>
      <c r="P240"/>
      <c r="Q240"/>
      <c r="R240"/>
      <c r="S240"/>
      <c r="T240" s="116"/>
      <c r="U240" t="s">
        <v>609</v>
      </c>
      <c r="V240" s="116">
        <v>44630</v>
      </c>
      <c r="W240" s="116"/>
      <c r="X240" t="s">
        <v>457</v>
      </c>
      <c r="Y240" t="s">
        <v>1186</v>
      </c>
      <c r="Z240" t="s">
        <v>480</v>
      </c>
      <c r="AA240" s="116">
        <v>44630</v>
      </c>
      <c r="AB240">
        <v>0</v>
      </c>
      <c r="AC240" s="83">
        <v>44630.322395832998</v>
      </c>
      <c r="AD240" s="83">
        <v>44630.322395832998</v>
      </c>
      <c r="AE240" s="82" t="s">
        <v>1184</v>
      </c>
    </row>
    <row r="241" spans="1:31" ht="15" x14ac:dyDescent="0.25">
      <c r="A241" s="80">
        <v>240</v>
      </c>
      <c r="B241" t="s">
        <v>1188</v>
      </c>
      <c r="C241" t="s">
        <v>461</v>
      </c>
      <c r="D241" t="s">
        <v>282</v>
      </c>
      <c r="E241" t="s">
        <v>285</v>
      </c>
      <c r="F241" t="s">
        <v>958</v>
      </c>
      <c r="G241">
        <v>2</v>
      </c>
      <c r="H241">
        <v>1</v>
      </c>
      <c r="I241" t="s">
        <v>958</v>
      </c>
      <c r="J241">
        <v>40</v>
      </c>
      <c r="K241" t="s">
        <v>304</v>
      </c>
      <c r="L241">
        <v>0</v>
      </c>
      <c r="M241" t="s">
        <v>478</v>
      </c>
      <c r="N241" t="s">
        <v>458</v>
      </c>
      <c r="O241" t="s">
        <v>482</v>
      </c>
      <c r="P241"/>
      <c r="Q241"/>
      <c r="R241"/>
      <c r="S241"/>
      <c r="T241" s="116"/>
      <c r="U241" t="s">
        <v>609</v>
      </c>
      <c r="V241" s="116">
        <v>44630</v>
      </c>
      <c r="W241" s="116"/>
      <c r="X241" t="s">
        <v>457</v>
      </c>
      <c r="Y241" t="s">
        <v>1189</v>
      </c>
      <c r="Z241" t="s">
        <v>480</v>
      </c>
      <c r="AA241" s="116">
        <v>44630</v>
      </c>
      <c r="AB241">
        <v>0</v>
      </c>
      <c r="AC241" s="83">
        <v>44630.323252315</v>
      </c>
      <c r="AD241" s="83">
        <v>44630.323252315</v>
      </c>
      <c r="AE241" s="82" t="s">
        <v>1187</v>
      </c>
    </row>
    <row r="242" spans="1:31" ht="15" x14ac:dyDescent="0.25">
      <c r="A242" s="80">
        <v>241</v>
      </c>
      <c r="B242" t="s">
        <v>1191</v>
      </c>
      <c r="C242" t="s">
        <v>461</v>
      </c>
      <c r="D242" t="s">
        <v>282</v>
      </c>
      <c r="E242" t="s">
        <v>285</v>
      </c>
      <c r="F242" t="s">
        <v>958</v>
      </c>
      <c r="G242">
        <v>2</v>
      </c>
      <c r="H242">
        <v>1</v>
      </c>
      <c r="I242" t="s">
        <v>958</v>
      </c>
      <c r="J242">
        <v>40</v>
      </c>
      <c r="K242" t="s">
        <v>304</v>
      </c>
      <c r="L242">
        <v>0</v>
      </c>
      <c r="M242" t="s">
        <v>478</v>
      </c>
      <c r="N242" t="s">
        <v>458</v>
      </c>
      <c r="O242" t="s">
        <v>482</v>
      </c>
      <c r="P242"/>
      <c r="Q242"/>
      <c r="R242"/>
      <c r="S242"/>
      <c r="T242" s="116"/>
      <c r="U242" t="s">
        <v>609</v>
      </c>
      <c r="V242" s="116">
        <v>44630</v>
      </c>
      <c r="W242" s="116"/>
      <c r="X242" t="s">
        <v>457</v>
      </c>
      <c r="Y242" t="s">
        <v>1192</v>
      </c>
      <c r="Z242" t="s">
        <v>480</v>
      </c>
      <c r="AA242" s="116">
        <v>44630</v>
      </c>
      <c r="AB242">
        <v>0</v>
      </c>
      <c r="AC242" s="83">
        <v>44630.324050925999</v>
      </c>
      <c r="AD242" s="83">
        <v>44630.324050925999</v>
      </c>
      <c r="AE242" s="82" t="s">
        <v>1190</v>
      </c>
    </row>
    <row r="243" spans="1:31" ht="15" x14ac:dyDescent="0.25">
      <c r="A243" s="80">
        <v>242</v>
      </c>
      <c r="B243" t="s">
        <v>1194</v>
      </c>
      <c r="C243" t="s">
        <v>461</v>
      </c>
      <c r="D243" t="s">
        <v>282</v>
      </c>
      <c r="E243" t="s">
        <v>285</v>
      </c>
      <c r="F243" t="s">
        <v>958</v>
      </c>
      <c r="G243">
        <v>2</v>
      </c>
      <c r="H243">
        <v>1</v>
      </c>
      <c r="I243" t="s">
        <v>958</v>
      </c>
      <c r="J243">
        <v>50</v>
      </c>
      <c r="K243" t="s">
        <v>304</v>
      </c>
      <c r="L243">
        <v>0</v>
      </c>
      <c r="M243" t="s">
        <v>478</v>
      </c>
      <c r="N243" t="s">
        <v>458</v>
      </c>
      <c r="O243" t="s">
        <v>482</v>
      </c>
      <c r="P243"/>
      <c r="Q243"/>
      <c r="R243"/>
      <c r="S243"/>
      <c r="T243" s="116"/>
      <c r="U243" t="s">
        <v>609</v>
      </c>
      <c r="V243" s="116">
        <v>44630</v>
      </c>
      <c r="W243" s="116"/>
      <c r="X243" t="s">
        <v>457</v>
      </c>
      <c r="Y243" t="s">
        <v>1195</v>
      </c>
      <c r="Z243" t="s">
        <v>480</v>
      </c>
      <c r="AA243" s="116">
        <v>44630</v>
      </c>
      <c r="AB243">
        <v>0</v>
      </c>
      <c r="AC243" s="83">
        <v>44630.324849536999</v>
      </c>
      <c r="AD243" s="83">
        <v>44630.324849536999</v>
      </c>
      <c r="AE243" s="82" t="s">
        <v>1193</v>
      </c>
    </row>
    <row r="244" spans="1:31" ht="15" x14ac:dyDescent="0.25">
      <c r="A244" s="80">
        <v>243</v>
      </c>
      <c r="B244" t="s">
        <v>1197</v>
      </c>
      <c r="C244" t="s">
        <v>461</v>
      </c>
      <c r="D244" t="s">
        <v>282</v>
      </c>
      <c r="E244" t="s">
        <v>285</v>
      </c>
      <c r="F244" t="s">
        <v>958</v>
      </c>
      <c r="G244">
        <v>2</v>
      </c>
      <c r="H244">
        <v>1</v>
      </c>
      <c r="I244" t="s">
        <v>958</v>
      </c>
      <c r="J244">
        <v>46</v>
      </c>
      <c r="K244" t="s">
        <v>304</v>
      </c>
      <c r="L244">
        <v>0</v>
      </c>
      <c r="M244" t="s">
        <v>478</v>
      </c>
      <c r="N244" t="s">
        <v>458</v>
      </c>
      <c r="O244" t="s">
        <v>482</v>
      </c>
      <c r="P244"/>
      <c r="Q244"/>
      <c r="R244"/>
      <c r="S244"/>
      <c r="T244" s="116"/>
      <c r="U244" t="s">
        <v>609</v>
      </c>
      <c r="V244" s="116">
        <v>44630</v>
      </c>
      <c r="W244" s="116"/>
      <c r="X244" t="s">
        <v>457</v>
      </c>
      <c r="Y244" t="s">
        <v>1198</v>
      </c>
      <c r="Z244" t="s">
        <v>480</v>
      </c>
      <c r="AA244" s="116">
        <v>44630</v>
      </c>
      <c r="AB244">
        <v>0</v>
      </c>
      <c r="AC244" s="83">
        <v>44630.325706019001</v>
      </c>
      <c r="AD244" s="83">
        <v>44630.325706019001</v>
      </c>
      <c r="AE244" s="82" t="s">
        <v>1196</v>
      </c>
    </row>
    <row r="245" spans="1:31" ht="15" x14ac:dyDescent="0.25">
      <c r="A245" s="80">
        <v>244</v>
      </c>
      <c r="B245" t="s">
        <v>1200</v>
      </c>
      <c r="C245" t="s">
        <v>461</v>
      </c>
      <c r="D245" t="s">
        <v>282</v>
      </c>
      <c r="E245" t="s">
        <v>285</v>
      </c>
      <c r="F245" t="s">
        <v>958</v>
      </c>
      <c r="G245">
        <v>2</v>
      </c>
      <c r="H245">
        <v>1</v>
      </c>
      <c r="I245" t="s">
        <v>958</v>
      </c>
      <c r="J245">
        <v>16</v>
      </c>
      <c r="K245" t="s">
        <v>304</v>
      </c>
      <c r="L245">
        <v>0</v>
      </c>
      <c r="M245" t="s">
        <v>478</v>
      </c>
      <c r="N245" t="s">
        <v>458</v>
      </c>
      <c r="O245" t="s">
        <v>482</v>
      </c>
      <c r="P245"/>
      <c r="Q245"/>
      <c r="R245"/>
      <c r="S245"/>
      <c r="T245" s="116"/>
      <c r="U245" t="s">
        <v>609</v>
      </c>
      <c r="V245" s="116">
        <v>44630</v>
      </c>
      <c r="W245" s="116"/>
      <c r="X245" t="s">
        <v>457</v>
      </c>
      <c r="Y245" t="s">
        <v>1201</v>
      </c>
      <c r="Z245" t="s">
        <v>480</v>
      </c>
      <c r="AA245" s="116">
        <v>44630</v>
      </c>
      <c r="AB245">
        <v>0</v>
      </c>
      <c r="AC245" s="83">
        <v>44630.327314814996</v>
      </c>
      <c r="AD245" s="83">
        <v>44630.327314814996</v>
      </c>
      <c r="AE245" s="82" t="s">
        <v>1199</v>
      </c>
    </row>
    <row r="246" spans="1:31" ht="15" x14ac:dyDescent="0.25">
      <c r="A246" s="80">
        <v>245</v>
      </c>
      <c r="B246" t="s">
        <v>1203</v>
      </c>
      <c r="C246" t="s">
        <v>461</v>
      </c>
      <c r="D246" t="s">
        <v>282</v>
      </c>
      <c r="E246" t="s">
        <v>285</v>
      </c>
      <c r="F246" t="s">
        <v>958</v>
      </c>
      <c r="G246">
        <v>1</v>
      </c>
      <c r="H246">
        <v>4</v>
      </c>
      <c r="I246" t="s">
        <v>958</v>
      </c>
      <c r="J246">
        <v>45</v>
      </c>
      <c r="K246" t="s">
        <v>304</v>
      </c>
      <c r="L246">
        <v>0</v>
      </c>
      <c r="M246" t="s">
        <v>478</v>
      </c>
      <c r="N246" t="s">
        <v>458</v>
      </c>
      <c r="O246" t="s">
        <v>482</v>
      </c>
      <c r="P246"/>
      <c r="Q246"/>
      <c r="R246"/>
      <c r="S246"/>
      <c r="T246" s="116"/>
      <c r="U246" t="s">
        <v>609</v>
      </c>
      <c r="V246" s="116">
        <v>44630</v>
      </c>
      <c r="W246" s="116"/>
      <c r="X246" t="s">
        <v>457</v>
      </c>
      <c r="Y246" t="s">
        <v>1204</v>
      </c>
      <c r="Z246" t="s">
        <v>480</v>
      </c>
      <c r="AA246" s="116">
        <v>44630</v>
      </c>
      <c r="AB246">
        <v>0</v>
      </c>
      <c r="AC246" s="83">
        <v>44630.336608796002</v>
      </c>
      <c r="AD246" s="83">
        <v>44630.336608796002</v>
      </c>
      <c r="AE246" s="82" t="s">
        <v>1202</v>
      </c>
    </row>
    <row r="247" spans="1:31" ht="15" x14ac:dyDescent="0.25">
      <c r="A247" s="80">
        <v>246</v>
      </c>
      <c r="B247" t="s">
        <v>1206</v>
      </c>
      <c r="C247" t="s">
        <v>461</v>
      </c>
      <c r="D247" t="s">
        <v>282</v>
      </c>
      <c r="E247" t="s">
        <v>285</v>
      </c>
      <c r="F247" t="s">
        <v>958</v>
      </c>
      <c r="G247">
        <v>1</v>
      </c>
      <c r="H247">
        <v>4</v>
      </c>
      <c r="I247" t="s">
        <v>958</v>
      </c>
      <c r="J247">
        <v>41</v>
      </c>
      <c r="K247" t="s">
        <v>304</v>
      </c>
      <c r="L247">
        <v>0</v>
      </c>
      <c r="M247" t="s">
        <v>478</v>
      </c>
      <c r="N247" t="s">
        <v>458</v>
      </c>
      <c r="O247" t="s">
        <v>482</v>
      </c>
      <c r="P247"/>
      <c r="Q247"/>
      <c r="R247"/>
      <c r="S247"/>
      <c r="T247" s="116"/>
      <c r="U247" t="s">
        <v>609</v>
      </c>
      <c r="V247" s="116">
        <v>44630</v>
      </c>
      <c r="W247" s="116"/>
      <c r="X247" t="s">
        <v>457</v>
      </c>
      <c r="Y247" t="s">
        <v>1207</v>
      </c>
      <c r="Z247" t="s">
        <v>480</v>
      </c>
      <c r="AA247" s="116">
        <v>44630</v>
      </c>
      <c r="AB247">
        <v>0</v>
      </c>
      <c r="AC247" s="83">
        <v>44630.337430555999</v>
      </c>
      <c r="AD247" s="83">
        <v>44630.337430555999</v>
      </c>
      <c r="AE247" s="82" t="s">
        <v>1205</v>
      </c>
    </row>
    <row r="248" spans="1:31" ht="15" x14ac:dyDescent="0.25">
      <c r="A248" s="80">
        <v>247</v>
      </c>
      <c r="B248" t="s">
        <v>1209</v>
      </c>
      <c r="C248" t="s">
        <v>461</v>
      </c>
      <c r="D248" t="s">
        <v>282</v>
      </c>
      <c r="E248" t="s">
        <v>285</v>
      </c>
      <c r="F248" t="s">
        <v>958</v>
      </c>
      <c r="G248">
        <v>1</v>
      </c>
      <c r="H248">
        <v>4</v>
      </c>
      <c r="I248" t="s">
        <v>958</v>
      </c>
      <c r="J248">
        <v>14</v>
      </c>
      <c r="K248" t="s">
        <v>304</v>
      </c>
      <c r="L248">
        <v>0</v>
      </c>
      <c r="M248" t="s">
        <v>478</v>
      </c>
      <c r="N248" t="s">
        <v>458</v>
      </c>
      <c r="O248" t="s">
        <v>482</v>
      </c>
      <c r="P248"/>
      <c r="Q248"/>
      <c r="R248"/>
      <c r="S248"/>
      <c r="T248" s="116"/>
      <c r="U248" t="s">
        <v>609</v>
      </c>
      <c r="V248" s="116">
        <v>44630</v>
      </c>
      <c r="W248" s="116"/>
      <c r="X248" t="s">
        <v>457</v>
      </c>
      <c r="Y248" t="s">
        <v>1210</v>
      </c>
      <c r="Z248" t="s">
        <v>480</v>
      </c>
      <c r="AA248" s="116">
        <v>44630</v>
      </c>
      <c r="AB248">
        <v>0</v>
      </c>
      <c r="AC248" s="83">
        <v>44630.338333332998</v>
      </c>
      <c r="AD248" s="83">
        <v>44630.338333332998</v>
      </c>
      <c r="AE248" s="82" t="s">
        <v>1208</v>
      </c>
    </row>
    <row r="249" spans="1:31" ht="15" x14ac:dyDescent="0.25">
      <c r="A249" s="80">
        <v>248</v>
      </c>
      <c r="B249" t="s">
        <v>518</v>
      </c>
      <c r="C249" t="s">
        <v>461</v>
      </c>
      <c r="D249" t="s">
        <v>282</v>
      </c>
      <c r="E249" t="s">
        <v>285</v>
      </c>
      <c r="F249" t="s">
        <v>958</v>
      </c>
      <c r="G249">
        <v>1</v>
      </c>
      <c r="H249">
        <v>4</v>
      </c>
      <c r="I249" t="s">
        <v>958</v>
      </c>
      <c r="J249">
        <v>45</v>
      </c>
      <c r="K249" t="s">
        <v>304</v>
      </c>
      <c r="L249">
        <v>0</v>
      </c>
      <c r="M249" t="s">
        <v>478</v>
      </c>
      <c r="N249" t="s">
        <v>458</v>
      </c>
      <c r="O249" t="s">
        <v>482</v>
      </c>
      <c r="P249"/>
      <c r="Q249"/>
      <c r="R249"/>
      <c r="S249"/>
      <c r="T249" s="116"/>
      <c r="U249" t="s">
        <v>609</v>
      </c>
      <c r="V249" s="116">
        <v>44630</v>
      </c>
      <c r="W249" s="116"/>
      <c r="X249" t="s">
        <v>457</v>
      </c>
      <c r="Y249" t="s">
        <v>1212</v>
      </c>
      <c r="Z249" t="s">
        <v>480</v>
      </c>
      <c r="AA249" s="116">
        <v>44630</v>
      </c>
      <c r="AB249">
        <v>0</v>
      </c>
      <c r="AC249" s="83">
        <v>44630.339502315001</v>
      </c>
      <c r="AD249" s="83">
        <v>44630.339502315001</v>
      </c>
      <c r="AE249" s="82" t="s">
        <v>1211</v>
      </c>
    </row>
    <row r="250" spans="1:31" ht="15" x14ac:dyDescent="0.25">
      <c r="A250" s="80">
        <v>249</v>
      </c>
      <c r="B250" t="s">
        <v>1214</v>
      </c>
      <c r="C250" t="s">
        <v>461</v>
      </c>
      <c r="D250" t="s">
        <v>282</v>
      </c>
      <c r="E250" t="s">
        <v>285</v>
      </c>
      <c r="F250" t="s">
        <v>958</v>
      </c>
      <c r="G250">
        <v>1</v>
      </c>
      <c r="H250">
        <v>4</v>
      </c>
      <c r="I250" t="s">
        <v>958</v>
      </c>
      <c r="J250">
        <v>38</v>
      </c>
      <c r="K250" t="s">
        <v>304</v>
      </c>
      <c r="L250">
        <v>0</v>
      </c>
      <c r="M250" t="s">
        <v>478</v>
      </c>
      <c r="N250" t="s">
        <v>458</v>
      </c>
      <c r="O250" t="s">
        <v>482</v>
      </c>
      <c r="P250"/>
      <c r="Q250"/>
      <c r="R250"/>
      <c r="S250"/>
      <c r="T250" s="116"/>
      <c r="U250" t="s">
        <v>609</v>
      </c>
      <c r="V250" s="116">
        <v>44630</v>
      </c>
      <c r="W250" s="116"/>
      <c r="X250" t="s">
        <v>457</v>
      </c>
      <c r="Y250" t="s">
        <v>1215</v>
      </c>
      <c r="Z250" t="s">
        <v>480</v>
      </c>
      <c r="AA250" s="116">
        <v>44630</v>
      </c>
      <c r="AB250">
        <v>0</v>
      </c>
      <c r="AC250" s="83">
        <v>44630.340324074001</v>
      </c>
      <c r="AD250" s="83">
        <v>44630.340324074001</v>
      </c>
      <c r="AE250" s="82" t="s">
        <v>1213</v>
      </c>
    </row>
    <row r="251" spans="1:31" ht="15" x14ac:dyDescent="0.25">
      <c r="A251" s="80">
        <v>250</v>
      </c>
      <c r="B251" t="s">
        <v>1217</v>
      </c>
      <c r="C251" t="s">
        <v>461</v>
      </c>
      <c r="D251" t="s">
        <v>282</v>
      </c>
      <c r="E251" t="s">
        <v>285</v>
      </c>
      <c r="F251" t="s">
        <v>958</v>
      </c>
      <c r="G251">
        <v>1</v>
      </c>
      <c r="H251">
        <v>4</v>
      </c>
      <c r="I251" t="s">
        <v>958</v>
      </c>
      <c r="J251">
        <v>16</v>
      </c>
      <c r="K251" t="s">
        <v>304</v>
      </c>
      <c r="L251">
        <v>0</v>
      </c>
      <c r="M251" t="s">
        <v>478</v>
      </c>
      <c r="N251" t="s">
        <v>458</v>
      </c>
      <c r="O251" t="s">
        <v>482</v>
      </c>
      <c r="P251"/>
      <c r="Q251"/>
      <c r="R251"/>
      <c r="S251"/>
      <c r="T251" s="116"/>
      <c r="U251" t="s">
        <v>609</v>
      </c>
      <c r="V251" s="116">
        <v>44630</v>
      </c>
      <c r="W251" s="116"/>
      <c r="X251" t="s">
        <v>457</v>
      </c>
      <c r="Y251" t="s">
        <v>1218</v>
      </c>
      <c r="Z251" t="s">
        <v>480</v>
      </c>
      <c r="AA251" s="116">
        <v>44630</v>
      </c>
      <c r="AB251">
        <v>0</v>
      </c>
      <c r="AC251" s="83">
        <v>44630.341261574002</v>
      </c>
      <c r="AD251" s="83">
        <v>44630.341261574002</v>
      </c>
      <c r="AE251" s="82" t="s">
        <v>1216</v>
      </c>
    </row>
    <row r="252" spans="1:31" ht="15" x14ac:dyDescent="0.25">
      <c r="A252" s="80">
        <v>251</v>
      </c>
      <c r="B252" t="s">
        <v>1220</v>
      </c>
      <c r="C252" t="s">
        <v>461</v>
      </c>
      <c r="D252" t="s">
        <v>282</v>
      </c>
      <c r="E252" t="s">
        <v>285</v>
      </c>
      <c r="F252" t="s">
        <v>958</v>
      </c>
      <c r="G252">
        <v>1</v>
      </c>
      <c r="H252">
        <v>4</v>
      </c>
      <c r="I252" t="s">
        <v>958</v>
      </c>
      <c r="J252">
        <v>85</v>
      </c>
      <c r="K252" t="s">
        <v>304</v>
      </c>
      <c r="L252">
        <v>0</v>
      </c>
      <c r="M252" t="s">
        <v>478</v>
      </c>
      <c r="N252" t="s">
        <v>458</v>
      </c>
      <c r="O252" t="s">
        <v>482</v>
      </c>
      <c r="P252"/>
      <c r="Q252"/>
      <c r="R252"/>
      <c r="S252"/>
      <c r="T252" s="116"/>
      <c r="U252" t="s">
        <v>609</v>
      </c>
      <c r="V252" s="116">
        <v>44630</v>
      </c>
      <c r="W252" s="116"/>
      <c r="X252" t="s">
        <v>457</v>
      </c>
      <c r="Y252" t="s">
        <v>1221</v>
      </c>
      <c r="Z252" t="s">
        <v>480</v>
      </c>
      <c r="AA252" s="116">
        <v>44630</v>
      </c>
      <c r="AB252">
        <v>0</v>
      </c>
      <c r="AC252" s="83">
        <v>44630.341990740999</v>
      </c>
      <c r="AD252" s="83">
        <v>44630.341990740999</v>
      </c>
      <c r="AE252" s="82" t="s">
        <v>1219</v>
      </c>
    </row>
    <row r="253" spans="1:31" ht="15" x14ac:dyDescent="0.25">
      <c r="A253" s="80">
        <v>252</v>
      </c>
      <c r="B253" t="s">
        <v>1223</v>
      </c>
      <c r="C253" t="s">
        <v>461</v>
      </c>
      <c r="D253" t="s">
        <v>282</v>
      </c>
      <c r="E253" t="s">
        <v>285</v>
      </c>
      <c r="F253" t="s">
        <v>958</v>
      </c>
      <c r="G253">
        <v>1</v>
      </c>
      <c r="H253">
        <v>4</v>
      </c>
      <c r="I253" t="s">
        <v>958</v>
      </c>
      <c r="J253">
        <v>79</v>
      </c>
      <c r="K253" t="s">
        <v>304</v>
      </c>
      <c r="L253">
        <v>0</v>
      </c>
      <c r="M253" t="s">
        <v>478</v>
      </c>
      <c r="N253" t="s">
        <v>458</v>
      </c>
      <c r="O253" t="s">
        <v>482</v>
      </c>
      <c r="P253"/>
      <c r="Q253"/>
      <c r="R253"/>
      <c r="S253"/>
      <c r="T253" s="116"/>
      <c r="U253" t="s">
        <v>609</v>
      </c>
      <c r="V253" s="116">
        <v>44630</v>
      </c>
      <c r="W253" s="116"/>
      <c r="X253" t="s">
        <v>457</v>
      </c>
      <c r="Y253" t="s">
        <v>1224</v>
      </c>
      <c r="Z253" t="s">
        <v>480</v>
      </c>
      <c r="AA253" s="116">
        <v>44630</v>
      </c>
      <c r="AB253">
        <v>0</v>
      </c>
      <c r="AC253" s="83">
        <v>44630.342731481003</v>
      </c>
      <c r="AD253" s="83">
        <v>44630.342731481003</v>
      </c>
      <c r="AE253" s="82" t="s">
        <v>1222</v>
      </c>
    </row>
    <row r="254" spans="1:31" ht="15" x14ac:dyDescent="0.25">
      <c r="A254" s="80">
        <v>253</v>
      </c>
      <c r="B254" t="s">
        <v>1226</v>
      </c>
      <c r="C254" t="s">
        <v>461</v>
      </c>
      <c r="D254" t="s">
        <v>282</v>
      </c>
      <c r="E254" t="s">
        <v>285</v>
      </c>
      <c r="F254" t="s">
        <v>958</v>
      </c>
      <c r="G254">
        <v>1</v>
      </c>
      <c r="H254">
        <v>4</v>
      </c>
      <c r="I254" t="s">
        <v>958</v>
      </c>
      <c r="J254">
        <v>36</v>
      </c>
      <c r="K254" t="s">
        <v>304</v>
      </c>
      <c r="L254">
        <v>0</v>
      </c>
      <c r="M254" t="s">
        <v>478</v>
      </c>
      <c r="N254" t="s">
        <v>458</v>
      </c>
      <c r="O254" t="s">
        <v>482</v>
      </c>
      <c r="P254"/>
      <c r="Q254"/>
      <c r="R254"/>
      <c r="S254"/>
      <c r="T254" s="116"/>
      <c r="U254" t="s">
        <v>609</v>
      </c>
      <c r="V254" s="116">
        <v>44630</v>
      </c>
      <c r="W254" s="116"/>
      <c r="X254" t="s">
        <v>457</v>
      </c>
      <c r="Y254" t="s">
        <v>1227</v>
      </c>
      <c r="Z254" t="s">
        <v>480</v>
      </c>
      <c r="AA254" s="116">
        <v>44630</v>
      </c>
      <c r="AB254">
        <v>0</v>
      </c>
      <c r="AC254" s="83">
        <v>44630.343622685003</v>
      </c>
      <c r="AD254" s="83">
        <v>44630.343622685003</v>
      </c>
      <c r="AE254" s="82" t="s">
        <v>1225</v>
      </c>
    </row>
    <row r="255" spans="1:31" ht="15" x14ac:dyDescent="0.25">
      <c r="A255" s="80">
        <v>254</v>
      </c>
      <c r="B255" t="s">
        <v>1229</v>
      </c>
      <c r="C255" t="s">
        <v>461</v>
      </c>
      <c r="D255" t="s">
        <v>282</v>
      </c>
      <c r="E255" t="s">
        <v>285</v>
      </c>
      <c r="F255" t="s">
        <v>958</v>
      </c>
      <c r="G255">
        <v>1</v>
      </c>
      <c r="H255">
        <v>4</v>
      </c>
      <c r="I255" t="s">
        <v>958</v>
      </c>
      <c r="J255">
        <v>31</v>
      </c>
      <c r="K255" t="s">
        <v>304</v>
      </c>
      <c r="L255">
        <v>0</v>
      </c>
      <c r="M255" t="s">
        <v>478</v>
      </c>
      <c r="N255" t="s">
        <v>458</v>
      </c>
      <c r="O255" t="s">
        <v>482</v>
      </c>
      <c r="P255"/>
      <c r="Q255"/>
      <c r="R255"/>
      <c r="S255"/>
      <c r="T255" s="116"/>
      <c r="U255" t="s">
        <v>609</v>
      </c>
      <c r="V255" s="116">
        <v>44630</v>
      </c>
      <c r="W255" s="116"/>
      <c r="X255" t="s">
        <v>457</v>
      </c>
      <c r="Y255" t="s">
        <v>1230</v>
      </c>
      <c r="Z255" t="s">
        <v>480</v>
      </c>
      <c r="AA255" s="116">
        <v>44630</v>
      </c>
      <c r="AB255">
        <v>0</v>
      </c>
      <c r="AC255" s="83">
        <v>44630.344421296002</v>
      </c>
      <c r="AD255" s="83">
        <v>44630.344421296002</v>
      </c>
      <c r="AE255" s="82" t="s">
        <v>1228</v>
      </c>
    </row>
    <row r="256" spans="1:31" ht="15" x14ac:dyDescent="0.25">
      <c r="A256" s="80">
        <v>255</v>
      </c>
      <c r="B256" t="s">
        <v>1232</v>
      </c>
      <c r="C256" t="s">
        <v>461</v>
      </c>
      <c r="D256" t="s">
        <v>282</v>
      </c>
      <c r="E256" t="s">
        <v>285</v>
      </c>
      <c r="F256" t="s">
        <v>958</v>
      </c>
      <c r="G256">
        <v>1</v>
      </c>
      <c r="H256">
        <v>4</v>
      </c>
      <c r="I256" t="s">
        <v>958</v>
      </c>
      <c r="J256">
        <v>12</v>
      </c>
      <c r="K256" t="s">
        <v>304</v>
      </c>
      <c r="L256">
        <v>0</v>
      </c>
      <c r="M256" t="s">
        <v>478</v>
      </c>
      <c r="N256" t="s">
        <v>458</v>
      </c>
      <c r="O256" t="s">
        <v>482</v>
      </c>
      <c r="P256"/>
      <c r="Q256"/>
      <c r="R256"/>
      <c r="S256"/>
      <c r="T256" s="116"/>
      <c r="U256" t="s">
        <v>609</v>
      </c>
      <c r="V256" s="116">
        <v>44630</v>
      </c>
      <c r="W256" s="116"/>
      <c r="X256" t="s">
        <v>457</v>
      </c>
      <c r="Y256" t="s">
        <v>1233</v>
      </c>
      <c r="Z256" t="s">
        <v>480</v>
      </c>
      <c r="AA256" s="116">
        <v>44630</v>
      </c>
      <c r="AB256">
        <v>0</v>
      </c>
      <c r="AC256" s="83">
        <v>44630.345208332998</v>
      </c>
      <c r="AD256" s="83">
        <v>44630.345208332998</v>
      </c>
      <c r="AE256" s="82" t="s">
        <v>1231</v>
      </c>
    </row>
    <row r="257" spans="1:31" ht="15" x14ac:dyDescent="0.25">
      <c r="A257" s="80">
        <v>256</v>
      </c>
      <c r="B257" t="s">
        <v>1235</v>
      </c>
      <c r="C257" t="s">
        <v>461</v>
      </c>
      <c r="D257" t="s">
        <v>282</v>
      </c>
      <c r="E257" t="s">
        <v>285</v>
      </c>
      <c r="F257" t="s">
        <v>958</v>
      </c>
      <c r="G257">
        <v>1</v>
      </c>
      <c r="H257">
        <v>4</v>
      </c>
      <c r="I257" t="s">
        <v>958</v>
      </c>
      <c r="J257">
        <v>5</v>
      </c>
      <c r="K257" t="s">
        <v>304</v>
      </c>
      <c r="L257">
        <v>0</v>
      </c>
      <c r="M257" t="s">
        <v>478</v>
      </c>
      <c r="N257" t="s">
        <v>458</v>
      </c>
      <c r="O257" t="s">
        <v>482</v>
      </c>
      <c r="P257"/>
      <c r="Q257"/>
      <c r="R257"/>
      <c r="S257"/>
      <c r="T257" s="116"/>
      <c r="U257" t="s">
        <v>609</v>
      </c>
      <c r="V257" s="116">
        <v>44630</v>
      </c>
      <c r="W257" s="116"/>
      <c r="X257" t="s">
        <v>457</v>
      </c>
      <c r="Y257" t="s">
        <v>1236</v>
      </c>
      <c r="Z257" t="s">
        <v>480</v>
      </c>
      <c r="AA257" s="116">
        <v>44630</v>
      </c>
      <c r="AB257">
        <v>0</v>
      </c>
      <c r="AC257" s="83">
        <v>44630.346284722</v>
      </c>
      <c r="AD257" s="83">
        <v>44630.346284722</v>
      </c>
      <c r="AE257" s="82" t="s">
        <v>1234</v>
      </c>
    </row>
    <row r="258" spans="1:31" ht="15" x14ac:dyDescent="0.25">
      <c r="A258" s="80">
        <v>257</v>
      </c>
      <c r="B258" t="s">
        <v>1238</v>
      </c>
      <c r="C258" t="s">
        <v>461</v>
      </c>
      <c r="D258" t="s">
        <v>282</v>
      </c>
      <c r="E258" t="s">
        <v>285</v>
      </c>
      <c r="F258" t="s">
        <v>958</v>
      </c>
      <c r="G258">
        <v>1</v>
      </c>
      <c r="H258">
        <v>4</v>
      </c>
      <c r="I258" t="s">
        <v>958</v>
      </c>
      <c r="J258">
        <v>40</v>
      </c>
      <c r="K258" t="s">
        <v>304</v>
      </c>
      <c r="L258">
        <v>0</v>
      </c>
      <c r="M258" t="s">
        <v>478</v>
      </c>
      <c r="N258" t="s">
        <v>458</v>
      </c>
      <c r="O258" t="s">
        <v>482</v>
      </c>
      <c r="P258"/>
      <c r="Q258"/>
      <c r="R258"/>
      <c r="S258"/>
      <c r="T258" s="116"/>
      <c r="U258" t="s">
        <v>609</v>
      </c>
      <c r="V258" s="116">
        <v>44630</v>
      </c>
      <c r="W258" s="116"/>
      <c r="X258" t="s">
        <v>457</v>
      </c>
      <c r="Y258" t="s">
        <v>1239</v>
      </c>
      <c r="Z258" t="s">
        <v>480</v>
      </c>
      <c r="AA258" s="116">
        <v>44630</v>
      </c>
      <c r="AB258">
        <v>0</v>
      </c>
      <c r="AC258" s="83">
        <v>44630.365243056003</v>
      </c>
      <c r="AD258" s="83">
        <v>44630.365243056003</v>
      </c>
      <c r="AE258" s="82" t="s">
        <v>1237</v>
      </c>
    </row>
    <row r="259" spans="1:31" ht="15" x14ac:dyDescent="0.25">
      <c r="A259" s="80">
        <v>258</v>
      </c>
      <c r="B259" t="s">
        <v>1241</v>
      </c>
      <c r="C259" t="s">
        <v>461</v>
      </c>
      <c r="D259" t="s">
        <v>282</v>
      </c>
      <c r="E259" t="s">
        <v>285</v>
      </c>
      <c r="F259" t="s">
        <v>958</v>
      </c>
      <c r="G259">
        <v>1</v>
      </c>
      <c r="H259">
        <v>4</v>
      </c>
      <c r="I259" t="s">
        <v>958</v>
      </c>
      <c r="J259">
        <v>62</v>
      </c>
      <c r="K259" t="s">
        <v>304</v>
      </c>
      <c r="L259">
        <v>0</v>
      </c>
      <c r="M259" t="s">
        <v>478</v>
      </c>
      <c r="N259" t="s">
        <v>458</v>
      </c>
      <c r="O259" t="s">
        <v>482</v>
      </c>
      <c r="P259"/>
      <c r="Q259"/>
      <c r="R259"/>
      <c r="S259"/>
      <c r="T259" s="116"/>
      <c r="U259" t="s">
        <v>609</v>
      </c>
      <c r="V259" s="116">
        <v>44630</v>
      </c>
      <c r="W259" s="116"/>
      <c r="X259" t="s">
        <v>457</v>
      </c>
      <c r="Y259" t="s">
        <v>1242</v>
      </c>
      <c r="Z259" t="s">
        <v>480</v>
      </c>
      <c r="AA259" s="116">
        <v>44630</v>
      </c>
      <c r="AB259">
        <v>0</v>
      </c>
      <c r="AC259" s="83">
        <v>44630.366099537001</v>
      </c>
      <c r="AD259" s="83">
        <v>44630.366099537001</v>
      </c>
      <c r="AE259" s="82" t="s">
        <v>1240</v>
      </c>
    </row>
    <row r="260" spans="1:31" ht="15" x14ac:dyDescent="0.25">
      <c r="A260" s="80">
        <v>259</v>
      </c>
      <c r="B260" t="s">
        <v>1244</v>
      </c>
      <c r="C260" t="s">
        <v>461</v>
      </c>
      <c r="D260" t="s">
        <v>282</v>
      </c>
      <c r="E260" t="s">
        <v>285</v>
      </c>
      <c r="F260" t="s">
        <v>958</v>
      </c>
      <c r="G260">
        <v>1</v>
      </c>
      <c r="H260">
        <v>4</v>
      </c>
      <c r="I260" t="s">
        <v>958</v>
      </c>
      <c r="J260">
        <v>59</v>
      </c>
      <c r="K260" t="s">
        <v>304</v>
      </c>
      <c r="L260">
        <v>0</v>
      </c>
      <c r="M260" t="s">
        <v>478</v>
      </c>
      <c r="N260" t="s">
        <v>458</v>
      </c>
      <c r="O260" t="s">
        <v>482</v>
      </c>
      <c r="P260"/>
      <c r="Q260"/>
      <c r="R260"/>
      <c r="S260"/>
      <c r="T260" s="116"/>
      <c r="U260" t="s">
        <v>609</v>
      </c>
      <c r="V260" s="116">
        <v>44630</v>
      </c>
      <c r="W260" s="116"/>
      <c r="X260" t="s">
        <v>457</v>
      </c>
      <c r="Y260" t="s">
        <v>1245</v>
      </c>
      <c r="Z260" t="s">
        <v>480</v>
      </c>
      <c r="AA260" s="116">
        <v>44630</v>
      </c>
      <c r="AB260">
        <v>0</v>
      </c>
      <c r="AC260" s="83">
        <v>44630.369131943997</v>
      </c>
      <c r="AD260" s="83">
        <v>44630.369131943997</v>
      </c>
      <c r="AE260" s="82" t="s">
        <v>1243</v>
      </c>
    </row>
    <row r="261" spans="1:31" ht="15" x14ac:dyDescent="0.25">
      <c r="A261" s="80">
        <v>260</v>
      </c>
      <c r="B261" t="s">
        <v>1247</v>
      </c>
      <c r="C261" t="s">
        <v>461</v>
      </c>
      <c r="D261" t="s">
        <v>282</v>
      </c>
      <c r="E261" t="s">
        <v>284</v>
      </c>
      <c r="F261" t="s">
        <v>582</v>
      </c>
      <c r="G261">
        <v>2</v>
      </c>
      <c r="H261">
        <v>1</v>
      </c>
      <c r="I261" t="s">
        <v>582</v>
      </c>
      <c r="J261">
        <v>41</v>
      </c>
      <c r="K261" t="s">
        <v>304</v>
      </c>
      <c r="L261" t="s">
        <v>505</v>
      </c>
      <c r="M261" t="s">
        <v>489</v>
      </c>
      <c r="N261" t="s">
        <v>458</v>
      </c>
      <c r="O261" t="s">
        <v>503</v>
      </c>
      <c r="P261"/>
      <c r="Q261"/>
      <c r="R261"/>
      <c r="S261"/>
      <c r="T261" s="116"/>
      <c r="U261" t="s">
        <v>526</v>
      </c>
      <c r="V261" s="116">
        <v>44630</v>
      </c>
      <c r="W261" s="116"/>
      <c r="X261" t="s">
        <v>457</v>
      </c>
      <c r="Y261"/>
      <c r="Z261"/>
      <c r="AA261" s="116"/>
      <c r="AB261">
        <v>1</v>
      </c>
      <c r="AC261" s="83">
        <v>44630.370752315001</v>
      </c>
      <c r="AD261" s="83">
        <v>44630.370752315001</v>
      </c>
      <c r="AE261" s="82" t="s">
        <v>1246</v>
      </c>
    </row>
    <row r="262" spans="1:31" ht="15" x14ac:dyDescent="0.25">
      <c r="A262" s="80">
        <v>261</v>
      </c>
      <c r="B262" t="s">
        <v>1249</v>
      </c>
      <c r="C262" t="s">
        <v>461</v>
      </c>
      <c r="D262" t="s">
        <v>282</v>
      </c>
      <c r="E262" t="s">
        <v>284</v>
      </c>
      <c r="F262" t="s">
        <v>582</v>
      </c>
      <c r="G262">
        <v>2</v>
      </c>
      <c r="H262">
        <v>1</v>
      </c>
      <c r="I262" t="s">
        <v>867</v>
      </c>
      <c r="J262">
        <v>30</v>
      </c>
      <c r="K262" t="s">
        <v>304</v>
      </c>
      <c r="L262" t="s">
        <v>505</v>
      </c>
      <c r="M262" t="s">
        <v>489</v>
      </c>
      <c r="N262" t="s">
        <v>458</v>
      </c>
      <c r="O262" t="s">
        <v>503</v>
      </c>
      <c r="P262"/>
      <c r="Q262"/>
      <c r="R262"/>
      <c r="S262"/>
      <c r="T262" s="116"/>
      <c r="U262" t="s">
        <v>526</v>
      </c>
      <c r="V262" s="116">
        <v>44630</v>
      </c>
      <c r="W262" s="116"/>
      <c r="X262" t="s">
        <v>457</v>
      </c>
      <c r="Y262"/>
      <c r="Z262"/>
      <c r="AA262" s="116"/>
      <c r="AB262">
        <v>1</v>
      </c>
      <c r="AC262" s="83">
        <v>44630.372812499998</v>
      </c>
      <c r="AD262" s="83">
        <v>44630.372812499998</v>
      </c>
      <c r="AE262" s="82" t="s">
        <v>1248</v>
      </c>
    </row>
    <row r="263" spans="1:31" ht="15" x14ac:dyDescent="0.25">
      <c r="A263" s="80">
        <v>262</v>
      </c>
      <c r="B263" t="s">
        <v>1251</v>
      </c>
      <c r="C263" t="s">
        <v>461</v>
      </c>
      <c r="D263" t="s">
        <v>282</v>
      </c>
      <c r="E263" t="s">
        <v>284</v>
      </c>
      <c r="F263" t="s">
        <v>582</v>
      </c>
      <c r="G263">
        <v>2</v>
      </c>
      <c r="H263">
        <v>1</v>
      </c>
      <c r="I263" t="s">
        <v>867</v>
      </c>
      <c r="J263">
        <v>28</v>
      </c>
      <c r="K263" t="s">
        <v>306</v>
      </c>
      <c r="L263" t="s">
        <v>505</v>
      </c>
      <c r="M263" t="s">
        <v>489</v>
      </c>
      <c r="N263" t="s">
        <v>458</v>
      </c>
      <c r="O263" t="s">
        <v>503</v>
      </c>
      <c r="P263"/>
      <c r="Q263"/>
      <c r="R263"/>
      <c r="S263"/>
      <c r="T263" s="116"/>
      <c r="U263" t="s">
        <v>526</v>
      </c>
      <c r="V263" s="116">
        <v>44630</v>
      </c>
      <c r="W263" s="116"/>
      <c r="X263" t="s">
        <v>457</v>
      </c>
      <c r="Y263"/>
      <c r="Z263"/>
      <c r="AA263" s="116"/>
      <c r="AB263">
        <v>1</v>
      </c>
      <c r="AC263" s="83">
        <v>44630.375428241001</v>
      </c>
      <c r="AD263" s="83">
        <v>44630.375428241001</v>
      </c>
      <c r="AE263" s="82" t="s">
        <v>1250</v>
      </c>
    </row>
    <row r="264" spans="1:31" ht="15" x14ac:dyDescent="0.25">
      <c r="A264" s="80">
        <v>263</v>
      </c>
      <c r="B264" t="s">
        <v>1253</v>
      </c>
      <c r="C264" t="s">
        <v>461</v>
      </c>
      <c r="D264" t="s">
        <v>282</v>
      </c>
      <c r="E264" t="s">
        <v>284</v>
      </c>
      <c r="F264" t="s">
        <v>582</v>
      </c>
      <c r="G264">
        <v>2</v>
      </c>
      <c r="H264">
        <v>1</v>
      </c>
      <c r="I264" t="s">
        <v>867</v>
      </c>
      <c r="J264">
        <v>7</v>
      </c>
      <c r="K264" t="s">
        <v>306</v>
      </c>
      <c r="L264" t="s">
        <v>505</v>
      </c>
      <c r="M264" t="s">
        <v>497</v>
      </c>
      <c r="N264" t="s">
        <v>458</v>
      </c>
      <c r="O264" t="s">
        <v>503</v>
      </c>
      <c r="P264"/>
      <c r="Q264"/>
      <c r="R264"/>
      <c r="S264"/>
      <c r="T264" s="116"/>
      <c r="U264" t="s">
        <v>526</v>
      </c>
      <c r="V264" s="116">
        <v>44630</v>
      </c>
      <c r="W264" s="116"/>
      <c r="X264" t="s">
        <v>457</v>
      </c>
      <c r="Y264"/>
      <c r="Z264"/>
      <c r="AA264" s="116"/>
      <c r="AB264">
        <v>1</v>
      </c>
      <c r="AC264" s="83">
        <v>44630.377662036997</v>
      </c>
      <c r="AD264" s="83">
        <v>44630.377662036997</v>
      </c>
      <c r="AE264" s="82" t="s">
        <v>1252</v>
      </c>
    </row>
    <row r="265" spans="1:31" ht="15" x14ac:dyDescent="0.25">
      <c r="A265" s="80">
        <v>264</v>
      </c>
      <c r="B265" t="s">
        <v>1255</v>
      </c>
      <c r="C265" t="s">
        <v>461</v>
      </c>
      <c r="D265" t="s">
        <v>282</v>
      </c>
      <c r="E265" t="s">
        <v>284</v>
      </c>
      <c r="F265" t="s">
        <v>582</v>
      </c>
      <c r="G265">
        <v>2</v>
      </c>
      <c r="H265">
        <v>1</v>
      </c>
      <c r="I265" t="s">
        <v>867</v>
      </c>
      <c r="J265">
        <v>7</v>
      </c>
      <c r="K265" t="s">
        <v>306</v>
      </c>
      <c r="L265" t="s">
        <v>505</v>
      </c>
      <c r="M265" t="s">
        <v>497</v>
      </c>
      <c r="N265" t="s">
        <v>458</v>
      </c>
      <c r="O265" t="s">
        <v>503</v>
      </c>
      <c r="P265"/>
      <c r="Q265"/>
      <c r="R265"/>
      <c r="S265"/>
      <c r="T265" s="116"/>
      <c r="U265" t="s">
        <v>526</v>
      </c>
      <c r="V265" s="116">
        <v>44630</v>
      </c>
      <c r="W265" s="116"/>
      <c r="X265" t="s">
        <v>457</v>
      </c>
      <c r="Y265"/>
      <c r="Z265"/>
      <c r="AA265" s="116"/>
      <c r="AB265">
        <v>0</v>
      </c>
      <c r="AC265" s="83">
        <v>44630.401608795997</v>
      </c>
      <c r="AD265" s="83">
        <v>44630.401608795997</v>
      </c>
      <c r="AE265" s="82" t="s">
        <v>1254</v>
      </c>
    </row>
    <row r="266" spans="1:31" ht="15" x14ac:dyDescent="0.25">
      <c r="A266" s="80">
        <v>265</v>
      </c>
      <c r="B266" t="s">
        <v>1257</v>
      </c>
      <c r="C266" t="s">
        <v>461</v>
      </c>
      <c r="D266" t="s">
        <v>282</v>
      </c>
      <c r="E266" t="s">
        <v>284</v>
      </c>
      <c r="F266" t="s">
        <v>582</v>
      </c>
      <c r="G266">
        <v>2</v>
      </c>
      <c r="H266">
        <v>1</v>
      </c>
      <c r="I266" t="s">
        <v>582</v>
      </c>
      <c r="J266">
        <v>41</v>
      </c>
      <c r="K266" t="s">
        <v>304</v>
      </c>
      <c r="L266" t="s">
        <v>505</v>
      </c>
      <c r="M266" t="s">
        <v>489</v>
      </c>
      <c r="N266" t="s">
        <v>458</v>
      </c>
      <c r="O266" t="s">
        <v>503</v>
      </c>
      <c r="P266"/>
      <c r="Q266"/>
      <c r="R266"/>
      <c r="S266"/>
      <c r="T266" s="116"/>
      <c r="U266" t="s">
        <v>526</v>
      </c>
      <c r="V266" s="116">
        <v>44630</v>
      </c>
      <c r="W266" s="116"/>
      <c r="X266" t="s">
        <v>457</v>
      </c>
      <c r="Y266"/>
      <c r="Z266"/>
      <c r="AA266" s="116"/>
      <c r="AB266">
        <v>1</v>
      </c>
      <c r="AC266" s="83">
        <v>44630.404895833002</v>
      </c>
      <c r="AD266" s="83">
        <v>44630.404895833002</v>
      </c>
      <c r="AE266" s="82" t="s">
        <v>1256</v>
      </c>
    </row>
    <row r="267" spans="1:31" ht="15" x14ac:dyDescent="0.25">
      <c r="A267" s="80">
        <v>266</v>
      </c>
      <c r="B267" t="s">
        <v>1259</v>
      </c>
      <c r="C267" t="s">
        <v>461</v>
      </c>
      <c r="D267" t="s">
        <v>282</v>
      </c>
      <c r="E267" t="s">
        <v>284</v>
      </c>
      <c r="F267" t="s">
        <v>582</v>
      </c>
      <c r="G267">
        <v>2</v>
      </c>
      <c r="H267">
        <v>1</v>
      </c>
      <c r="I267" t="s">
        <v>582</v>
      </c>
      <c r="J267">
        <v>32</v>
      </c>
      <c r="K267" t="s">
        <v>306</v>
      </c>
      <c r="L267" t="s">
        <v>505</v>
      </c>
      <c r="M267" t="s">
        <v>489</v>
      </c>
      <c r="N267" t="s">
        <v>458</v>
      </c>
      <c r="O267" t="s">
        <v>503</v>
      </c>
      <c r="P267"/>
      <c r="Q267"/>
      <c r="R267"/>
      <c r="S267"/>
      <c r="T267" s="116"/>
      <c r="U267" t="s">
        <v>526</v>
      </c>
      <c r="V267" s="116">
        <v>44630</v>
      </c>
      <c r="W267" s="116"/>
      <c r="X267" t="s">
        <v>457</v>
      </c>
      <c r="Y267"/>
      <c r="Z267"/>
      <c r="AA267" s="116"/>
      <c r="AB267">
        <v>1</v>
      </c>
      <c r="AC267" s="83">
        <v>44630.406736110999</v>
      </c>
      <c r="AD267" s="83">
        <v>44630.406736110999</v>
      </c>
      <c r="AE267" s="82" t="s">
        <v>1258</v>
      </c>
    </row>
    <row r="268" spans="1:31" ht="15" x14ac:dyDescent="0.25">
      <c r="A268" s="80">
        <v>267</v>
      </c>
      <c r="B268" t="s">
        <v>1261</v>
      </c>
      <c r="C268" t="s">
        <v>461</v>
      </c>
      <c r="D268" t="s">
        <v>282</v>
      </c>
      <c r="E268" t="s">
        <v>285</v>
      </c>
      <c r="F268" t="s">
        <v>617</v>
      </c>
      <c r="G268">
        <v>2</v>
      </c>
      <c r="H268">
        <v>5</v>
      </c>
      <c r="I268" t="s">
        <v>617</v>
      </c>
      <c r="J268">
        <v>47</v>
      </c>
      <c r="K268" t="s">
        <v>304</v>
      </c>
      <c r="L268">
        <v>0</v>
      </c>
      <c r="M268" t="s">
        <v>478</v>
      </c>
      <c r="N268" t="s">
        <v>458</v>
      </c>
      <c r="O268" t="s">
        <v>482</v>
      </c>
      <c r="P268"/>
      <c r="Q268"/>
      <c r="R268"/>
      <c r="S268"/>
      <c r="T268" s="116"/>
      <c r="U268" t="s">
        <v>609</v>
      </c>
      <c r="V268" s="116">
        <v>44630</v>
      </c>
      <c r="W268" s="116"/>
      <c r="X268" t="s">
        <v>457</v>
      </c>
      <c r="Y268" t="s">
        <v>1262</v>
      </c>
      <c r="Z268" t="s">
        <v>480</v>
      </c>
      <c r="AA268" s="116">
        <v>44630</v>
      </c>
      <c r="AB268">
        <v>0</v>
      </c>
      <c r="AC268" s="83">
        <v>44630.417523147997</v>
      </c>
      <c r="AD268" s="83">
        <v>44630.417523147997</v>
      </c>
      <c r="AE268" s="82" t="s">
        <v>1260</v>
      </c>
    </row>
    <row r="269" spans="1:31" ht="15" x14ac:dyDescent="0.25">
      <c r="A269" s="80">
        <v>268</v>
      </c>
      <c r="B269" t="s">
        <v>1264</v>
      </c>
      <c r="C269" t="s">
        <v>461</v>
      </c>
      <c r="D269" t="s">
        <v>282</v>
      </c>
      <c r="E269" t="s">
        <v>285</v>
      </c>
      <c r="F269" t="s">
        <v>617</v>
      </c>
      <c r="G269">
        <v>2</v>
      </c>
      <c r="H269">
        <v>5</v>
      </c>
      <c r="I269" t="s">
        <v>617</v>
      </c>
      <c r="J269">
        <v>41</v>
      </c>
      <c r="K269" t="s">
        <v>304</v>
      </c>
      <c r="L269">
        <v>0</v>
      </c>
      <c r="M269" t="s">
        <v>478</v>
      </c>
      <c r="N269" t="s">
        <v>458</v>
      </c>
      <c r="O269" t="s">
        <v>482</v>
      </c>
      <c r="P269"/>
      <c r="Q269"/>
      <c r="R269"/>
      <c r="S269"/>
      <c r="T269" s="116"/>
      <c r="U269" t="s">
        <v>609</v>
      </c>
      <c r="V269" s="116">
        <v>44630</v>
      </c>
      <c r="W269" s="116"/>
      <c r="X269" t="s">
        <v>457</v>
      </c>
      <c r="Y269" t="s">
        <v>1265</v>
      </c>
      <c r="Z269" t="s">
        <v>480</v>
      </c>
      <c r="AA269" s="116">
        <v>44630</v>
      </c>
      <c r="AB269">
        <v>0</v>
      </c>
      <c r="AC269" s="83">
        <v>44630.418344906997</v>
      </c>
      <c r="AD269" s="83">
        <v>44630.418344906997</v>
      </c>
      <c r="AE269" s="82" t="s">
        <v>1263</v>
      </c>
    </row>
    <row r="270" spans="1:31" ht="15" x14ac:dyDescent="0.25">
      <c r="A270" s="80">
        <v>269</v>
      </c>
      <c r="B270" t="s">
        <v>1267</v>
      </c>
      <c r="C270" t="s">
        <v>461</v>
      </c>
      <c r="D270" t="s">
        <v>282</v>
      </c>
      <c r="E270" t="s">
        <v>285</v>
      </c>
      <c r="F270" t="s">
        <v>617</v>
      </c>
      <c r="G270">
        <v>2</v>
      </c>
      <c r="H270">
        <v>5</v>
      </c>
      <c r="I270" t="s">
        <v>617</v>
      </c>
      <c r="J270">
        <v>18</v>
      </c>
      <c r="K270" t="s">
        <v>304</v>
      </c>
      <c r="L270">
        <v>0</v>
      </c>
      <c r="M270" t="s">
        <v>478</v>
      </c>
      <c r="N270" t="s">
        <v>458</v>
      </c>
      <c r="O270" t="s">
        <v>482</v>
      </c>
      <c r="P270"/>
      <c r="Q270"/>
      <c r="R270"/>
      <c r="S270"/>
      <c r="T270" s="116"/>
      <c r="U270" t="s">
        <v>609</v>
      </c>
      <c r="V270" s="116">
        <v>44630</v>
      </c>
      <c r="W270" s="116"/>
      <c r="X270" t="s">
        <v>457</v>
      </c>
      <c r="Y270" t="s">
        <v>1268</v>
      </c>
      <c r="Z270" t="s">
        <v>480</v>
      </c>
      <c r="AA270" s="116">
        <v>44630</v>
      </c>
      <c r="AB270">
        <v>0</v>
      </c>
      <c r="AC270" s="83">
        <v>44630.423159721999</v>
      </c>
      <c r="AD270" s="83">
        <v>44630.423159721999</v>
      </c>
      <c r="AE270" s="82" t="s">
        <v>1266</v>
      </c>
    </row>
    <row r="271" spans="1:31" ht="15" x14ac:dyDescent="0.25">
      <c r="A271" s="80">
        <v>270</v>
      </c>
      <c r="B271" t="s">
        <v>641</v>
      </c>
      <c r="C271" t="s">
        <v>461</v>
      </c>
      <c r="D271" t="s">
        <v>282</v>
      </c>
      <c r="E271" t="s">
        <v>285</v>
      </c>
      <c r="F271" t="s">
        <v>617</v>
      </c>
      <c r="G271">
        <v>2</v>
      </c>
      <c r="H271">
        <v>5</v>
      </c>
      <c r="I271" t="s">
        <v>617</v>
      </c>
      <c r="J271">
        <v>57</v>
      </c>
      <c r="K271" t="s">
        <v>304</v>
      </c>
      <c r="L271">
        <v>0</v>
      </c>
      <c r="M271" t="s">
        <v>478</v>
      </c>
      <c r="N271" t="s">
        <v>458</v>
      </c>
      <c r="O271" t="s">
        <v>482</v>
      </c>
      <c r="P271"/>
      <c r="Q271"/>
      <c r="R271"/>
      <c r="S271"/>
      <c r="T271" s="116"/>
      <c r="U271" t="s">
        <v>609</v>
      </c>
      <c r="V271" s="116">
        <v>44630</v>
      </c>
      <c r="W271" s="116"/>
      <c r="X271" t="s">
        <v>457</v>
      </c>
      <c r="Y271" t="s">
        <v>1270</v>
      </c>
      <c r="Z271" t="s">
        <v>480</v>
      </c>
      <c r="AA271" s="116">
        <v>44630</v>
      </c>
      <c r="AB271">
        <v>0</v>
      </c>
      <c r="AC271" s="83">
        <v>44630.424409722</v>
      </c>
      <c r="AD271" s="83">
        <v>44630.424409722</v>
      </c>
      <c r="AE271" s="82" t="s">
        <v>1269</v>
      </c>
    </row>
    <row r="272" spans="1:31" ht="15" x14ac:dyDescent="0.25">
      <c r="A272" s="80">
        <v>271</v>
      </c>
      <c r="B272" t="s">
        <v>1272</v>
      </c>
      <c r="C272" t="s">
        <v>461</v>
      </c>
      <c r="D272" t="s">
        <v>282</v>
      </c>
      <c r="E272" t="s">
        <v>285</v>
      </c>
      <c r="F272" t="s">
        <v>617</v>
      </c>
      <c r="G272">
        <v>2</v>
      </c>
      <c r="H272">
        <v>5</v>
      </c>
      <c r="I272" t="s">
        <v>617</v>
      </c>
      <c r="J272">
        <v>51</v>
      </c>
      <c r="K272" t="s">
        <v>304</v>
      </c>
      <c r="L272">
        <v>0</v>
      </c>
      <c r="M272" t="s">
        <v>478</v>
      </c>
      <c r="N272" t="s">
        <v>458</v>
      </c>
      <c r="O272" t="s">
        <v>482</v>
      </c>
      <c r="P272"/>
      <c r="Q272"/>
      <c r="R272"/>
      <c r="S272"/>
      <c r="T272" s="116"/>
      <c r="U272" t="s">
        <v>609</v>
      </c>
      <c r="V272" s="116">
        <v>44630</v>
      </c>
      <c r="W272" s="116"/>
      <c r="X272" t="s">
        <v>457</v>
      </c>
      <c r="Y272" t="s">
        <v>1273</v>
      </c>
      <c r="Z272" t="s">
        <v>480</v>
      </c>
      <c r="AA272" s="116">
        <v>44630</v>
      </c>
      <c r="AB272">
        <v>0</v>
      </c>
      <c r="AC272" s="83">
        <v>44630.425347222001</v>
      </c>
      <c r="AD272" s="83">
        <v>44630.425347222001</v>
      </c>
      <c r="AE272" s="82" t="s">
        <v>1271</v>
      </c>
    </row>
    <row r="273" spans="1:31" ht="15" x14ac:dyDescent="0.25">
      <c r="A273" s="80">
        <v>272</v>
      </c>
      <c r="B273" t="s">
        <v>1275</v>
      </c>
      <c r="C273" t="s">
        <v>461</v>
      </c>
      <c r="D273" t="s">
        <v>282</v>
      </c>
      <c r="E273" t="s">
        <v>285</v>
      </c>
      <c r="F273" t="s">
        <v>617</v>
      </c>
      <c r="G273">
        <v>2</v>
      </c>
      <c r="H273">
        <v>5</v>
      </c>
      <c r="I273" t="s">
        <v>617</v>
      </c>
      <c r="J273">
        <v>24</v>
      </c>
      <c r="K273" t="s">
        <v>304</v>
      </c>
      <c r="L273">
        <v>0</v>
      </c>
      <c r="M273" t="s">
        <v>478</v>
      </c>
      <c r="N273" t="s">
        <v>458</v>
      </c>
      <c r="O273" t="s">
        <v>482</v>
      </c>
      <c r="P273"/>
      <c r="Q273"/>
      <c r="R273"/>
      <c r="S273"/>
      <c r="T273" s="116"/>
      <c r="U273" t="s">
        <v>609</v>
      </c>
      <c r="V273" s="116">
        <v>44630</v>
      </c>
      <c r="W273" s="116"/>
      <c r="X273" t="s">
        <v>457</v>
      </c>
      <c r="Y273" t="s">
        <v>1276</v>
      </c>
      <c r="Z273" t="s">
        <v>480</v>
      </c>
      <c r="AA273" s="116">
        <v>44630</v>
      </c>
      <c r="AB273">
        <v>0</v>
      </c>
      <c r="AC273" s="83">
        <v>44630.426180556002</v>
      </c>
      <c r="AD273" s="83">
        <v>44630.426180556002</v>
      </c>
      <c r="AE273" s="82" t="s">
        <v>1274</v>
      </c>
    </row>
    <row r="274" spans="1:31" ht="15" x14ac:dyDescent="0.25">
      <c r="A274" s="80">
        <v>273</v>
      </c>
      <c r="B274" t="s">
        <v>1278</v>
      </c>
      <c r="C274" t="s">
        <v>461</v>
      </c>
      <c r="D274" t="s">
        <v>282</v>
      </c>
      <c r="E274" t="s">
        <v>285</v>
      </c>
      <c r="F274" t="s">
        <v>617</v>
      </c>
      <c r="G274">
        <v>2</v>
      </c>
      <c r="H274">
        <v>5</v>
      </c>
      <c r="I274" t="s">
        <v>617</v>
      </c>
      <c r="J274">
        <v>30</v>
      </c>
      <c r="K274" t="s">
        <v>304</v>
      </c>
      <c r="L274">
        <v>0</v>
      </c>
      <c r="M274" t="s">
        <v>478</v>
      </c>
      <c r="N274" t="s">
        <v>458</v>
      </c>
      <c r="O274" t="s">
        <v>482</v>
      </c>
      <c r="P274"/>
      <c r="Q274"/>
      <c r="R274"/>
      <c r="S274"/>
      <c r="T274" s="116"/>
      <c r="U274" t="s">
        <v>609</v>
      </c>
      <c r="V274" s="116">
        <v>44630</v>
      </c>
      <c r="W274" s="116"/>
      <c r="X274" t="s">
        <v>457</v>
      </c>
      <c r="Y274" t="s">
        <v>1279</v>
      </c>
      <c r="Z274" t="s">
        <v>480</v>
      </c>
      <c r="AA274" s="116">
        <v>44630</v>
      </c>
      <c r="AB274">
        <v>0</v>
      </c>
      <c r="AC274" s="83">
        <v>44630.426967592997</v>
      </c>
      <c r="AD274" s="83">
        <v>44630.426967592997</v>
      </c>
      <c r="AE274" s="82" t="s">
        <v>1277</v>
      </c>
    </row>
    <row r="275" spans="1:31" ht="15" x14ac:dyDescent="0.25">
      <c r="A275" s="80">
        <v>274</v>
      </c>
      <c r="B275" t="s">
        <v>1281</v>
      </c>
      <c r="C275" t="s">
        <v>461</v>
      </c>
      <c r="D275" t="s">
        <v>282</v>
      </c>
      <c r="E275" t="s">
        <v>285</v>
      </c>
      <c r="F275" t="s">
        <v>617</v>
      </c>
      <c r="G275">
        <v>2</v>
      </c>
      <c r="H275">
        <v>5</v>
      </c>
      <c r="I275" t="s">
        <v>617</v>
      </c>
      <c r="J275">
        <v>60</v>
      </c>
      <c r="K275" t="s">
        <v>304</v>
      </c>
      <c r="L275">
        <v>0</v>
      </c>
      <c r="M275" t="s">
        <v>478</v>
      </c>
      <c r="N275" t="s">
        <v>458</v>
      </c>
      <c r="O275" t="s">
        <v>482</v>
      </c>
      <c r="P275"/>
      <c r="Q275"/>
      <c r="R275"/>
      <c r="S275"/>
      <c r="T275" s="116"/>
      <c r="U275" t="s">
        <v>609</v>
      </c>
      <c r="V275" s="116">
        <v>44630</v>
      </c>
      <c r="W275" s="116"/>
      <c r="X275" t="s">
        <v>457</v>
      </c>
      <c r="Y275" t="s">
        <v>1282</v>
      </c>
      <c r="Z275" t="s">
        <v>480</v>
      </c>
      <c r="AA275" s="116">
        <v>44630</v>
      </c>
      <c r="AB275">
        <v>0</v>
      </c>
      <c r="AC275" s="83">
        <v>44630.427766203997</v>
      </c>
      <c r="AD275" s="83">
        <v>44630.427766203997</v>
      </c>
      <c r="AE275" s="82" t="s">
        <v>1280</v>
      </c>
    </row>
    <row r="276" spans="1:31" ht="15" x14ac:dyDescent="0.25">
      <c r="A276" s="80">
        <v>275</v>
      </c>
      <c r="B276" t="s">
        <v>1284</v>
      </c>
      <c r="C276" t="s">
        <v>461</v>
      </c>
      <c r="D276" t="s">
        <v>282</v>
      </c>
      <c r="E276" t="s">
        <v>285</v>
      </c>
      <c r="F276" t="s">
        <v>617</v>
      </c>
      <c r="G276">
        <v>2</v>
      </c>
      <c r="H276">
        <v>5</v>
      </c>
      <c r="I276" t="s">
        <v>617</v>
      </c>
      <c r="J276">
        <v>56</v>
      </c>
      <c r="K276" t="s">
        <v>304</v>
      </c>
      <c r="L276">
        <v>0</v>
      </c>
      <c r="M276" t="s">
        <v>478</v>
      </c>
      <c r="N276" t="s">
        <v>458</v>
      </c>
      <c r="O276" t="s">
        <v>482</v>
      </c>
      <c r="P276"/>
      <c r="Q276"/>
      <c r="R276"/>
      <c r="S276"/>
      <c r="T276" s="116"/>
      <c r="U276" t="s">
        <v>609</v>
      </c>
      <c r="V276" s="116">
        <v>44630</v>
      </c>
      <c r="W276" s="116"/>
      <c r="X276" t="s">
        <v>457</v>
      </c>
      <c r="Y276" t="s">
        <v>1285</v>
      </c>
      <c r="Z276" t="s">
        <v>480</v>
      </c>
      <c r="AA276" s="116">
        <v>44630</v>
      </c>
      <c r="AB276">
        <v>0</v>
      </c>
      <c r="AC276" s="83">
        <v>44630.428831019002</v>
      </c>
      <c r="AD276" s="83">
        <v>44630.428831019002</v>
      </c>
      <c r="AE276" s="82" t="s">
        <v>1283</v>
      </c>
    </row>
    <row r="277" spans="1:31" ht="15" x14ac:dyDescent="0.25">
      <c r="A277" s="80">
        <v>276</v>
      </c>
      <c r="B277" t="s">
        <v>1287</v>
      </c>
      <c r="C277" t="s">
        <v>461</v>
      </c>
      <c r="D277" t="s">
        <v>282</v>
      </c>
      <c r="E277" t="s">
        <v>285</v>
      </c>
      <c r="F277" t="s">
        <v>617</v>
      </c>
      <c r="G277">
        <v>2</v>
      </c>
      <c r="H277">
        <v>5</v>
      </c>
      <c r="I277" t="s">
        <v>617</v>
      </c>
      <c r="J277">
        <v>33</v>
      </c>
      <c r="K277" t="s">
        <v>304</v>
      </c>
      <c r="L277">
        <v>0</v>
      </c>
      <c r="M277" t="s">
        <v>478</v>
      </c>
      <c r="N277" t="s">
        <v>458</v>
      </c>
      <c r="O277" t="s">
        <v>482</v>
      </c>
      <c r="P277"/>
      <c r="Q277"/>
      <c r="R277"/>
      <c r="S277"/>
      <c r="T277" s="116"/>
      <c r="U277" t="s">
        <v>609</v>
      </c>
      <c r="V277" s="116">
        <v>44630</v>
      </c>
      <c r="W277" s="116"/>
      <c r="X277" t="s">
        <v>457</v>
      </c>
      <c r="Y277" t="s">
        <v>1288</v>
      </c>
      <c r="Z277" t="s">
        <v>480</v>
      </c>
      <c r="AA277" s="116">
        <v>44630</v>
      </c>
      <c r="AB277">
        <v>0</v>
      </c>
      <c r="AC277" s="83">
        <v>44630.429525462998</v>
      </c>
      <c r="AD277" s="83">
        <v>44630.429525462998</v>
      </c>
      <c r="AE277" s="82" t="s">
        <v>1286</v>
      </c>
    </row>
    <row r="278" spans="1:31" ht="15" x14ac:dyDescent="0.25">
      <c r="A278" s="80">
        <v>277</v>
      </c>
      <c r="B278" t="s">
        <v>1290</v>
      </c>
      <c r="C278" t="s">
        <v>461</v>
      </c>
      <c r="D278" t="s">
        <v>282</v>
      </c>
      <c r="E278" t="s">
        <v>288</v>
      </c>
      <c r="F278" t="s">
        <v>492</v>
      </c>
      <c r="G278">
        <v>4</v>
      </c>
      <c r="H278">
        <v>3</v>
      </c>
      <c r="I278" t="s">
        <v>492</v>
      </c>
      <c r="J278">
        <v>30</v>
      </c>
      <c r="K278" t="s">
        <v>306</v>
      </c>
      <c r="L278" t="s">
        <v>493</v>
      </c>
      <c r="M278" t="s">
        <v>478</v>
      </c>
      <c r="N278" t="s">
        <v>458</v>
      </c>
      <c r="O278" t="s">
        <v>482</v>
      </c>
      <c r="P278"/>
      <c r="Q278"/>
      <c r="R278"/>
      <c r="S278"/>
      <c r="T278" s="116"/>
      <c r="U278" t="s">
        <v>491</v>
      </c>
      <c r="V278" s="116">
        <v>44630</v>
      </c>
      <c r="W278" s="116"/>
      <c r="X278" t="s">
        <v>457</v>
      </c>
      <c r="Y278" t="s">
        <v>1291</v>
      </c>
      <c r="Z278" t="s">
        <v>480</v>
      </c>
      <c r="AA278" s="116">
        <v>44630</v>
      </c>
      <c r="AB278">
        <v>1</v>
      </c>
      <c r="AC278" s="83">
        <v>44630.429780093</v>
      </c>
      <c r="AD278" s="83">
        <v>44630.429780093</v>
      </c>
      <c r="AE278" s="82" t="s">
        <v>1289</v>
      </c>
    </row>
    <row r="279" spans="1:31" ht="15" x14ac:dyDescent="0.25">
      <c r="A279" s="80">
        <v>278</v>
      </c>
      <c r="B279" t="s">
        <v>1170</v>
      </c>
      <c r="C279" t="s">
        <v>461</v>
      </c>
      <c r="D279" t="s">
        <v>282</v>
      </c>
      <c r="E279" t="s">
        <v>285</v>
      </c>
      <c r="F279" t="s">
        <v>617</v>
      </c>
      <c r="G279">
        <v>2</v>
      </c>
      <c r="H279">
        <v>5</v>
      </c>
      <c r="I279" t="s">
        <v>617</v>
      </c>
      <c r="J279">
        <v>35</v>
      </c>
      <c r="K279" t="s">
        <v>304</v>
      </c>
      <c r="L279">
        <v>0</v>
      </c>
      <c r="M279" t="s">
        <v>478</v>
      </c>
      <c r="N279" t="s">
        <v>458</v>
      </c>
      <c r="O279" t="s">
        <v>482</v>
      </c>
      <c r="P279"/>
      <c r="Q279"/>
      <c r="R279"/>
      <c r="S279"/>
      <c r="T279" s="116"/>
      <c r="U279" t="s">
        <v>609</v>
      </c>
      <c r="V279" s="116">
        <v>44630</v>
      </c>
      <c r="W279" s="116"/>
      <c r="X279" t="s">
        <v>457</v>
      </c>
      <c r="Y279" t="s">
        <v>1293</v>
      </c>
      <c r="Z279" t="s">
        <v>480</v>
      </c>
      <c r="AA279" s="116">
        <v>44630</v>
      </c>
      <c r="AB279">
        <v>0</v>
      </c>
      <c r="AC279" s="83">
        <v>44630.430312500001</v>
      </c>
      <c r="AD279" s="83">
        <v>44630.430312500001</v>
      </c>
      <c r="AE279" s="82" t="s">
        <v>1292</v>
      </c>
    </row>
    <row r="280" spans="1:31" ht="15" x14ac:dyDescent="0.25">
      <c r="A280" s="80">
        <v>279</v>
      </c>
      <c r="B280" t="s">
        <v>1295</v>
      </c>
      <c r="C280" t="s">
        <v>461</v>
      </c>
      <c r="D280" t="s">
        <v>282</v>
      </c>
      <c r="E280" t="s">
        <v>285</v>
      </c>
      <c r="F280" t="s">
        <v>617</v>
      </c>
      <c r="G280">
        <v>2</v>
      </c>
      <c r="H280">
        <v>5</v>
      </c>
      <c r="I280" t="s">
        <v>617</v>
      </c>
      <c r="J280">
        <v>29</v>
      </c>
      <c r="K280" t="s">
        <v>304</v>
      </c>
      <c r="L280">
        <v>0</v>
      </c>
      <c r="M280" t="s">
        <v>478</v>
      </c>
      <c r="N280" t="s">
        <v>458</v>
      </c>
      <c r="O280" t="s">
        <v>482</v>
      </c>
      <c r="P280"/>
      <c r="Q280"/>
      <c r="R280"/>
      <c r="S280"/>
      <c r="T280" s="116"/>
      <c r="U280" t="s">
        <v>609</v>
      </c>
      <c r="V280" s="116">
        <v>44630</v>
      </c>
      <c r="W280" s="116"/>
      <c r="X280" t="s">
        <v>457</v>
      </c>
      <c r="Y280" t="s">
        <v>1296</v>
      </c>
      <c r="Z280" t="s">
        <v>480</v>
      </c>
      <c r="AA280" s="116">
        <v>44630</v>
      </c>
      <c r="AB280">
        <v>0</v>
      </c>
      <c r="AC280" s="83">
        <v>44630.431122684997</v>
      </c>
      <c r="AD280" s="83">
        <v>44630.431122684997</v>
      </c>
      <c r="AE280" s="82" t="s">
        <v>1294</v>
      </c>
    </row>
    <row r="281" spans="1:31" ht="15" x14ac:dyDescent="0.25">
      <c r="A281" s="80">
        <v>280</v>
      </c>
      <c r="B281" t="s">
        <v>1298</v>
      </c>
      <c r="C281" t="s">
        <v>461</v>
      </c>
      <c r="D281" t="s">
        <v>282</v>
      </c>
      <c r="E281" t="s">
        <v>288</v>
      </c>
      <c r="F281" t="s">
        <v>492</v>
      </c>
      <c r="G281">
        <v>5</v>
      </c>
      <c r="H281">
        <v>3</v>
      </c>
      <c r="I281" t="s">
        <v>492</v>
      </c>
      <c r="J281">
        <v>67</v>
      </c>
      <c r="K281" t="s">
        <v>304</v>
      </c>
      <c r="L281" t="s">
        <v>493</v>
      </c>
      <c r="M281" t="s">
        <v>478</v>
      </c>
      <c r="N281" t="s">
        <v>458</v>
      </c>
      <c r="O281" t="s">
        <v>482</v>
      </c>
      <c r="P281"/>
      <c r="Q281"/>
      <c r="R281"/>
      <c r="S281"/>
      <c r="T281" s="116"/>
      <c r="U281" t="s">
        <v>491</v>
      </c>
      <c r="V281" s="116">
        <v>44630</v>
      </c>
      <c r="W281" s="116"/>
      <c r="X281" t="s">
        <v>457</v>
      </c>
      <c r="Y281" t="s">
        <v>1299</v>
      </c>
      <c r="Z281" t="s">
        <v>480</v>
      </c>
      <c r="AA281" s="116">
        <v>44630</v>
      </c>
      <c r="AB281">
        <v>1</v>
      </c>
      <c r="AC281" s="83">
        <v>44630.431990741003</v>
      </c>
      <c r="AD281" s="83">
        <v>44630.431990741003</v>
      </c>
      <c r="AE281" s="82" t="s">
        <v>1297</v>
      </c>
    </row>
    <row r="282" spans="1:31" ht="15" x14ac:dyDescent="0.25">
      <c r="A282" s="80">
        <v>281</v>
      </c>
      <c r="B282" t="s">
        <v>1301</v>
      </c>
      <c r="C282" t="s">
        <v>461</v>
      </c>
      <c r="D282" t="s">
        <v>282</v>
      </c>
      <c r="E282" t="s">
        <v>285</v>
      </c>
      <c r="F282" t="s">
        <v>617</v>
      </c>
      <c r="G282">
        <v>2</v>
      </c>
      <c r="H282">
        <v>5</v>
      </c>
      <c r="I282" t="s">
        <v>617</v>
      </c>
      <c r="J282">
        <v>25</v>
      </c>
      <c r="K282" t="s">
        <v>304</v>
      </c>
      <c r="L282">
        <v>0</v>
      </c>
      <c r="M282" t="s">
        <v>478</v>
      </c>
      <c r="N282" t="s">
        <v>458</v>
      </c>
      <c r="O282" t="s">
        <v>482</v>
      </c>
      <c r="P282"/>
      <c r="Q282"/>
      <c r="R282"/>
      <c r="S282"/>
      <c r="T282" s="116"/>
      <c r="U282" t="s">
        <v>609</v>
      </c>
      <c r="V282" s="116">
        <v>44630</v>
      </c>
      <c r="W282" s="116"/>
      <c r="X282" t="s">
        <v>457</v>
      </c>
      <c r="Y282" t="s">
        <v>1302</v>
      </c>
      <c r="Z282" t="s">
        <v>480</v>
      </c>
      <c r="AA282" s="116">
        <v>44630</v>
      </c>
      <c r="AB282">
        <v>0</v>
      </c>
      <c r="AC282" s="83">
        <v>44630.432245370001</v>
      </c>
      <c r="AD282" s="83">
        <v>44630.432245370001</v>
      </c>
      <c r="AE282" s="82" t="s">
        <v>1300</v>
      </c>
    </row>
    <row r="283" spans="1:31" ht="15" x14ac:dyDescent="0.25">
      <c r="A283" s="80">
        <v>282</v>
      </c>
      <c r="B283" t="s">
        <v>1304</v>
      </c>
      <c r="C283" t="s">
        <v>461</v>
      </c>
      <c r="D283" t="s">
        <v>282</v>
      </c>
      <c r="E283" t="s">
        <v>288</v>
      </c>
      <c r="F283" t="s">
        <v>492</v>
      </c>
      <c r="G283">
        <v>4</v>
      </c>
      <c r="H283">
        <v>3</v>
      </c>
      <c r="I283" t="s">
        <v>492</v>
      </c>
      <c r="J283">
        <v>63</v>
      </c>
      <c r="K283" t="s">
        <v>306</v>
      </c>
      <c r="L283" t="s">
        <v>493</v>
      </c>
      <c r="M283" t="s">
        <v>478</v>
      </c>
      <c r="N283" t="s">
        <v>458</v>
      </c>
      <c r="O283" t="s">
        <v>482</v>
      </c>
      <c r="P283"/>
      <c r="Q283"/>
      <c r="R283"/>
      <c r="S283"/>
      <c r="T283" s="116"/>
      <c r="U283" t="s">
        <v>491</v>
      </c>
      <c r="V283" s="116">
        <v>44630</v>
      </c>
      <c r="W283" s="116"/>
      <c r="X283" t="s">
        <v>457</v>
      </c>
      <c r="Y283" t="s">
        <v>1305</v>
      </c>
      <c r="Z283" t="s">
        <v>480</v>
      </c>
      <c r="AA283" s="116">
        <v>44630</v>
      </c>
      <c r="AB283">
        <v>1</v>
      </c>
      <c r="AC283" s="83">
        <v>44630.434583333001</v>
      </c>
      <c r="AD283" s="83">
        <v>44630.434583333001</v>
      </c>
      <c r="AE283" s="82" t="s">
        <v>1303</v>
      </c>
    </row>
    <row r="284" spans="1:31" ht="15" x14ac:dyDescent="0.25">
      <c r="A284" s="80">
        <v>283</v>
      </c>
      <c r="B284" t="s">
        <v>629</v>
      </c>
      <c r="C284" t="s">
        <v>461</v>
      </c>
      <c r="D284" t="s">
        <v>282</v>
      </c>
      <c r="E284" t="s">
        <v>288</v>
      </c>
      <c r="F284" t="s">
        <v>492</v>
      </c>
      <c r="G284">
        <v>4</v>
      </c>
      <c r="H284">
        <v>3</v>
      </c>
      <c r="I284" t="s">
        <v>1307</v>
      </c>
      <c r="J284">
        <v>35</v>
      </c>
      <c r="K284" t="s">
        <v>304</v>
      </c>
      <c r="L284" t="s">
        <v>493</v>
      </c>
      <c r="M284" t="s">
        <v>478</v>
      </c>
      <c r="N284" t="s">
        <v>458</v>
      </c>
      <c r="O284" t="s">
        <v>482</v>
      </c>
      <c r="P284"/>
      <c r="Q284"/>
      <c r="R284"/>
      <c r="S284"/>
      <c r="T284" s="116"/>
      <c r="U284" t="s">
        <v>491</v>
      </c>
      <c r="V284" s="116">
        <v>44630</v>
      </c>
      <c r="W284" s="116"/>
      <c r="X284" t="s">
        <v>457</v>
      </c>
      <c r="Y284" t="s">
        <v>1308</v>
      </c>
      <c r="Z284" t="s">
        <v>480</v>
      </c>
      <c r="AA284" s="116">
        <v>44630</v>
      </c>
      <c r="AB284">
        <v>1</v>
      </c>
      <c r="AC284" s="83">
        <v>44630.437222221997</v>
      </c>
      <c r="AD284" s="83">
        <v>44630.437222221997</v>
      </c>
      <c r="AE284" s="82" t="s">
        <v>1306</v>
      </c>
    </row>
    <row r="285" spans="1:31" ht="15" x14ac:dyDescent="0.25">
      <c r="A285" s="80">
        <v>284</v>
      </c>
      <c r="B285" t="s">
        <v>1310</v>
      </c>
      <c r="C285" t="s">
        <v>461</v>
      </c>
      <c r="D285" t="s">
        <v>282</v>
      </c>
      <c r="E285" t="s">
        <v>288</v>
      </c>
      <c r="F285" t="s">
        <v>492</v>
      </c>
      <c r="G285">
        <v>4</v>
      </c>
      <c r="H285">
        <v>3</v>
      </c>
      <c r="I285" t="s">
        <v>492</v>
      </c>
      <c r="J285">
        <v>39</v>
      </c>
      <c r="K285" t="s">
        <v>304</v>
      </c>
      <c r="L285" t="s">
        <v>493</v>
      </c>
      <c r="M285" t="s">
        <v>478</v>
      </c>
      <c r="N285" t="s">
        <v>458</v>
      </c>
      <c r="O285" t="s">
        <v>482</v>
      </c>
      <c r="P285"/>
      <c r="Q285"/>
      <c r="R285"/>
      <c r="S285"/>
      <c r="T285" s="116"/>
      <c r="U285" t="s">
        <v>491</v>
      </c>
      <c r="V285" s="116">
        <v>44630</v>
      </c>
      <c r="W285" s="116"/>
      <c r="X285" t="s">
        <v>457</v>
      </c>
      <c r="Y285" t="s">
        <v>1311</v>
      </c>
      <c r="Z285" t="s">
        <v>480</v>
      </c>
      <c r="AA285" s="116">
        <v>44630</v>
      </c>
      <c r="AB285">
        <v>1</v>
      </c>
      <c r="AC285" s="83">
        <v>44630.439293980999</v>
      </c>
      <c r="AD285" s="83">
        <v>44630.439293980999</v>
      </c>
      <c r="AE285" s="82" t="s">
        <v>1309</v>
      </c>
    </row>
    <row r="286" spans="1:31" ht="15" x14ac:dyDescent="0.25">
      <c r="A286" s="80">
        <v>285</v>
      </c>
      <c r="B286" t="s">
        <v>1313</v>
      </c>
      <c r="C286" t="s">
        <v>461</v>
      </c>
      <c r="D286" t="s">
        <v>282</v>
      </c>
      <c r="E286" t="s">
        <v>288</v>
      </c>
      <c r="F286" t="s">
        <v>492</v>
      </c>
      <c r="G286">
        <v>4</v>
      </c>
      <c r="H286">
        <v>3</v>
      </c>
      <c r="I286" t="s">
        <v>492</v>
      </c>
      <c r="J286">
        <v>38</v>
      </c>
      <c r="K286" t="s">
        <v>304</v>
      </c>
      <c r="L286" t="s">
        <v>493</v>
      </c>
      <c r="M286" t="s">
        <v>478</v>
      </c>
      <c r="N286" t="s">
        <v>458</v>
      </c>
      <c r="O286" t="s">
        <v>482</v>
      </c>
      <c r="P286"/>
      <c r="Q286"/>
      <c r="R286"/>
      <c r="S286"/>
      <c r="T286" s="116"/>
      <c r="U286" t="s">
        <v>491</v>
      </c>
      <c r="V286" s="116">
        <v>44630</v>
      </c>
      <c r="W286" s="116"/>
      <c r="X286" t="s">
        <v>457</v>
      </c>
      <c r="Y286" t="s">
        <v>1314</v>
      </c>
      <c r="Z286" t="s">
        <v>480</v>
      </c>
      <c r="AA286" s="116">
        <v>44630</v>
      </c>
      <c r="AB286">
        <v>1</v>
      </c>
      <c r="AC286" s="83">
        <v>44630.441481481001</v>
      </c>
      <c r="AD286" s="83">
        <v>44630.441481481001</v>
      </c>
      <c r="AE286" s="82" t="s">
        <v>1312</v>
      </c>
    </row>
    <row r="287" spans="1:31" ht="15" x14ac:dyDescent="0.25">
      <c r="A287" s="80">
        <v>286</v>
      </c>
      <c r="B287" t="s">
        <v>1316</v>
      </c>
      <c r="C287" t="s">
        <v>461</v>
      </c>
      <c r="D287" t="s">
        <v>282</v>
      </c>
      <c r="E287" t="s">
        <v>288</v>
      </c>
      <c r="F287" t="s">
        <v>492</v>
      </c>
      <c r="G287">
        <v>4</v>
      </c>
      <c r="H287">
        <v>3</v>
      </c>
      <c r="I287" t="s">
        <v>492</v>
      </c>
      <c r="J287">
        <v>28</v>
      </c>
      <c r="K287" t="s">
        <v>304</v>
      </c>
      <c r="L287" t="s">
        <v>493</v>
      </c>
      <c r="M287" t="s">
        <v>478</v>
      </c>
      <c r="N287" t="s">
        <v>458</v>
      </c>
      <c r="O287" t="s">
        <v>482</v>
      </c>
      <c r="P287"/>
      <c r="Q287"/>
      <c r="R287"/>
      <c r="S287"/>
      <c r="T287" s="116"/>
      <c r="U287" t="s">
        <v>491</v>
      </c>
      <c r="V287" s="116">
        <v>44630</v>
      </c>
      <c r="W287" s="116"/>
      <c r="X287" t="s">
        <v>457</v>
      </c>
      <c r="Y287" t="s">
        <v>1317</v>
      </c>
      <c r="Z287" t="s">
        <v>480</v>
      </c>
      <c r="AA287" s="116">
        <v>44630</v>
      </c>
      <c r="AB287">
        <v>1</v>
      </c>
      <c r="AC287" s="83">
        <v>44630.443946758998</v>
      </c>
      <c r="AD287" s="83">
        <v>44630.443946758998</v>
      </c>
      <c r="AE287" s="82" t="s">
        <v>1315</v>
      </c>
    </row>
    <row r="288" spans="1:31" ht="15" x14ac:dyDescent="0.25">
      <c r="A288" s="80">
        <v>287</v>
      </c>
      <c r="B288" t="s">
        <v>1319</v>
      </c>
      <c r="C288" t="s">
        <v>461</v>
      </c>
      <c r="D288" t="s">
        <v>282</v>
      </c>
      <c r="E288" t="s">
        <v>288</v>
      </c>
      <c r="F288" t="s">
        <v>492</v>
      </c>
      <c r="G288">
        <v>4</v>
      </c>
      <c r="H288">
        <v>3</v>
      </c>
      <c r="I288" t="s">
        <v>492</v>
      </c>
      <c r="J288">
        <v>52</v>
      </c>
      <c r="K288" t="s">
        <v>304</v>
      </c>
      <c r="L288" t="s">
        <v>493</v>
      </c>
      <c r="M288" t="s">
        <v>478</v>
      </c>
      <c r="N288" t="s">
        <v>458</v>
      </c>
      <c r="O288" t="s">
        <v>482</v>
      </c>
      <c r="P288"/>
      <c r="Q288"/>
      <c r="R288"/>
      <c r="S288"/>
      <c r="T288" s="116"/>
      <c r="U288" t="s">
        <v>491</v>
      </c>
      <c r="V288" s="116">
        <v>44630</v>
      </c>
      <c r="W288" s="116"/>
      <c r="X288" t="s">
        <v>457</v>
      </c>
      <c r="Y288" t="s">
        <v>1320</v>
      </c>
      <c r="Z288" t="s">
        <v>480</v>
      </c>
      <c r="AA288" s="116">
        <v>44630</v>
      </c>
      <c r="AB288">
        <v>1</v>
      </c>
      <c r="AC288" s="83">
        <v>44630.445937500001</v>
      </c>
      <c r="AD288" s="83">
        <v>44630.445937500001</v>
      </c>
      <c r="AE288" s="82" t="s">
        <v>1318</v>
      </c>
    </row>
    <row r="289" spans="1:31" ht="15" x14ac:dyDescent="0.25">
      <c r="A289" s="80">
        <v>288</v>
      </c>
      <c r="B289" t="s">
        <v>1322</v>
      </c>
      <c r="C289" t="s">
        <v>461</v>
      </c>
      <c r="D289" t="s">
        <v>282</v>
      </c>
      <c r="E289" t="s">
        <v>284</v>
      </c>
      <c r="F289" t="s">
        <v>582</v>
      </c>
      <c r="G289">
        <v>2</v>
      </c>
      <c r="H289">
        <v>1</v>
      </c>
      <c r="I289" t="s">
        <v>582</v>
      </c>
      <c r="J289">
        <v>4</v>
      </c>
      <c r="K289" t="s">
        <v>304</v>
      </c>
      <c r="L289" t="s">
        <v>505</v>
      </c>
      <c r="M289" t="s">
        <v>497</v>
      </c>
      <c r="N289" t="s">
        <v>458</v>
      </c>
      <c r="O289" t="s">
        <v>503</v>
      </c>
      <c r="P289"/>
      <c r="Q289"/>
      <c r="R289"/>
      <c r="S289"/>
      <c r="T289" s="116"/>
      <c r="U289" t="s">
        <v>526</v>
      </c>
      <c r="V289" s="116">
        <v>44630</v>
      </c>
      <c r="W289" s="116"/>
      <c r="X289" t="s">
        <v>457</v>
      </c>
      <c r="Y289"/>
      <c r="Z289"/>
      <c r="AA289" s="116"/>
      <c r="AB289">
        <v>1</v>
      </c>
      <c r="AC289" s="83">
        <v>44630.447812500002</v>
      </c>
      <c r="AD289" s="83">
        <v>44630.447812500002</v>
      </c>
      <c r="AE289" s="82" t="s">
        <v>1321</v>
      </c>
    </row>
    <row r="290" spans="1:31" ht="15" x14ac:dyDescent="0.25">
      <c r="A290" s="80">
        <v>289</v>
      </c>
      <c r="B290" t="s">
        <v>1324</v>
      </c>
      <c r="C290" t="s">
        <v>461</v>
      </c>
      <c r="D290" t="s">
        <v>282</v>
      </c>
      <c r="E290" t="s">
        <v>288</v>
      </c>
      <c r="F290" t="s">
        <v>492</v>
      </c>
      <c r="G290">
        <v>4</v>
      </c>
      <c r="H290">
        <v>3</v>
      </c>
      <c r="I290" t="s">
        <v>492</v>
      </c>
      <c r="J290">
        <v>41</v>
      </c>
      <c r="K290" t="s">
        <v>306</v>
      </c>
      <c r="L290" t="s">
        <v>493</v>
      </c>
      <c r="M290" t="s">
        <v>478</v>
      </c>
      <c r="N290" t="s">
        <v>458</v>
      </c>
      <c r="O290" t="s">
        <v>482</v>
      </c>
      <c r="P290"/>
      <c r="Q290"/>
      <c r="R290"/>
      <c r="S290"/>
      <c r="T290" s="116"/>
      <c r="U290" t="s">
        <v>491</v>
      </c>
      <c r="V290" s="116">
        <v>44630</v>
      </c>
      <c r="W290" s="116"/>
      <c r="X290" t="s">
        <v>457</v>
      </c>
      <c r="Y290" t="s">
        <v>1325</v>
      </c>
      <c r="Z290" t="s">
        <v>480</v>
      </c>
      <c r="AA290" s="116">
        <v>44630</v>
      </c>
      <c r="AB290">
        <v>1</v>
      </c>
      <c r="AC290" s="83">
        <v>44630.447997684998</v>
      </c>
      <c r="AD290" s="83">
        <v>44630.447997684998</v>
      </c>
      <c r="AE290" s="82" t="s">
        <v>1323</v>
      </c>
    </row>
    <row r="291" spans="1:31" ht="15" x14ac:dyDescent="0.25">
      <c r="A291" s="80">
        <v>290</v>
      </c>
      <c r="B291" t="s">
        <v>1327</v>
      </c>
      <c r="C291" t="s">
        <v>461</v>
      </c>
      <c r="D291" t="s">
        <v>282</v>
      </c>
      <c r="E291" t="s">
        <v>285</v>
      </c>
      <c r="F291" t="s">
        <v>958</v>
      </c>
      <c r="G291">
        <v>3</v>
      </c>
      <c r="H291">
        <v>5</v>
      </c>
      <c r="I291" t="s">
        <v>958</v>
      </c>
      <c r="J291">
        <v>41</v>
      </c>
      <c r="K291" t="s">
        <v>304</v>
      </c>
      <c r="L291">
        <v>0</v>
      </c>
      <c r="M291" t="s">
        <v>478</v>
      </c>
      <c r="N291" t="s">
        <v>458</v>
      </c>
      <c r="O291" t="s">
        <v>482</v>
      </c>
      <c r="P291"/>
      <c r="Q291"/>
      <c r="R291"/>
      <c r="S291"/>
      <c r="T291" s="116"/>
      <c r="U291" t="s">
        <v>609</v>
      </c>
      <c r="V291" s="116">
        <v>44630</v>
      </c>
      <c r="W291" s="116"/>
      <c r="X291" t="s">
        <v>457</v>
      </c>
      <c r="Y291" t="s">
        <v>1328</v>
      </c>
      <c r="Z291" t="s">
        <v>480</v>
      </c>
      <c r="AA291" s="116">
        <v>44630</v>
      </c>
      <c r="AB291">
        <v>0</v>
      </c>
      <c r="AC291" s="83">
        <v>44630.448773147997</v>
      </c>
      <c r="AD291" s="83">
        <v>44630.448773147997</v>
      </c>
      <c r="AE291" s="82" t="s">
        <v>1326</v>
      </c>
    </row>
    <row r="292" spans="1:31" ht="15" x14ac:dyDescent="0.25">
      <c r="A292" s="80">
        <v>291</v>
      </c>
      <c r="B292" t="s">
        <v>1330</v>
      </c>
      <c r="C292" t="s">
        <v>461</v>
      </c>
      <c r="D292" t="s">
        <v>282</v>
      </c>
      <c r="E292" t="s">
        <v>284</v>
      </c>
      <c r="F292" t="s">
        <v>582</v>
      </c>
      <c r="G292">
        <v>2</v>
      </c>
      <c r="H292">
        <v>1</v>
      </c>
      <c r="I292" t="s">
        <v>582</v>
      </c>
      <c r="J292">
        <v>10</v>
      </c>
      <c r="K292" t="s">
        <v>304</v>
      </c>
      <c r="L292" t="s">
        <v>505</v>
      </c>
      <c r="M292" t="s">
        <v>477</v>
      </c>
      <c r="N292" t="s">
        <v>458</v>
      </c>
      <c r="O292" t="s">
        <v>503</v>
      </c>
      <c r="P292"/>
      <c r="Q292"/>
      <c r="R292"/>
      <c r="S292"/>
      <c r="T292" s="116"/>
      <c r="U292" t="s">
        <v>526</v>
      </c>
      <c r="V292" s="116">
        <v>44630</v>
      </c>
      <c r="W292" s="116"/>
      <c r="X292" t="s">
        <v>457</v>
      </c>
      <c r="Y292"/>
      <c r="Z292"/>
      <c r="AA292" s="116"/>
      <c r="AB292">
        <v>1</v>
      </c>
      <c r="AC292" s="83">
        <v>44630.449537036999</v>
      </c>
      <c r="AD292" s="83">
        <v>44630.449537036999</v>
      </c>
      <c r="AE292" s="82" t="s">
        <v>1329</v>
      </c>
    </row>
    <row r="293" spans="1:31" ht="15" x14ac:dyDescent="0.25">
      <c r="A293" s="80">
        <v>292</v>
      </c>
      <c r="B293" t="s">
        <v>1332</v>
      </c>
      <c r="C293" t="s">
        <v>461</v>
      </c>
      <c r="D293" t="s">
        <v>282</v>
      </c>
      <c r="E293" t="s">
        <v>284</v>
      </c>
      <c r="F293" t="s">
        <v>582</v>
      </c>
      <c r="G293">
        <v>2</v>
      </c>
      <c r="H293">
        <v>1</v>
      </c>
      <c r="I293" t="s">
        <v>582</v>
      </c>
      <c r="J293">
        <v>53</v>
      </c>
      <c r="K293" t="s">
        <v>306</v>
      </c>
      <c r="L293" t="s">
        <v>505</v>
      </c>
      <c r="M293" t="s">
        <v>485</v>
      </c>
      <c r="N293" t="s">
        <v>458</v>
      </c>
      <c r="O293" t="s">
        <v>503</v>
      </c>
      <c r="P293"/>
      <c r="Q293"/>
      <c r="R293"/>
      <c r="S293"/>
      <c r="T293" s="116"/>
      <c r="U293" t="s">
        <v>526</v>
      </c>
      <c r="V293" s="116">
        <v>44630</v>
      </c>
      <c r="W293" s="116"/>
      <c r="X293" t="s">
        <v>457</v>
      </c>
      <c r="Y293"/>
      <c r="Z293"/>
      <c r="AA293" s="116"/>
      <c r="AB293">
        <v>1</v>
      </c>
      <c r="AC293" s="83">
        <v>44630.451296296</v>
      </c>
      <c r="AD293" s="83">
        <v>44630.451296296</v>
      </c>
      <c r="AE293" s="82" t="s">
        <v>1331</v>
      </c>
    </row>
    <row r="294" spans="1:31" ht="15" x14ac:dyDescent="0.25">
      <c r="A294" s="80">
        <v>293</v>
      </c>
      <c r="B294" t="s">
        <v>1044</v>
      </c>
      <c r="C294" t="s">
        <v>461</v>
      </c>
      <c r="D294" t="s">
        <v>282</v>
      </c>
      <c r="E294" t="s">
        <v>288</v>
      </c>
      <c r="F294" t="s">
        <v>492</v>
      </c>
      <c r="G294">
        <v>4</v>
      </c>
      <c r="H294">
        <v>3</v>
      </c>
      <c r="I294" t="s">
        <v>492</v>
      </c>
      <c r="J294">
        <v>25</v>
      </c>
      <c r="K294" t="s">
        <v>304</v>
      </c>
      <c r="L294" t="s">
        <v>493</v>
      </c>
      <c r="M294" t="s">
        <v>478</v>
      </c>
      <c r="N294" t="s">
        <v>458</v>
      </c>
      <c r="O294" t="s">
        <v>482</v>
      </c>
      <c r="P294"/>
      <c r="Q294"/>
      <c r="R294"/>
      <c r="S294"/>
      <c r="T294" s="116"/>
      <c r="U294" t="s">
        <v>491</v>
      </c>
      <c r="V294" s="116">
        <v>44630</v>
      </c>
      <c r="W294" s="116"/>
      <c r="X294" t="s">
        <v>457</v>
      </c>
      <c r="Y294" t="s">
        <v>1334</v>
      </c>
      <c r="Z294" t="s">
        <v>480</v>
      </c>
      <c r="AA294" s="116">
        <v>44630</v>
      </c>
      <c r="AB294">
        <v>1</v>
      </c>
      <c r="AC294" s="83">
        <v>44630.451377315003</v>
      </c>
      <c r="AD294" s="83">
        <v>44630.451377315003</v>
      </c>
      <c r="AE294" s="82" t="s">
        <v>1333</v>
      </c>
    </row>
    <row r="295" spans="1:31" ht="15" x14ac:dyDescent="0.25">
      <c r="A295" s="80">
        <v>294</v>
      </c>
      <c r="B295" t="s">
        <v>1336</v>
      </c>
      <c r="C295" t="s">
        <v>461</v>
      </c>
      <c r="D295" t="s">
        <v>282</v>
      </c>
      <c r="E295" t="s">
        <v>285</v>
      </c>
      <c r="F295" t="s">
        <v>958</v>
      </c>
      <c r="G295">
        <v>3</v>
      </c>
      <c r="H295">
        <v>5</v>
      </c>
      <c r="I295" t="s">
        <v>958</v>
      </c>
      <c r="J295">
        <v>39</v>
      </c>
      <c r="K295" t="s">
        <v>304</v>
      </c>
      <c r="L295">
        <v>0</v>
      </c>
      <c r="M295" t="s">
        <v>478</v>
      </c>
      <c r="N295" t="s">
        <v>458</v>
      </c>
      <c r="O295" t="s">
        <v>482</v>
      </c>
      <c r="P295"/>
      <c r="Q295"/>
      <c r="R295"/>
      <c r="S295"/>
      <c r="T295" s="116"/>
      <c r="U295" t="s">
        <v>609</v>
      </c>
      <c r="V295" s="116">
        <v>44630</v>
      </c>
      <c r="W295" s="116"/>
      <c r="X295" t="s">
        <v>457</v>
      </c>
      <c r="Y295" t="s">
        <v>1337</v>
      </c>
      <c r="Z295" t="s">
        <v>480</v>
      </c>
      <c r="AA295" s="116">
        <v>44630</v>
      </c>
      <c r="AB295">
        <v>0</v>
      </c>
      <c r="AC295" s="83">
        <v>44630.452685185002</v>
      </c>
      <c r="AD295" s="83">
        <v>44630.452685185002</v>
      </c>
      <c r="AE295" s="82" t="s">
        <v>1335</v>
      </c>
    </row>
    <row r="296" spans="1:31" ht="15" x14ac:dyDescent="0.25">
      <c r="A296" s="80">
        <v>295</v>
      </c>
      <c r="B296" t="s">
        <v>1339</v>
      </c>
      <c r="C296" t="s">
        <v>461</v>
      </c>
      <c r="D296" t="s">
        <v>282</v>
      </c>
      <c r="E296" t="s">
        <v>288</v>
      </c>
      <c r="F296" t="s">
        <v>492</v>
      </c>
      <c r="G296">
        <v>4</v>
      </c>
      <c r="H296">
        <v>3</v>
      </c>
      <c r="I296" t="s">
        <v>492</v>
      </c>
      <c r="J296">
        <v>28</v>
      </c>
      <c r="K296" t="s">
        <v>304</v>
      </c>
      <c r="L296" t="s">
        <v>493</v>
      </c>
      <c r="M296" t="s">
        <v>478</v>
      </c>
      <c r="N296" t="s">
        <v>458</v>
      </c>
      <c r="O296" t="s">
        <v>482</v>
      </c>
      <c r="P296"/>
      <c r="Q296"/>
      <c r="R296"/>
      <c r="S296"/>
      <c r="T296" s="116"/>
      <c r="U296" t="s">
        <v>491</v>
      </c>
      <c r="V296" s="116">
        <v>44630</v>
      </c>
      <c r="W296" s="116"/>
      <c r="X296" t="s">
        <v>457</v>
      </c>
      <c r="Y296" t="s">
        <v>1340</v>
      </c>
      <c r="Z296" t="s">
        <v>480</v>
      </c>
      <c r="AA296" s="116">
        <v>44630</v>
      </c>
      <c r="AB296">
        <v>0</v>
      </c>
      <c r="AC296" s="83">
        <v>44630.453194444002</v>
      </c>
      <c r="AD296" s="83">
        <v>44630.453194444002</v>
      </c>
      <c r="AE296" s="82" t="s">
        <v>1338</v>
      </c>
    </row>
    <row r="297" spans="1:31" ht="15" x14ac:dyDescent="0.25">
      <c r="A297" s="80">
        <v>296</v>
      </c>
      <c r="B297" t="s">
        <v>1342</v>
      </c>
      <c r="C297" t="s">
        <v>461</v>
      </c>
      <c r="D297" t="s">
        <v>282</v>
      </c>
      <c r="E297" t="s">
        <v>285</v>
      </c>
      <c r="F297" t="s">
        <v>958</v>
      </c>
      <c r="G297">
        <v>3</v>
      </c>
      <c r="H297">
        <v>5</v>
      </c>
      <c r="I297" t="s">
        <v>958</v>
      </c>
      <c r="J297">
        <v>22</v>
      </c>
      <c r="K297" t="s">
        <v>304</v>
      </c>
      <c r="L297">
        <v>0</v>
      </c>
      <c r="M297" t="s">
        <v>478</v>
      </c>
      <c r="N297" t="s">
        <v>458</v>
      </c>
      <c r="O297" t="s">
        <v>482</v>
      </c>
      <c r="P297"/>
      <c r="Q297"/>
      <c r="R297"/>
      <c r="S297"/>
      <c r="T297" s="116"/>
      <c r="U297" t="s">
        <v>609</v>
      </c>
      <c r="V297" s="116">
        <v>44630</v>
      </c>
      <c r="W297" s="116"/>
      <c r="X297" t="s">
        <v>457</v>
      </c>
      <c r="Y297" t="s">
        <v>1343</v>
      </c>
      <c r="Z297" t="s">
        <v>480</v>
      </c>
      <c r="AA297" s="116">
        <v>44630</v>
      </c>
      <c r="AB297">
        <v>0</v>
      </c>
      <c r="AC297" s="83">
        <v>44630.453657407001</v>
      </c>
      <c r="AD297" s="83">
        <v>44630.453657407001</v>
      </c>
      <c r="AE297" s="82" t="s">
        <v>1341</v>
      </c>
    </row>
    <row r="298" spans="1:31" ht="15" x14ac:dyDescent="0.25">
      <c r="A298" s="80">
        <v>297</v>
      </c>
      <c r="B298" t="s">
        <v>622</v>
      </c>
      <c r="C298" t="s">
        <v>461</v>
      </c>
      <c r="D298" t="s">
        <v>282</v>
      </c>
      <c r="E298" t="s">
        <v>288</v>
      </c>
      <c r="F298" t="s">
        <v>492</v>
      </c>
      <c r="G298">
        <v>4</v>
      </c>
      <c r="H298">
        <v>3</v>
      </c>
      <c r="I298" t="s">
        <v>492</v>
      </c>
      <c r="J298">
        <v>28</v>
      </c>
      <c r="K298" t="s">
        <v>304</v>
      </c>
      <c r="L298" t="s">
        <v>493</v>
      </c>
      <c r="M298" t="s">
        <v>478</v>
      </c>
      <c r="N298" t="s">
        <v>458</v>
      </c>
      <c r="O298" t="s">
        <v>482</v>
      </c>
      <c r="P298"/>
      <c r="Q298"/>
      <c r="R298"/>
      <c r="S298"/>
      <c r="T298" s="116"/>
      <c r="U298" t="s">
        <v>491</v>
      </c>
      <c r="V298" s="116">
        <v>44630</v>
      </c>
      <c r="W298" s="116"/>
      <c r="X298" t="s">
        <v>457</v>
      </c>
      <c r="Y298" t="s">
        <v>1345</v>
      </c>
      <c r="Z298" t="s">
        <v>480</v>
      </c>
      <c r="AA298" s="116">
        <v>44630</v>
      </c>
      <c r="AB298">
        <v>0</v>
      </c>
      <c r="AC298" s="83">
        <v>44630.454247684997</v>
      </c>
      <c r="AD298" s="83">
        <v>44630.454247684997</v>
      </c>
      <c r="AE298" s="82" t="s">
        <v>1344</v>
      </c>
    </row>
    <row r="299" spans="1:31" ht="15" x14ac:dyDescent="0.25">
      <c r="A299" s="80">
        <v>298</v>
      </c>
      <c r="B299" t="s">
        <v>1347</v>
      </c>
      <c r="C299" t="s">
        <v>461</v>
      </c>
      <c r="D299" t="s">
        <v>282</v>
      </c>
      <c r="E299" t="s">
        <v>285</v>
      </c>
      <c r="F299" t="s">
        <v>958</v>
      </c>
      <c r="G299">
        <v>3</v>
      </c>
      <c r="H299">
        <v>5</v>
      </c>
      <c r="I299" t="s">
        <v>958</v>
      </c>
      <c r="J299">
        <v>14</v>
      </c>
      <c r="K299" t="s">
        <v>304</v>
      </c>
      <c r="L299">
        <v>0</v>
      </c>
      <c r="M299" t="s">
        <v>478</v>
      </c>
      <c r="N299" t="s">
        <v>458</v>
      </c>
      <c r="O299" t="s">
        <v>482</v>
      </c>
      <c r="P299"/>
      <c r="Q299"/>
      <c r="R299"/>
      <c r="S299"/>
      <c r="T299" s="116"/>
      <c r="U299" t="s">
        <v>609</v>
      </c>
      <c r="V299" s="116">
        <v>44630</v>
      </c>
      <c r="W299" s="116"/>
      <c r="X299" t="s">
        <v>457</v>
      </c>
      <c r="Y299" t="s">
        <v>1348</v>
      </c>
      <c r="Z299" t="s">
        <v>480</v>
      </c>
      <c r="AA299" s="116">
        <v>44630</v>
      </c>
      <c r="AB299">
        <v>0</v>
      </c>
      <c r="AC299" s="83">
        <v>44630.454490741002</v>
      </c>
      <c r="AD299" s="83">
        <v>44630.454490741002</v>
      </c>
      <c r="AE299" s="82" t="s">
        <v>1346</v>
      </c>
    </row>
    <row r="300" spans="1:31" ht="15" x14ac:dyDescent="0.25">
      <c r="A300" s="80">
        <v>299</v>
      </c>
      <c r="B300" t="s">
        <v>1350</v>
      </c>
      <c r="C300" t="s">
        <v>461</v>
      </c>
      <c r="D300" t="s">
        <v>282</v>
      </c>
      <c r="E300" t="s">
        <v>285</v>
      </c>
      <c r="F300" t="s">
        <v>958</v>
      </c>
      <c r="G300">
        <v>3</v>
      </c>
      <c r="H300">
        <v>5</v>
      </c>
      <c r="I300" t="s">
        <v>958</v>
      </c>
      <c r="J300">
        <v>36</v>
      </c>
      <c r="K300" t="s">
        <v>304</v>
      </c>
      <c r="L300">
        <v>0</v>
      </c>
      <c r="M300" t="s">
        <v>478</v>
      </c>
      <c r="N300" t="s">
        <v>458</v>
      </c>
      <c r="O300" t="s">
        <v>482</v>
      </c>
      <c r="P300"/>
      <c r="Q300"/>
      <c r="R300"/>
      <c r="S300"/>
      <c r="T300" s="116"/>
      <c r="U300" t="s">
        <v>609</v>
      </c>
      <c r="V300" s="116">
        <v>44630</v>
      </c>
      <c r="W300" s="116"/>
      <c r="X300" t="s">
        <v>457</v>
      </c>
      <c r="Y300" t="s">
        <v>1351</v>
      </c>
      <c r="Z300" t="s">
        <v>480</v>
      </c>
      <c r="AA300" s="116">
        <v>44630</v>
      </c>
      <c r="AB300">
        <v>0</v>
      </c>
      <c r="AC300" s="83">
        <v>44630.455335648003</v>
      </c>
      <c r="AD300" s="83">
        <v>44630.455335648003</v>
      </c>
      <c r="AE300" s="82" t="s">
        <v>1349</v>
      </c>
    </row>
    <row r="301" spans="1:31" ht="15" x14ac:dyDescent="0.25">
      <c r="A301" s="80">
        <v>300</v>
      </c>
      <c r="B301" t="s">
        <v>1353</v>
      </c>
      <c r="C301" t="s">
        <v>461</v>
      </c>
      <c r="D301" t="s">
        <v>282</v>
      </c>
      <c r="E301" t="s">
        <v>285</v>
      </c>
      <c r="F301" t="s">
        <v>958</v>
      </c>
      <c r="G301">
        <v>3</v>
      </c>
      <c r="H301">
        <v>5</v>
      </c>
      <c r="I301" t="s">
        <v>958</v>
      </c>
      <c r="J301">
        <v>23</v>
      </c>
      <c r="K301" t="s">
        <v>304</v>
      </c>
      <c r="L301">
        <v>0</v>
      </c>
      <c r="M301" t="s">
        <v>478</v>
      </c>
      <c r="N301" t="s">
        <v>458</v>
      </c>
      <c r="O301" t="s">
        <v>482</v>
      </c>
      <c r="P301"/>
      <c r="Q301"/>
      <c r="R301"/>
      <c r="S301"/>
      <c r="T301" s="116"/>
      <c r="U301" t="s">
        <v>609</v>
      </c>
      <c r="V301" s="116">
        <v>44630</v>
      </c>
      <c r="W301" s="116"/>
      <c r="X301" t="s">
        <v>457</v>
      </c>
      <c r="Y301" t="s">
        <v>1354</v>
      </c>
      <c r="Z301" t="s">
        <v>480</v>
      </c>
      <c r="AA301" s="116">
        <v>44630</v>
      </c>
      <c r="AB301">
        <v>0</v>
      </c>
      <c r="AC301" s="83">
        <v>44630.456354167</v>
      </c>
      <c r="AD301" s="83">
        <v>44630.456354167</v>
      </c>
      <c r="AE301" s="82" t="s">
        <v>1352</v>
      </c>
    </row>
    <row r="302" spans="1:31" ht="15" x14ac:dyDescent="0.25">
      <c r="A302" s="80">
        <v>301</v>
      </c>
      <c r="B302" t="s">
        <v>1356</v>
      </c>
      <c r="C302" t="s">
        <v>461</v>
      </c>
      <c r="D302" t="s">
        <v>282</v>
      </c>
      <c r="E302" t="s">
        <v>285</v>
      </c>
      <c r="F302" t="s">
        <v>958</v>
      </c>
      <c r="G302">
        <v>3</v>
      </c>
      <c r="H302">
        <v>5</v>
      </c>
      <c r="I302" t="s">
        <v>958</v>
      </c>
      <c r="J302">
        <v>4</v>
      </c>
      <c r="K302" t="s">
        <v>304</v>
      </c>
      <c r="L302">
        <v>0</v>
      </c>
      <c r="M302" t="s">
        <v>478</v>
      </c>
      <c r="N302" t="s">
        <v>458</v>
      </c>
      <c r="O302" t="s">
        <v>482</v>
      </c>
      <c r="P302"/>
      <c r="Q302"/>
      <c r="R302"/>
      <c r="S302"/>
      <c r="T302" s="116"/>
      <c r="U302" t="s">
        <v>609</v>
      </c>
      <c r="V302" s="116">
        <v>44630</v>
      </c>
      <c r="W302" s="116"/>
      <c r="X302" t="s">
        <v>457</v>
      </c>
      <c r="Y302" t="s">
        <v>1357</v>
      </c>
      <c r="Z302" t="s">
        <v>480</v>
      </c>
      <c r="AA302" s="116">
        <v>44630</v>
      </c>
      <c r="AB302">
        <v>0</v>
      </c>
      <c r="AC302" s="83">
        <v>44630.457245370002</v>
      </c>
      <c r="AD302" s="83">
        <v>44630.457245370002</v>
      </c>
      <c r="AE302" s="82" t="s">
        <v>1355</v>
      </c>
    </row>
    <row r="303" spans="1:31" ht="15" x14ac:dyDescent="0.25">
      <c r="A303" s="80">
        <v>302</v>
      </c>
      <c r="B303" t="s">
        <v>1359</v>
      </c>
      <c r="C303" t="s">
        <v>461</v>
      </c>
      <c r="D303" t="s">
        <v>282</v>
      </c>
      <c r="E303" t="s">
        <v>285</v>
      </c>
      <c r="F303" t="s">
        <v>958</v>
      </c>
      <c r="G303">
        <v>3</v>
      </c>
      <c r="H303">
        <v>5</v>
      </c>
      <c r="I303" t="s">
        <v>958</v>
      </c>
      <c r="J303">
        <v>41</v>
      </c>
      <c r="K303" t="s">
        <v>304</v>
      </c>
      <c r="L303">
        <v>0</v>
      </c>
      <c r="M303" t="s">
        <v>478</v>
      </c>
      <c r="N303" t="s">
        <v>458</v>
      </c>
      <c r="O303" t="s">
        <v>482</v>
      </c>
      <c r="P303"/>
      <c r="Q303"/>
      <c r="R303"/>
      <c r="S303"/>
      <c r="T303" s="116"/>
      <c r="U303" t="s">
        <v>609</v>
      </c>
      <c r="V303" s="116">
        <v>44630</v>
      </c>
      <c r="W303" s="116"/>
      <c r="X303" t="s">
        <v>457</v>
      </c>
      <c r="Y303" t="s">
        <v>1360</v>
      </c>
      <c r="Z303" t="s">
        <v>480</v>
      </c>
      <c r="AA303" s="116">
        <v>44630</v>
      </c>
      <c r="AB303">
        <v>0</v>
      </c>
      <c r="AC303" s="83">
        <v>44630.458113426001</v>
      </c>
      <c r="AD303" s="83">
        <v>44630.458113426001</v>
      </c>
      <c r="AE303" s="82" t="s">
        <v>1358</v>
      </c>
    </row>
    <row r="304" spans="1:31" ht="15" x14ac:dyDescent="0.25">
      <c r="A304" s="80">
        <v>303</v>
      </c>
      <c r="B304" t="s">
        <v>1362</v>
      </c>
      <c r="C304" t="s">
        <v>461</v>
      </c>
      <c r="D304" t="s">
        <v>282</v>
      </c>
      <c r="E304" t="s">
        <v>285</v>
      </c>
      <c r="F304" t="s">
        <v>958</v>
      </c>
      <c r="G304">
        <v>3</v>
      </c>
      <c r="H304">
        <v>5</v>
      </c>
      <c r="I304" t="s">
        <v>958</v>
      </c>
      <c r="J304">
        <v>31</v>
      </c>
      <c r="K304" t="s">
        <v>304</v>
      </c>
      <c r="L304">
        <v>0</v>
      </c>
      <c r="M304" t="s">
        <v>478</v>
      </c>
      <c r="N304" t="s">
        <v>458</v>
      </c>
      <c r="O304" t="s">
        <v>482</v>
      </c>
      <c r="P304"/>
      <c r="Q304"/>
      <c r="R304"/>
      <c r="S304"/>
      <c r="T304" s="116"/>
      <c r="U304" t="s">
        <v>609</v>
      </c>
      <c r="V304" s="116">
        <v>44630</v>
      </c>
      <c r="W304" s="116"/>
      <c r="X304" t="s">
        <v>457</v>
      </c>
      <c r="Y304" t="s">
        <v>1363</v>
      </c>
      <c r="Z304" t="s">
        <v>480</v>
      </c>
      <c r="AA304" s="116">
        <v>44630</v>
      </c>
      <c r="AB304">
        <v>0</v>
      </c>
      <c r="AC304" s="83">
        <v>44630.458993056003</v>
      </c>
      <c r="AD304" s="83">
        <v>44630.458993056003</v>
      </c>
      <c r="AE304" s="82" t="s">
        <v>1361</v>
      </c>
    </row>
    <row r="305" spans="1:31" ht="15" x14ac:dyDescent="0.25">
      <c r="A305" s="80">
        <v>304</v>
      </c>
      <c r="B305" t="s">
        <v>1365</v>
      </c>
      <c r="C305" t="s">
        <v>461</v>
      </c>
      <c r="D305" t="s">
        <v>282</v>
      </c>
      <c r="E305" t="s">
        <v>288</v>
      </c>
      <c r="F305" t="s">
        <v>490</v>
      </c>
      <c r="G305">
        <v>6</v>
      </c>
      <c r="H305">
        <v>3</v>
      </c>
      <c r="I305" t="s">
        <v>490</v>
      </c>
      <c r="J305">
        <v>35</v>
      </c>
      <c r="K305" t="s">
        <v>304</v>
      </c>
      <c r="L305" t="s">
        <v>493</v>
      </c>
      <c r="M305" t="s">
        <v>478</v>
      </c>
      <c r="N305" t="s">
        <v>458</v>
      </c>
      <c r="O305" t="s">
        <v>482</v>
      </c>
      <c r="P305"/>
      <c r="Q305"/>
      <c r="R305"/>
      <c r="S305"/>
      <c r="T305" s="116"/>
      <c r="U305" t="s">
        <v>491</v>
      </c>
      <c r="V305" s="116">
        <v>44630</v>
      </c>
      <c r="W305" s="116"/>
      <c r="X305" t="s">
        <v>457</v>
      </c>
      <c r="Y305" t="s">
        <v>1366</v>
      </c>
      <c r="Z305" t="s">
        <v>480</v>
      </c>
      <c r="AA305" s="116">
        <v>44630</v>
      </c>
      <c r="AB305">
        <v>1</v>
      </c>
      <c r="AC305" s="83">
        <v>44630.459745369997</v>
      </c>
      <c r="AD305" s="83">
        <v>44630.459745369997</v>
      </c>
      <c r="AE305" s="82" t="s">
        <v>1364</v>
      </c>
    </row>
    <row r="306" spans="1:31" ht="15" x14ac:dyDescent="0.25">
      <c r="A306" s="80">
        <v>305</v>
      </c>
      <c r="B306" t="s">
        <v>1368</v>
      </c>
      <c r="C306" t="s">
        <v>461</v>
      </c>
      <c r="D306" t="s">
        <v>282</v>
      </c>
      <c r="E306" t="s">
        <v>290</v>
      </c>
      <c r="F306" t="s">
        <v>290</v>
      </c>
      <c r="G306">
        <v>4</v>
      </c>
      <c r="H306">
        <v>2</v>
      </c>
      <c r="I306" t="s">
        <v>1369</v>
      </c>
      <c r="J306">
        <v>42</v>
      </c>
      <c r="K306" t="s">
        <v>306</v>
      </c>
      <c r="L306" t="s">
        <v>583</v>
      </c>
      <c r="M306" t="s">
        <v>1370</v>
      </c>
      <c r="N306" t="s">
        <v>458</v>
      </c>
      <c r="O306" t="s">
        <v>482</v>
      </c>
      <c r="P306"/>
      <c r="Q306"/>
      <c r="R306"/>
      <c r="S306"/>
      <c r="T306" s="116"/>
      <c r="U306" t="s">
        <v>509</v>
      </c>
      <c r="V306" s="116">
        <v>44628</v>
      </c>
      <c r="W306" s="116"/>
      <c r="X306" t="s">
        <v>457</v>
      </c>
      <c r="Y306"/>
      <c r="Z306"/>
      <c r="AA306" s="116"/>
      <c r="AB306">
        <v>0</v>
      </c>
      <c r="AC306" s="83">
        <v>44630.459814815003</v>
      </c>
      <c r="AD306" s="83">
        <v>44630.459814815003</v>
      </c>
      <c r="AE306" s="82" t="s">
        <v>1367</v>
      </c>
    </row>
    <row r="307" spans="1:31" ht="15" x14ac:dyDescent="0.25">
      <c r="A307" s="80">
        <v>306</v>
      </c>
      <c r="B307" t="s">
        <v>1372</v>
      </c>
      <c r="C307" t="s">
        <v>461</v>
      </c>
      <c r="D307" t="s">
        <v>282</v>
      </c>
      <c r="E307" t="s">
        <v>285</v>
      </c>
      <c r="F307" t="s">
        <v>958</v>
      </c>
      <c r="G307">
        <v>3</v>
      </c>
      <c r="H307">
        <v>5</v>
      </c>
      <c r="I307" t="s">
        <v>958</v>
      </c>
      <c r="J307">
        <v>5</v>
      </c>
      <c r="K307" t="s">
        <v>304</v>
      </c>
      <c r="L307">
        <v>0</v>
      </c>
      <c r="M307" t="s">
        <v>478</v>
      </c>
      <c r="N307" t="s">
        <v>458</v>
      </c>
      <c r="O307" t="s">
        <v>482</v>
      </c>
      <c r="P307"/>
      <c r="Q307"/>
      <c r="R307"/>
      <c r="S307"/>
      <c r="T307" s="116"/>
      <c r="U307" t="s">
        <v>609</v>
      </c>
      <c r="V307" s="116">
        <v>44630</v>
      </c>
      <c r="W307" s="116"/>
      <c r="X307" t="s">
        <v>457</v>
      </c>
      <c r="Y307" t="s">
        <v>1373</v>
      </c>
      <c r="Z307" t="s">
        <v>480</v>
      </c>
      <c r="AA307" s="116">
        <v>44630</v>
      </c>
      <c r="AB307">
        <v>0</v>
      </c>
      <c r="AC307" s="83">
        <v>44630.460011574003</v>
      </c>
      <c r="AD307" s="83">
        <v>44630.460011574003</v>
      </c>
      <c r="AE307" s="82" t="s">
        <v>1371</v>
      </c>
    </row>
    <row r="308" spans="1:31" ht="15" x14ac:dyDescent="0.25">
      <c r="A308" s="80">
        <v>307</v>
      </c>
      <c r="B308" t="s">
        <v>1375</v>
      </c>
      <c r="C308" t="s">
        <v>461</v>
      </c>
      <c r="D308" t="s">
        <v>282</v>
      </c>
      <c r="E308" t="s">
        <v>285</v>
      </c>
      <c r="F308" t="s">
        <v>958</v>
      </c>
      <c r="G308">
        <v>3</v>
      </c>
      <c r="H308">
        <v>5</v>
      </c>
      <c r="I308" t="s">
        <v>958</v>
      </c>
      <c r="J308">
        <v>10</v>
      </c>
      <c r="K308" t="s">
        <v>304</v>
      </c>
      <c r="L308">
        <v>0</v>
      </c>
      <c r="M308" t="s">
        <v>478</v>
      </c>
      <c r="N308" t="s">
        <v>458</v>
      </c>
      <c r="O308" t="s">
        <v>482</v>
      </c>
      <c r="P308"/>
      <c r="Q308"/>
      <c r="R308"/>
      <c r="S308"/>
      <c r="T308" s="116"/>
      <c r="U308" t="s">
        <v>609</v>
      </c>
      <c r="V308" s="116">
        <v>44630</v>
      </c>
      <c r="W308" s="116"/>
      <c r="X308" t="s">
        <v>457</v>
      </c>
      <c r="Y308" t="s">
        <v>1376</v>
      </c>
      <c r="Z308" t="s">
        <v>480</v>
      </c>
      <c r="AA308" s="116">
        <v>44630</v>
      </c>
      <c r="AB308">
        <v>0</v>
      </c>
      <c r="AC308" s="83">
        <v>44630.460763889001</v>
      </c>
      <c r="AD308" s="83">
        <v>44630.460763889001</v>
      </c>
      <c r="AE308" s="82" t="s">
        <v>1374</v>
      </c>
    </row>
    <row r="309" spans="1:31" ht="15" x14ac:dyDescent="0.25">
      <c r="A309" s="80">
        <v>308</v>
      </c>
      <c r="B309" t="s">
        <v>1378</v>
      </c>
      <c r="C309" t="s">
        <v>461</v>
      </c>
      <c r="D309" t="s">
        <v>282</v>
      </c>
      <c r="E309" t="s">
        <v>290</v>
      </c>
      <c r="F309" t="s">
        <v>290</v>
      </c>
      <c r="G309">
        <v>4</v>
      </c>
      <c r="H309">
        <v>2</v>
      </c>
      <c r="I309" t="s">
        <v>1369</v>
      </c>
      <c r="J309">
        <v>37</v>
      </c>
      <c r="K309" t="s">
        <v>306</v>
      </c>
      <c r="L309" t="s">
        <v>508</v>
      </c>
      <c r="M309" t="s">
        <v>483</v>
      </c>
      <c r="N309" t="s">
        <v>458</v>
      </c>
      <c r="O309" t="s">
        <v>482</v>
      </c>
      <c r="P309"/>
      <c r="Q309"/>
      <c r="R309"/>
      <c r="S309"/>
      <c r="T309" s="116"/>
      <c r="U309" t="s">
        <v>509</v>
      </c>
      <c r="V309" s="116">
        <v>44628</v>
      </c>
      <c r="W309" s="116"/>
      <c r="X309" t="s">
        <v>457</v>
      </c>
      <c r="Y309"/>
      <c r="Z309"/>
      <c r="AA309" s="116"/>
      <c r="AB309">
        <v>1</v>
      </c>
      <c r="AC309" s="83">
        <v>44630.461504630002</v>
      </c>
      <c r="AD309" s="83">
        <v>44630.461504630002</v>
      </c>
      <c r="AE309" s="82" t="s">
        <v>1377</v>
      </c>
    </row>
    <row r="310" spans="1:31" ht="15" x14ac:dyDescent="0.25">
      <c r="A310" s="80">
        <v>309</v>
      </c>
      <c r="B310" t="s">
        <v>1380</v>
      </c>
      <c r="C310" t="s">
        <v>461</v>
      </c>
      <c r="D310" t="s">
        <v>282</v>
      </c>
      <c r="E310" t="s">
        <v>285</v>
      </c>
      <c r="F310" t="s">
        <v>958</v>
      </c>
      <c r="G310">
        <v>3</v>
      </c>
      <c r="H310">
        <v>5</v>
      </c>
      <c r="I310" t="s">
        <v>958</v>
      </c>
      <c r="J310">
        <v>30</v>
      </c>
      <c r="K310" t="s">
        <v>304</v>
      </c>
      <c r="L310">
        <v>0</v>
      </c>
      <c r="M310" t="s">
        <v>478</v>
      </c>
      <c r="N310" t="s">
        <v>458</v>
      </c>
      <c r="O310" t="s">
        <v>482</v>
      </c>
      <c r="P310"/>
      <c r="Q310"/>
      <c r="R310"/>
      <c r="S310"/>
      <c r="T310" s="116"/>
      <c r="U310" t="s">
        <v>609</v>
      </c>
      <c r="V310" s="116">
        <v>44630</v>
      </c>
      <c r="W310" s="116"/>
      <c r="X310" t="s">
        <v>457</v>
      </c>
      <c r="Y310" t="s">
        <v>1381</v>
      </c>
      <c r="Z310" t="s">
        <v>480</v>
      </c>
      <c r="AA310" s="116">
        <v>44630</v>
      </c>
      <c r="AB310">
        <v>0</v>
      </c>
      <c r="AC310" s="83">
        <v>44630.461527778003</v>
      </c>
      <c r="AD310" s="83">
        <v>44630.461527778003</v>
      </c>
      <c r="AE310" s="82" t="s">
        <v>1379</v>
      </c>
    </row>
    <row r="311" spans="1:31" ht="15" x14ac:dyDescent="0.25">
      <c r="A311" s="80">
        <v>310</v>
      </c>
      <c r="B311" t="s">
        <v>1383</v>
      </c>
      <c r="C311" t="s">
        <v>461</v>
      </c>
      <c r="D311" t="s">
        <v>282</v>
      </c>
      <c r="E311" t="s">
        <v>288</v>
      </c>
      <c r="F311" t="s">
        <v>490</v>
      </c>
      <c r="G311">
        <v>6</v>
      </c>
      <c r="H311">
        <v>3</v>
      </c>
      <c r="I311" t="s">
        <v>490</v>
      </c>
      <c r="J311">
        <v>7</v>
      </c>
      <c r="K311" t="s">
        <v>304</v>
      </c>
      <c r="L311" t="s">
        <v>493</v>
      </c>
      <c r="M311" t="s">
        <v>478</v>
      </c>
      <c r="N311" t="s">
        <v>458</v>
      </c>
      <c r="O311" t="s">
        <v>482</v>
      </c>
      <c r="P311"/>
      <c r="Q311"/>
      <c r="R311"/>
      <c r="S311"/>
      <c r="T311" s="116"/>
      <c r="U311" t="s">
        <v>491</v>
      </c>
      <c r="V311" s="116">
        <v>44630</v>
      </c>
      <c r="W311" s="116"/>
      <c r="X311" t="s">
        <v>457</v>
      </c>
      <c r="Y311" t="s">
        <v>1384</v>
      </c>
      <c r="Z311" t="s">
        <v>480</v>
      </c>
      <c r="AA311" s="116">
        <v>44630</v>
      </c>
      <c r="AB311">
        <v>1</v>
      </c>
      <c r="AC311" s="83">
        <v>44630.461932869999</v>
      </c>
      <c r="AD311" s="83">
        <v>44630.461932869999</v>
      </c>
      <c r="AE311" s="82" t="s">
        <v>1382</v>
      </c>
    </row>
    <row r="312" spans="1:31" ht="15" x14ac:dyDescent="0.25">
      <c r="A312" s="80">
        <v>311</v>
      </c>
      <c r="B312" t="s">
        <v>1386</v>
      </c>
      <c r="C312" t="s">
        <v>461</v>
      </c>
      <c r="D312" t="s">
        <v>282</v>
      </c>
      <c r="E312" t="s">
        <v>285</v>
      </c>
      <c r="F312" t="s">
        <v>958</v>
      </c>
      <c r="G312">
        <v>3</v>
      </c>
      <c r="H312">
        <v>5</v>
      </c>
      <c r="I312" t="s">
        <v>958</v>
      </c>
      <c r="J312">
        <v>31</v>
      </c>
      <c r="K312" t="s">
        <v>304</v>
      </c>
      <c r="L312">
        <v>0</v>
      </c>
      <c r="M312" t="s">
        <v>478</v>
      </c>
      <c r="N312" t="s">
        <v>458</v>
      </c>
      <c r="O312" t="s">
        <v>482</v>
      </c>
      <c r="P312"/>
      <c r="Q312"/>
      <c r="R312"/>
      <c r="S312"/>
      <c r="T312" s="116"/>
      <c r="U312" t="s">
        <v>609</v>
      </c>
      <c r="V312" s="116">
        <v>44630</v>
      </c>
      <c r="W312" s="116"/>
      <c r="X312" t="s">
        <v>457</v>
      </c>
      <c r="Y312" t="s">
        <v>1387</v>
      </c>
      <c r="Z312" t="s">
        <v>480</v>
      </c>
      <c r="AA312" s="116">
        <v>44630</v>
      </c>
      <c r="AB312">
        <v>0</v>
      </c>
      <c r="AC312" s="83">
        <v>44630.462303241002</v>
      </c>
      <c r="AD312" s="83">
        <v>44630.462303241002</v>
      </c>
      <c r="AE312" s="82" t="s">
        <v>1385</v>
      </c>
    </row>
    <row r="313" spans="1:31" ht="15" x14ac:dyDescent="0.25">
      <c r="A313" s="80">
        <v>312</v>
      </c>
      <c r="B313" t="s">
        <v>1389</v>
      </c>
      <c r="C313" t="s">
        <v>461</v>
      </c>
      <c r="D313" t="s">
        <v>282</v>
      </c>
      <c r="E313" t="s">
        <v>290</v>
      </c>
      <c r="F313" t="s">
        <v>290</v>
      </c>
      <c r="G313">
        <v>4</v>
      </c>
      <c r="H313">
        <v>2</v>
      </c>
      <c r="I313" t="s">
        <v>1369</v>
      </c>
      <c r="J313">
        <v>35</v>
      </c>
      <c r="K313" t="s">
        <v>304</v>
      </c>
      <c r="L313" t="s">
        <v>539</v>
      </c>
      <c r="M313" t="s">
        <v>489</v>
      </c>
      <c r="N313" t="s">
        <v>458</v>
      </c>
      <c r="O313" t="s">
        <v>482</v>
      </c>
      <c r="P313"/>
      <c r="Q313"/>
      <c r="R313"/>
      <c r="S313"/>
      <c r="T313" s="116"/>
      <c r="U313" t="s">
        <v>509</v>
      </c>
      <c r="V313" s="116">
        <v>44628</v>
      </c>
      <c r="W313" s="116"/>
      <c r="X313" t="s">
        <v>457</v>
      </c>
      <c r="Y313"/>
      <c r="Z313"/>
      <c r="AA313" s="116"/>
      <c r="AB313">
        <v>1</v>
      </c>
      <c r="AC313" s="83">
        <v>44630.462847221999</v>
      </c>
      <c r="AD313" s="83">
        <v>44630.462847221999</v>
      </c>
      <c r="AE313" s="82" t="s">
        <v>1388</v>
      </c>
    </row>
    <row r="314" spans="1:31" ht="15" x14ac:dyDescent="0.25">
      <c r="A314" s="80">
        <v>313</v>
      </c>
      <c r="B314" t="s">
        <v>1378</v>
      </c>
      <c r="C314" t="s">
        <v>461</v>
      </c>
      <c r="D314" t="s">
        <v>282</v>
      </c>
      <c r="E314" t="s">
        <v>285</v>
      </c>
      <c r="F314" t="s">
        <v>958</v>
      </c>
      <c r="G314">
        <v>3</v>
      </c>
      <c r="H314">
        <v>5</v>
      </c>
      <c r="I314" t="s">
        <v>958</v>
      </c>
      <c r="J314">
        <v>28</v>
      </c>
      <c r="K314" t="s">
        <v>304</v>
      </c>
      <c r="L314">
        <v>0</v>
      </c>
      <c r="M314" t="s">
        <v>478</v>
      </c>
      <c r="N314" t="s">
        <v>458</v>
      </c>
      <c r="O314" t="s">
        <v>482</v>
      </c>
      <c r="P314"/>
      <c r="Q314"/>
      <c r="R314"/>
      <c r="S314"/>
      <c r="T314" s="116"/>
      <c r="U314" t="s">
        <v>609</v>
      </c>
      <c r="V314" s="116">
        <v>44630</v>
      </c>
      <c r="W314" s="116"/>
      <c r="X314" t="s">
        <v>457</v>
      </c>
      <c r="Y314" t="s">
        <v>1391</v>
      </c>
      <c r="Z314" t="s">
        <v>480</v>
      </c>
      <c r="AA314" s="116">
        <v>44630</v>
      </c>
      <c r="AB314">
        <v>0</v>
      </c>
      <c r="AC314" s="83">
        <v>44630.463090277997</v>
      </c>
      <c r="AD314" s="83">
        <v>44630.463090277997</v>
      </c>
      <c r="AE314" s="82" t="s">
        <v>1390</v>
      </c>
    </row>
    <row r="315" spans="1:31" ht="15" x14ac:dyDescent="0.25">
      <c r="A315" s="80">
        <v>314</v>
      </c>
      <c r="B315" t="s">
        <v>1393</v>
      </c>
      <c r="C315" t="s">
        <v>461</v>
      </c>
      <c r="D315" t="s">
        <v>282</v>
      </c>
      <c r="E315" t="s">
        <v>288</v>
      </c>
      <c r="F315" t="s">
        <v>490</v>
      </c>
      <c r="G315">
        <v>6</v>
      </c>
      <c r="H315">
        <v>3</v>
      </c>
      <c r="I315" t="s">
        <v>490</v>
      </c>
      <c r="J315">
        <v>7</v>
      </c>
      <c r="K315" t="s">
        <v>306</v>
      </c>
      <c r="L315" t="s">
        <v>493</v>
      </c>
      <c r="M315" t="s">
        <v>478</v>
      </c>
      <c r="N315" t="s">
        <v>458</v>
      </c>
      <c r="O315" t="s">
        <v>482</v>
      </c>
      <c r="P315"/>
      <c r="Q315"/>
      <c r="R315"/>
      <c r="S315"/>
      <c r="T315" s="116"/>
      <c r="U315" t="s">
        <v>491</v>
      </c>
      <c r="V315" s="116">
        <v>44630</v>
      </c>
      <c r="W315" s="116"/>
      <c r="X315" t="s">
        <v>457</v>
      </c>
      <c r="Y315" t="s">
        <v>1394</v>
      </c>
      <c r="Z315" t="s">
        <v>480</v>
      </c>
      <c r="AA315" s="116">
        <v>44630</v>
      </c>
      <c r="AB315">
        <v>1</v>
      </c>
      <c r="AC315" s="83">
        <v>44630.463645832999</v>
      </c>
      <c r="AD315" s="83">
        <v>44630.463645832999</v>
      </c>
      <c r="AE315" s="82" t="s">
        <v>1392</v>
      </c>
    </row>
    <row r="316" spans="1:31" ht="15" x14ac:dyDescent="0.25">
      <c r="A316" s="80">
        <v>315</v>
      </c>
      <c r="B316" t="s">
        <v>1396</v>
      </c>
      <c r="C316" t="s">
        <v>461</v>
      </c>
      <c r="D316" t="s">
        <v>282</v>
      </c>
      <c r="E316" t="s">
        <v>285</v>
      </c>
      <c r="F316" t="s">
        <v>958</v>
      </c>
      <c r="G316">
        <v>3</v>
      </c>
      <c r="H316">
        <v>5</v>
      </c>
      <c r="I316" t="s">
        <v>958</v>
      </c>
      <c r="J316">
        <v>6</v>
      </c>
      <c r="K316" t="s">
        <v>304</v>
      </c>
      <c r="L316">
        <v>0</v>
      </c>
      <c r="M316" t="s">
        <v>478</v>
      </c>
      <c r="N316" t="s">
        <v>458</v>
      </c>
      <c r="O316" t="s">
        <v>482</v>
      </c>
      <c r="P316"/>
      <c r="Q316"/>
      <c r="R316"/>
      <c r="S316"/>
      <c r="T316" s="116"/>
      <c r="U316" t="s">
        <v>609</v>
      </c>
      <c r="V316" s="116">
        <v>44630</v>
      </c>
      <c r="W316" s="116"/>
      <c r="X316" t="s">
        <v>457</v>
      </c>
      <c r="Y316" t="s">
        <v>1397</v>
      </c>
      <c r="Z316" t="s">
        <v>480</v>
      </c>
      <c r="AA316" s="116">
        <v>44630</v>
      </c>
      <c r="AB316">
        <v>0</v>
      </c>
      <c r="AC316" s="83">
        <v>44630.463946759002</v>
      </c>
      <c r="AD316" s="83">
        <v>44630.463946759002</v>
      </c>
      <c r="AE316" s="82" t="s">
        <v>1395</v>
      </c>
    </row>
    <row r="317" spans="1:31" ht="15" x14ac:dyDescent="0.25">
      <c r="A317" s="80">
        <v>316</v>
      </c>
      <c r="B317" t="s">
        <v>1399</v>
      </c>
      <c r="C317" t="s">
        <v>461</v>
      </c>
      <c r="D317" t="s">
        <v>282</v>
      </c>
      <c r="E317" t="s">
        <v>290</v>
      </c>
      <c r="F317" t="s">
        <v>290</v>
      </c>
      <c r="G317">
        <v>4</v>
      </c>
      <c r="H317">
        <v>2</v>
      </c>
      <c r="I317" t="s">
        <v>1369</v>
      </c>
      <c r="J317">
        <v>54</v>
      </c>
      <c r="K317" t="s">
        <v>304</v>
      </c>
      <c r="L317" t="s">
        <v>539</v>
      </c>
      <c r="M317" t="s">
        <v>484</v>
      </c>
      <c r="N317" t="s">
        <v>458</v>
      </c>
      <c r="O317" t="s">
        <v>482</v>
      </c>
      <c r="P317"/>
      <c r="Q317"/>
      <c r="R317"/>
      <c r="S317"/>
      <c r="T317" s="116"/>
      <c r="U317" t="s">
        <v>509</v>
      </c>
      <c r="V317" s="116">
        <v>44628</v>
      </c>
      <c r="W317" s="116"/>
      <c r="X317" t="s">
        <v>457</v>
      </c>
      <c r="Y317"/>
      <c r="Z317"/>
      <c r="AA317" s="116"/>
      <c r="AB317">
        <v>1</v>
      </c>
      <c r="AC317" s="83">
        <v>44630.464537036998</v>
      </c>
      <c r="AD317" s="83">
        <v>44630.464537036998</v>
      </c>
      <c r="AE317" s="82" t="s">
        <v>1398</v>
      </c>
    </row>
    <row r="318" spans="1:31" ht="15" x14ac:dyDescent="0.25">
      <c r="A318" s="80">
        <v>317</v>
      </c>
      <c r="B318" t="s">
        <v>1401</v>
      </c>
      <c r="C318" t="s">
        <v>461</v>
      </c>
      <c r="D318" t="s">
        <v>282</v>
      </c>
      <c r="E318" t="s">
        <v>288</v>
      </c>
      <c r="F318" t="s">
        <v>490</v>
      </c>
      <c r="G318">
        <v>6</v>
      </c>
      <c r="H318">
        <v>3</v>
      </c>
      <c r="I318" t="s">
        <v>490</v>
      </c>
      <c r="J318">
        <v>62</v>
      </c>
      <c r="K318" t="s">
        <v>304</v>
      </c>
      <c r="L318" t="s">
        <v>493</v>
      </c>
      <c r="M318" t="s">
        <v>478</v>
      </c>
      <c r="N318" t="s">
        <v>458</v>
      </c>
      <c r="O318" t="s">
        <v>482</v>
      </c>
      <c r="P318"/>
      <c r="Q318"/>
      <c r="R318"/>
      <c r="S318"/>
      <c r="T318" s="116"/>
      <c r="U318" t="s">
        <v>491</v>
      </c>
      <c r="V318" s="116">
        <v>44630</v>
      </c>
      <c r="W318" s="116"/>
      <c r="X318" t="s">
        <v>457</v>
      </c>
      <c r="Y318" t="s">
        <v>1402</v>
      </c>
      <c r="Z318" t="s">
        <v>480</v>
      </c>
      <c r="AA318" s="116">
        <v>44630</v>
      </c>
      <c r="AB318">
        <v>1</v>
      </c>
      <c r="AC318" s="83">
        <v>44630.465416667001</v>
      </c>
      <c r="AD318" s="83">
        <v>44630.465416667001</v>
      </c>
      <c r="AE318" s="82" t="s">
        <v>1400</v>
      </c>
    </row>
    <row r="319" spans="1:31" ht="15" x14ac:dyDescent="0.25">
      <c r="A319" s="80">
        <v>318</v>
      </c>
      <c r="B319" t="s">
        <v>1404</v>
      </c>
      <c r="C319" t="s">
        <v>461</v>
      </c>
      <c r="D319" t="s">
        <v>282</v>
      </c>
      <c r="E319" t="s">
        <v>290</v>
      </c>
      <c r="F319" t="s">
        <v>290</v>
      </c>
      <c r="G319">
        <v>4</v>
      </c>
      <c r="H319">
        <v>2</v>
      </c>
      <c r="I319" t="s">
        <v>1369</v>
      </c>
      <c r="J319">
        <v>42</v>
      </c>
      <c r="K319" t="s">
        <v>306</v>
      </c>
      <c r="L319" t="s">
        <v>508</v>
      </c>
      <c r="M319" t="s">
        <v>1370</v>
      </c>
      <c r="N319" t="s">
        <v>458</v>
      </c>
      <c r="O319" t="s">
        <v>482</v>
      </c>
      <c r="P319"/>
      <c r="Q319"/>
      <c r="R319"/>
      <c r="S319"/>
      <c r="T319" s="116"/>
      <c r="U319" t="s">
        <v>509</v>
      </c>
      <c r="V319" s="116">
        <v>44628</v>
      </c>
      <c r="W319" s="116"/>
      <c r="X319" t="s">
        <v>457</v>
      </c>
      <c r="Y319"/>
      <c r="Z319"/>
      <c r="AA319" s="116"/>
      <c r="AB319">
        <v>1</v>
      </c>
      <c r="AC319" s="83">
        <v>44630.465949074001</v>
      </c>
      <c r="AD319" s="83">
        <v>44630.465949074001</v>
      </c>
      <c r="AE319" s="82" t="s">
        <v>1403</v>
      </c>
    </row>
    <row r="320" spans="1:31" ht="15" x14ac:dyDescent="0.25">
      <c r="A320" s="80">
        <v>319</v>
      </c>
      <c r="B320" t="s">
        <v>1406</v>
      </c>
      <c r="C320" t="s">
        <v>461</v>
      </c>
      <c r="D320" t="s">
        <v>282</v>
      </c>
      <c r="E320" t="s">
        <v>288</v>
      </c>
      <c r="F320" t="s">
        <v>490</v>
      </c>
      <c r="G320">
        <v>6</v>
      </c>
      <c r="H320">
        <v>3</v>
      </c>
      <c r="I320" t="s">
        <v>490</v>
      </c>
      <c r="J320">
        <v>56</v>
      </c>
      <c r="K320" t="s">
        <v>306</v>
      </c>
      <c r="L320" t="s">
        <v>493</v>
      </c>
      <c r="M320" t="s">
        <v>478</v>
      </c>
      <c r="N320" t="s">
        <v>458</v>
      </c>
      <c r="O320" t="s">
        <v>482</v>
      </c>
      <c r="P320"/>
      <c r="Q320"/>
      <c r="R320"/>
      <c r="S320"/>
      <c r="T320" s="116"/>
      <c r="U320" t="s">
        <v>491</v>
      </c>
      <c r="V320" s="116">
        <v>44630</v>
      </c>
      <c r="W320" s="116"/>
      <c r="X320" t="s">
        <v>457</v>
      </c>
      <c r="Y320" t="s">
        <v>1407</v>
      </c>
      <c r="Z320" t="s">
        <v>480</v>
      </c>
      <c r="AA320" s="116">
        <v>44630</v>
      </c>
      <c r="AB320">
        <v>1</v>
      </c>
      <c r="AC320" s="83">
        <v>44630.467199074003</v>
      </c>
      <c r="AD320" s="83">
        <v>44630.467199074003</v>
      </c>
      <c r="AE320" s="82" t="s">
        <v>1405</v>
      </c>
    </row>
    <row r="321" spans="1:31" ht="15" x14ac:dyDescent="0.25">
      <c r="A321" s="80">
        <v>320</v>
      </c>
      <c r="B321" t="s">
        <v>1409</v>
      </c>
      <c r="C321" t="s">
        <v>461</v>
      </c>
      <c r="D321" t="s">
        <v>282</v>
      </c>
      <c r="E321" t="s">
        <v>290</v>
      </c>
      <c r="F321" t="s">
        <v>290</v>
      </c>
      <c r="G321">
        <v>4</v>
      </c>
      <c r="H321">
        <v>2</v>
      </c>
      <c r="I321" t="s">
        <v>1369</v>
      </c>
      <c r="J321">
        <v>23</v>
      </c>
      <c r="K321" t="s">
        <v>304</v>
      </c>
      <c r="L321" t="s">
        <v>583</v>
      </c>
      <c r="M321" t="s">
        <v>489</v>
      </c>
      <c r="N321" t="s">
        <v>458</v>
      </c>
      <c r="O321" t="s">
        <v>482</v>
      </c>
      <c r="P321"/>
      <c r="Q321"/>
      <c r="R321"/>
      <c r="S321"/>
      <c r="T321" s="116"/>
      <c r="U321" t="s">
        <v>509</v>
      </c>
      <c r="V321" s="116">
        <v>44628</v>
      </c>
      <c r="W321" s="116"/>
      <c r="X321" t="s">
        <v>457</v>
      </c>
      <c r="Y321"/>
      <c r="Z321"/>
      <c r="AA321" s="116"/>
      <c r="AB321">
        <v>1</v>
      </c>
      <c r="AC321" s="83">
        <v>44630.467314815003</v>
      </c>
      <c r="AD321" s="83">
        <v>44630.467314815003</v>
      </c>
      <c r="AE321" s="82" t="s">
        <v>1408</v>
      </c>
    </row>
    <row r="322" spans="1:31" ht="15" x14ac:dyDescent="0.25">
      <c r="A322" s="80">
        <v>321</v>
      </c>
      <c r="B322" t="s">
        <v>1411</v>
      </c>
      <c r="C322" t="s">
        <v>461</v>
      </c>
      <c r="D322" t="s">
        <v>282</v>
      </c>
      <c r="E322" t="s">
        <v>290</v>
      </c>
      <c r="F322" t="s">
        <v>290</v>
      </c>
      <c r="G322">
        <v>4</v>
      </c>
      <c r="H322">
        <v>2</v>
      </c>
      <c r="I322" t="s">
        <v>1369</v>
      </c>
      <c r="J322">
        <v>21</v>
      </c>
      <c r="K322" t="s">
        <v>306</v>
      </c>
      <c r="L322" t="s">
        <v>508</v>
      </c>
      <c r="M322" t="s">
        <v>489</v>
      </c>
      <c r="N322" t="s">
        <v>458</v>
      </c>
      <c r="O322" t="s">
        <v>482</v>
      </c>
      <c r="P322"/>
      <c r="Q322"/>
      <c r="R322"/>
      <c r="S322"/>
      <c r="T322" s="116"/>
      <c r="U322" t="s">
        <v>509</v>
      </c>
      <c r="V322" s="116">
        <v>44628</v>
      </c>
      <c r="W322" s="116"/>
      <c r="X322" t="s">
        <v>457</v>
      </c>
      <c r="Y322"/>
      <c r="Z322"/>
      <c r="AA322" s="116"/>
      <c r="AB322">
        <v>1</v>
      </c>
      <c r="AC322" s="83">
        <v>44630.468958332996</v>
      </c>
      <c r="AD322" s="83">
        <v>44630.468958332996</v>
      </c>
      <c r="AE322" s="82" t="s">
        <v>1410</v>
      </c>
    </row>
    <row r="323" spans="1:31" ht="15" x14ac:dyDescent="0.25">
      <c r="A323" s="80">
        <v>322</v>
      </c>
      <c r="B323" t="s">
        <v>1413</v>
      </c>
      <c r="C323" t="s">
        <v>461</v>
      </c>
      <c r="D323" t="s">
        <v>282</v>
      </c>
      <c r="E323" t="s">
        <v>288</v>
      </c>
      <c r="F323" t="s">
        <v>490</v>
      </c>
      <c r="G323">
        <v>6</v>
      </c>
      <c r="H323">
        <v>3</v>
      </c>
      <c r="I323" t="s">
        <v>490</v>
      </c>
      <c r="J323">
        <v>28</v>
      </c>
      <c r="K323" t="s">
        <v>304</v>
      </c>
      <c r="L323" t="s">
        <v>493</v>
      </c>
      <c r="M323" t="s">
        <v>478</v>
      </c>
      <c r="N323" t="s">
        <v>458</v>
      </c>
      <c r="O323" t="s">
        <v>482</v>
      </c>
      <c r="P323"/>
      <c r="Q323"/>
      <c r="R323"/>
      <c r="S323"/>
      <c r="T323" s="116"/>
      <c r="U323" t="s">
        <v>491</v>
      </c>
      <c r="V323" s="116">
        <v>44630</v>
      </c>
      <c r="W323" s="116"/>
      <c r="X323" t="s">
        <v>457</v>
      </c>
      <c r="Y323" t="s">
        <v>1414</v>
      </c>
      <c r="Z323" t="s">
        <v>480</v>
      </c>
      <c r="AA323" s="116">
        <v>44630</v>
      </c>
      <c r="AB323">
        <v>1</v>
      </c>
      <c r="AC323" s="83">
        <v>44630.469618055999</v>
      </c>
      <c r="AD323" s="83">
        <v>44630.469618055999</v>
      </c>
      <c r="AE323" s="82" t="s">
        <v>1412</v>
      </c>
    </row>
    <row r="324" spans="1:31" ht="15" x14ac:dyDescent="0.25">
      <c r="A324" s="80">
        <v>323</v>
      </c>
      <c r="B324" t="s">
        <v>523</v>
      </c>
      <c r="C324" t="s">
        <v>461</v>
      </c>
      <c r="D324" t="s">
        <v>282</v>
      </c>
      <c r="E324" t="s">
        <v>290</v>
      </c>
      <c r="F324" t="s">
        <v>290</v>
      </c>
      <c r="G324">
        <v>4</v>
      </c>
      <c r="H324">
        <v>2</v>
      </c>
      <c r="I324" t="s">
        <v>1369</v>
      </c>
      <c r="J324">
        <v>53</v>
      </c>
      <c r="K324" t="s">
        <v>306</v>
      </c>
      <c r="L324" t="s">
        <v>539</v>
      </c>
      <c r="M324" t="s">
        <v>483</v>
      </c>
      <c r="N324" t="s">
        <v>458</v>
      </c>
      <c r="O324" t="s">
        <v>482</v>
      </c>
      <c r="P324"/>
      <c r="Q324"/>
      <c r="R324"/>
      <c r="S324"/>
      <c r="T324" s="116"/>
      <c r="U324" t="s">
        <v>509</v>
      </c>
      <c r="V324" s="116">
        <v>44628</v>
      </c>
      <c r="W324" s="116"/>
      <c r="X324" t="s">
        <v>457</v>
      </c>
      <c r="Y324"/>
      <c r="Z324"/>
      <c r="AA324" s="116"/>
      <c r="AB324">
        <v>1</v>
      </c>
      <c r="AC324" s="83">
        <v>44630.470231480998</v>
      </c>
      <c r="AD324" s="83">
        <v>44630.470231480998</v>
      </c>
      <c r="AE324" s="82" t="s">
        <v>1415</v>
      </c>
    </row>
    <row r="325" spans="1:31" ht="15" x14ac:dyDescent="0.25">
      <c r="A325" s="80">
        <v>324</v>
      </c>
      <c r="B325" t="s">
        <v>1417</v>
      </c>
      <c r="C325" t="s">
        <v>461</v>
      </c>
      <c r="D325" t="s">
        <v>282</v>
      </c>
      <c r="E325" t="s">
        <v>288</v>
      </c>
      <c r="F325" t="s">
        <v>490</v>
      </c>
      <c r="G325">
        <v>6</v>
      </c>
      <c r="H325">
        <v>3</v>
      </c>
      <c r="I325" t="s">
        <v>490</v>
      </c>
      <c r="J325">
        <v>21</v>
      </c>
      <c r="K325" t="s">
        <v>304</v>
      </c>
      <c r="L325" t="s">
        <v>493</v>
      </c>
      <c r="M325" t="s">
        <v>478</v>
      </c>
      <c r="N325" t="s">
        <v>458</v>
      </c>
      <c r="O325" t="s">
        <v>482</v>
      </c>
      <c r="P325"/>
      <c r="Q325"/>
      <c r="R325"/>
      <c r="S325"/>
      <c r="T325" s="116"/>
      <c r="U325" t="s">
        <v>491</v>
      </c>
      <c r="V325" s="116">
        <v>44630</v>
      </c>
      <c r="W325" s="116"/>
      <c r="X325" t="s">
        <v>457</v>
      </c>
      <c r="Y325" t="s">
        <v>1418</v>
      </c>
      <c r="Z325" t="s">
        <v>480</v>
      </c>
      <c r="AA325" s="116">
        <v>44630</v>
      </c>
      <c r="AB325">
        <v>1</v>
      </c>
      <c r="AC325" s="83">
        <v>44630.471516204001</v>
      </c>
      <c r="AD325" s="83">
        <v>44630.471516204001</v>
      </c>
      <c r="AE325" s="82" t="s">
        <v>1416</v>
      </c>
    </row>
    <row r="326" spans="1:31" ht="15" x14ac:dyDescent="0.25">
      <c r="A326" s="80">
        <v>325</v>
      </c>
      <c r="B326" t="s">
        <v>1420</v>
      </c>
      <c r="C326" t="s">
        <v>461</v>
      </c>
      <c r="D326" t="s">
        <v>282</v>
      </c>
      <c r="E326" t="s">
        <v>288</v>
      </c>
      <c r="F326" t="s">
        <v>490</v>
      </c>
      <c r="G326">
        <v>6</v>
      </c>
      <c r="H326">
        <v>3</v>
      </c>
      <c r="I326" t="s">
        <v>490</v>
      </c>
      <c r="J326">
        <v>64</v>
      </c>
      <c r="K326" t="s">
        <v>306</v>
      </c>
      <c r="L326" t="s">
        <v>493</v>
      </c>
      <c r="M326" t="s">
        <v>478</v>
      </c>
      <c r="N326" t="s">
        <v>458</v>
      </c>
      <c r="O326" t="s">
        <v>482</v>
      </c>
      <c r="P326"/>
      <c r="Q326"/>
      <c r="R326"/>
      <c r="S326"/>
      <c r="T326" s="116"/>
      <c r="U326" t="s">
        <v>491</v>
      </c>
      <c r="V326" s="116">
        <v>44630</v>
      </c>
      <c r="W326" s="116"/>
      <c r="X326" t="s">
        <v>457</v>
      </c>
      <c r="Y326" t="s">
        <v>1421</v>
      </c>
      <c r="Z326" t="s">
        <v>480</v>
      </c>
      <c r="AA326" s="116">
        <v>44630</v>
      </c>
      <c r="AB326">
        <v>1</v>
      </c>
      <c r="AC326" s="83">
        <v>44630.472951388998</v>
      </c>
      <c r="AD326" s="83">
        <v>44630.472951388998</v>
      </c>
      <c r="AE326" s="82" t="s">
        <v>1419</v>
      </c>
    </row>
    <row r="327" spans="1:31" ht="15" x14ac:dyDescent="0.25">
      <c r="A327" s="80">
        <v>326</v>
      </c>
      <c r="B327" t="s">
        <v>627</v>
      </c>
      <c r="C327" t="s">
        <v>461</v>
      </c>
      <c r="D327" t="s">
        <v>282</v>
      </c>
      <c r="E327" t="s">
        <v>290</v>
      </c>
      <c r="F327" t="s">
        <v>290</v>
      </c>
      <c r="G327">
        <v>4</v>
      </c>
      <c r="H327">
        <v>2</v>
      </c>
      <c r="I327" t="s">
        <v>1369</v>
      </c>
      <c r="J327">
        <v>42</v>
      </c>
      <c r="K327" t="s">
        <v>304</v>
      </c>
      <c r="L327" t="s">
        <v>583</v>
      </c>
      <c r="M327" t="s">
        <v>485</v>
      </c>
      <c r="N327" t="s">
        <v>458</v>
      </c>
      <c r="O327" t="s">
        <v>482</v>
      </c>
      <c r="P327"/>
      <c r="Q327"/>
      <c r="R327"/>
      <c r="S327"/>
      <c r="T327" s="116"/>
      <c r="U327" t="s">
        <v>509</v>
      </c>
      <c r="V327" s="116">
        <v>44628</v>
      </c>
      <c r="W327" s="116"/>
      <c r="X327" t="s">
        <v>457</v>
      </c>
      <c r="Y327"/>
      <c r="Z327"/>
      <c r="AA327" s="116"/>
      <c r="AB327">
        <v>1</v>
      </c>
      <c r="AC327" s="83">
        <v>44630.473344906997</v>
      </c>
      <c r="AD327" s="83">
        <v>44630.473344906997</v>
      </c>
      <c r="AE327" s="82" t="s">
        <v>1422</v>
      </c>
    </row>
    <row r="328" spans="1:31" ht="15" x14ac:dyDescent="0.25">
      <c r="A328" s="80">
        <v>327</v>
      </c>
      <c r="B328" t="s">
        <v>1424</v>
      </c>
      <c r="C328" t="s">
        <v>461</v>
      </c>
      <c r="D328" t="s">
        <v>282</v>
      </c>
      <c r="E328" t="s">
        <v>288</v>
      </c>
      <c r="F328" t="s">
        <v>490</v>
      </c>
      <c r="G328">
        <v>6</v>
      </c>
      <c r="H328">
        <v>3</v>
      </c>
      <c r="I328" t="s">
        <v>490</v>
      </c>
      <c r="J328">
        <v>34</v>
      </c>
      <c r="K328" t="s">
        <v>304</v>
      </c>
      <c r="L328" t="s">
        <v>493</v>
      </c>
      <c r="M328" t="s">
        <v>478</v>
      </c>
      <c r="N328" t="s">
        <v>458</v>
      </c>
      <c r="O328" t="s">
        <v>482</v>
      </c>
      <c r="P328"/>
      <c r="Q328"/>
      <c r="R328"/>
      <c r="S328"/>
      <c r="T328" s="116"/>
      <c r="U328" t="s">
        <v>491</v>
      </c>
      <c r="V328" s="116">
        <v>44630</v>
      </c>
      <c r="W328" s="116"/>
      <c r="X328" t="s">
        <v>457</v>
      </c>
      <c r="Y328" t="s">
        <v>1425</v>
      </c>
      <c r="Z328" t="s">
        <v>480</v>
      </c>
      <c r="AA328" s="116">
        <v>44630</v>
      </c>
      <c r="AB328">
        <v>1</v>
      </c>
      <c r="AC328" s="83">
        <v>44630.474513888999</v>
      </c>
      <c r="AD328" s="83">
        <v>44630.474513888999</v>
      </c>
      <c r="AE328" s="82" t="s">
        <v>1423</v>
      </c>
    </row>
    <row r="329" spans="1:31" ht="15" x14ac:dyDescent="0.25">
      <c r="A329" s="80">
        <v>328</v>
      </c>
      <c r="B329" t="s">
        <v>1427</v>
      </c>
      <c r="C329" t="s">
        <v>461</v>
      </c>
      <c r="D329" t="s">
        <v>282</v>
      </c>
      <c r="E329" t="s">
        <v>288</v>
      </c>
      <c r="F329" t="s">
        <v>490</v>
      </c>
      <c r="G329">
        <v>6</v>
      </c>
      <c r="H329">
        <v>3</v>
      </c>
      <c r="I329" t="s">
        <v>490</v>
      </c>
      <c r="J329">
        <v>64</v>
      </c>
      <c r="K329" t="s">
        <v>304</v>
      </c>
      <c r="L329" t="s">
        <v>493</v>
      </c>
      <c r="M329" t="s">
        <v>478</v>
      </c>
      <c r="N329" t="s">
        <v>458</v>
      </c>
      <c r="O329" t="s">
        <v>481</v>
      </c>
      <c r="P329"/>
      <c r="Q329"/>
      <c r="R329"/>
      <c r="S329"/>
      <c r="T329" s="116"/>
      <c r="U329" t="s">
        <v>491</v>
      </c>
      <c r="V329" s="116">
        <v>44630</v>
      </c>
      <c r="W329" s="116"/>
      <c r="X329" t="s">
        <v>457</v>
      </c>
      <c r="Y329" t="s">
        <v>1428</v>
      </c>
      <c r="Z329" t="s">
        <v>480</v>
      </c>
      <c r="AA329" s="116">
        <v>44630</v>
      </c>
      <c r="AB329">
        <v>1</v>
      </c>
      <c r="AC329" s="83">
        <v>44630.476168980997</v>
      </c>
      <c r="AD329" s="83">
        <v>44630.476168980997</v>
      </c>
      <c r="AE329" s="82" t="s">
        <v>1426</v>
      </c>
    </row>
    <row r="330" spans="1:31" ht="15" x14ac:dyDescent="0.25">
      <c r="A330" s="80">
        <v>329</v>
      </c>
      <c r="B330" t="s">
        <v>1430</v>
      </c>
      <c r="C330" t="s">
        <v>461</v>
      </c>
      <c r="D330" t="s">
        <v>282</v>
      </c>
      <c r="E330" t="s">
        <v>288</v>
      </c>
      <c r="F330" t="s">
        <v>490</v>
      </c>
      <c r="G330">
        <v>6</v>
      </c>
      <c r="H330">
        <v>3</v>
      </c>
      <c r="I330" t="s">
        <v>490</v>
      </c>
      <c r="J330">
        <v>59</v>
      </c>
      <c r="K330" t="s">
        <v>306</v>
      </c>
      <c r="L330" t="s">
        <v>493</v>
      </c>
      <c r="M330" t="s">
        <v>478</v>
      </c>
      <c r="N330" t="s">
        <v>458</v>
      </c>
      <c r="O330" t="s">
        <v>481</v>
      </c>
      <c r="P330"/>
      <c r="Q330"/>
      <c r="R330"/>
      <c r="S330"/>
      <c r="T330" s="116"/>
      <c r="U330" t="s">
        <v>491</v>
      </c>
      <c r="V330" s="116">
        <v>44630</v>
      </c>
      <c r="W330" s="116"/>
      <c r="X330" t="s">
        <v>457</v>
      </c>
      <c r="Y330" t="s">
        <v>1431</v>
      </c>
      <c r="Z330" t="s">
        <v>480</v>
      </c>
      <c r="AA330" s="116">
        <v>44630</v>
      </c>
      <c r="AB330">
        <v>1</v>
      </c>
      <c r="AC330" s="83">
        <v>44630.477638889002</v>
      </c>
      <c r="AD330" s="83">
        <v>44630.477638889002</v>
      </c>
      <c r="AE330" s="82" t="s">
        <v>1429</v>
      </c>
    </row>
    <row r="331" spans="1:31" ht="15" x14ac:dyDescent="0.25">
      <c r="A331" s="80">
        <v>330</v>
      </c>
      <c r="B331" t="s">
        <v>1433</v>
      </c>
      <c r="C331" t="s">
        <v>461</v>
      </c>
      <c r="D331" t="s">
        <v>282</v>
      </c>
      <c r="E331" t="s">
        <v>288</v>
      </c>
      <c r="F331" t="s">
        <v>490</v>
      </c>
      <c r="G331">
        <v>6</v>
      </c>
      <c r="H331">
        <v>3</v>
      </c>
      <c r="I331" t="s">
        <v>490</v>
      </c>
      <c r="J331">
        <v>42</v>
      </c>
      <c r="K331" t="s">
        <v>306</v>
      </c>
      <c r="L331" t="s">
        <v>493</v>
      </c>
      <c r="M331" t="s">
        <v>478</v>
      </c>
      <c r="N331" t="s">
        <v>458</v>
      </c>
      <c r="O331" t="s">
        <v>482</v>
      </c>
      <c r="P331"/>
      <c r="Q331"/>
      <c r="R331"/>
      <c r="S331"/>
      <c r="T331" s="116"/>
      <c r="U331" t="s">
        <v>491</v>
      </c>
      <c r="V331" s="116">
        <v>44630</v>
      </c>
      <c r="W331" s="116"/>
      <c r="X331" t="s">
        <v>457</v>
      </c>
      <c r="Y331" t="s">
        <v>1434</v>
      </c>
      <c r="Z331" t="s">
        <v>480</v>
      </c>
      <c r="AA331" s="116">
        <v>44630</v>
      </c>
      <c r="AB331">
        <v>1</v>
      </c>
      <c r="AC331" s="83">
        <v>44630.479537036997</v>
      </c>
      <c r="AD331" s="83">
        <v>44630.479537036997</v>
      </c>
      <c r="AE331" s="82" t="s">
        <v>1432</v>
      </c>
    </row>
    <row r="332" spans="1:31" ht="15" x14ac:dyDescent="0.25">
      <c r="A332" s="80">
        <v>331</v>
      </c>
      <c r="B332" t="s">
        <v>1436</v>
      </c>
      <c r="C332" t="s">
        <v>461</v>
      </c>
      <c r="D332" t="s">
        <v>282</v>
      </c>
      <c r="E332" t="s">
        <v>288</v>
      </c>
      <c r="F332" t="s">
        <v>490</v>
      </c>
      <c r="G332">
        <v>6</v>
      </c>
      <c r="H332">
        <v>3</v>
      </c>
      <c r="I332" t="s">
        <v>490</v>
      </c>
      <c r="J332">
        <v>40</v>
      </c>
      <c r="K332" t="s">
        <v>304</v>
      </c>
      <c r="L332" t="s">
        <v>493</v>
      </c>
      <c r="M332" t="s">
        <v>478</v>
      </c>
      <c r="N332" t="s">
        <v>458</v>
      </c>
      <c r="O332" t="s">
        <v>482</v>
      </c>
      <c r="P332"/>
      <c r="Q332"/>
      <c r="R332"/>
      <c r="S332"/>
      <c r="T332" s="116"/>
      <c r="U332" t="s">
        <v>491</v>
      </c>
      <c r="V332" s="116">
        <v>44630</v>
      </c>
      <c r="W332" s="116"/>
      <c r="X332" t="s">
        <v>457</v>
      </c>
      <c r="Y332" t="s">
        <v>1437</v>
      </c>
      <c r="Z332" t="s">
        <v>480</v>
      </c>
      <c r="AA332" s="116">
        <v>44630</v>
      </c>
      <c r="AB332">
        <v>1</v>
      </c>
      <c r="AC332" s="83">
        <v>44630.480937499997</v>
      </c>
      <c r="AD332" s="83">
        <v>44630.480937499997</v>
      </c>
      <c r="AE332" s="82" t="s">
        <v>1435</v>
      </c>
    </row>
    <row r="333" spans="1:31" ht="15" x14ac:dyDescent="0.25">
      <c r="A333" s="80">
        <v>332</v>
      </c>
      <c r="B333" t="s">
        <v>1439</v>
      </c>
      <c r="C333" t="s">
        <v>461</v>
      </c>
      <c r="D333" t="s">
        <v>282</v>
      </c>
      <c r="E333" t="s">
        <v>288</v>
      </c>
      <c r="F333" t="s">
        <v>490</v>
      </c>
      <c r="G333">
        <v>6</v>
      </c>
      <c r="H333">
        <v>3</v>
      </c>
      <c r="I333" t="s">
        <v>490</v>
      </c>
      <c r="J333">
        <v>69</v>
      </c>
      <c r="K333" t="s">
        <v>304</v>
      </c>
      <c r="L333" t="s">
        <v>493</v>
      </c>
      <c r="M333" t="s">
        <v>478</v>
      </c>
      <c r="N333" t="s">
        <v>458</v>
      </c>
      <c r="O333" t="s">
        <v>482</v>
      </c>
      <c r="P333"/>
      <c r="Q333"/>
      <c r="R333"/>
      <c r="S333"/>
      <c r="T333" s="116"/>
      <c r="U333" t="s">
        <v>491</v>
      </c>
      <c r="V333" s="116">
        <v>44630</v>
      </c>
      <c r="W333" s="116"/>
      <c r="X333" t="s">
        <v>457</v>
      </c>
      <c r="Y333" t="s">
        <v>1440</v>
      </c>
      <c r="Z333" t="s">
        <v>480</v>
      </c>
      <c r="AA333" s="116">
        <v>44630</v>
      </c>
      <c r="AB333">
        <v>1</v>
      </c>
      <c r="AC333" s="83">
        <v>44630.483715278002</v>
      </c>
      <c r="AD333" s="83">
        <v>44630.483715278002</v>
      </c>
      <c r="AE333" s="82" t="s">
        <v>1438</v>
      </c>
    </row>
    <row r="334" spans="1:31" ht="15" x14ac:dyDescent="0.25">
      <c r="A334" s="80">
        <v>333</v>
      </c>
      <c r="B334" t="s">
        <v>1442</v>
      </c>
      <c r="C334" t="s">
        <v>461</v>
      </c>
      <c r="D334" t="s">
        <v>282</v>
      </c>
      <c r="E334" t="s">
        <v>288</v>
      </c>
      <c r="F334" t="s">
        <v>490</v>
      </c>
      <c r="G334">
        <v>6</v>
      </c>
      <c r="H334">
        <v>3</v>
      </c>
      <c r="I334" t="s">
        <v>490</v>
      </c>
      <c r="J334">
        <v>64</v>
      </c>
      <c r="K334" t="s">
        <v>306</v>
      </c>
      <c r="L334" t="s">
        <v>493</v>
      </c>
      <c r="M334" t="s">
        <v>478</v>
      </c>
      <c r="N334" t="s">
        <v>458</v>
      </c>
      <c r="O334" t="s">
        <v>482</v>
      </c>
      <c r="P334"/>
      <c r="Q334"/>
      <c r="R334"/>
      <c r="S334"/>
      <c r="T334" s="116"/>
      <c r="U334" t="s">
        <v>491</v>
      </c>
      <c r="V334" s="116">
        <v>44630</v>
      </c>
      <c r="W334" s="116"/>
      <c r="X334" t="s">
        <v>457</v>
      </c>
      <c r="Y334" t="s">
        <v>1443</v>
      </c>
      <c r="Z334" t="s">
        <v>480</v>
      </c>
      <c r="AA334" s="116">
        <v>44630</v>
      </c>
      <c r="AB334">
        <v>1</v>
      </c>
      <c r="AC334" s="83">
        <v>44630.485300925997</v>
      </c>
      <c r="AD334" s="83">
        <v>44630.485300925997</v>
      </c>
      <c r="AE334" s="82" t="s">
        <v>1441</v>
      </c>
    </row>
    <row r="335" spans="1:31" ht="15" x14ac:dyDescent="0.25">
      <c r="A335" s="80">
        <v>334</v>
      </c>
      <c r="B335" t="s">
        <v>1445</v>
      </c>
      <c r="C335" t="s">
        <v>461</v>
      </c>
      <c r="D335" t="s">
        <v>282</v>
      </c>
      <c r="E335" t="s">
        <v>288</v>
      </c>
      <c r="F335" t="s">
        <v>580</v>
      </c>
      <c r="G335">
        <v>4</v>
      </c>
      <c r="H335">
        <v>2</v>
      </c>
      <c r="I335" t="s">
        <v>580</v>
      </c>
      <c r="J335">
        <v>52</v>
      </c>
      <c r="K335" t="s">
        <v>304</v>
      </c>
      <c r="L335" t="s">
        <v>493</v>
      </c>
      <c r="M335" t="s">
        <v>478</v>
      </c>
      <c r="N335" t="s">
        <v>458</v>
      </c>
      <c r="O335" t="s">
        <v>482</v>
      </c>
      <c r="P335"/>
      <c r="Q335"/>
      <c r="R335"/>
      <c r="S335"/>
      <c r="T335" s="116"/>
      <c r="U335" t="s">
        <v>491</v>
      </c>
      <c r="V335" s="116">
        <v>44630</v>
      </c>
      <c r="W335" s="116"/>
      <c r="X335" t="s">
        <v>457</v>
      </c>
      <c r="Y335" t="s">
        <v>1446</v>
      </c>
      <c r="Z335" t="s">
        <v>480</v>
      </c>
      <c r="AA335" s="116">
        <v>44630</v>
      </c>
      <c r="AB335">
        <v>1</v>
      </c>
      <c r="AC335" s="83">
        <v>44630.495925925999</v>
      </c>
      <c r="AD335" s="83">
        <v>44630.495925925999</v>
      </c>
      <c r="AE335" s="82" t="s">
        <v>1444</v>
      </c>
    </row>
    <row r="336" spans="1:31" ht="15" x14ac:dyDescent="0.25">
      <c r="A336" s="80">
        <v>335</v>
      </c>
      <c r="B336" t="s">
        <v>1448</v>
      </c>
      <c r="C336" t="s">
        <v>461</v>
      </c>
      <c r="D336" t="s">
        <v>282</v>
      </c>
      <c r="E336" t="s">
        <v>288</v>
      </c>
      <c r="F336" t="s">
        <v>580</v>
      </c>
      <c r="G336">
        <v>3</v>
      </c>
      <c r="H336">
        <v>4</v>
      </c>
      <c r="I336" t="s">
        <v>580</v>
      </c>
      <c r="J336">
        <v>50</v>
      </c>
      <c r="K336" t="s">
        <v>304</v>
      </c>
      <c r="L336" t="s">
        <v>493</v>
      </c>
      <c r="M336" t="s">
        <v>478</v>
      </c>
      <c r="N336" t="s">
        <v>458</v>
      </c>
      <c r="O336" t="s">
        <v>482</v>
      </c>
      <c r="P336"/>
      <c r="Q336"/>
      <c r="R336"/>
      <c r="S336"/>
      <c r="T336" s="116"/>
      <c r="U336" t="s">
        <v>491</v>
      </c>
      <c r="V336" s="116">
        <v>44630</v>
      </c>
      <c r="W336" s="116"/>
      <c r="X336" t="s">
        <v>457</v>
      </c>
      <c r="Y336" t="s">
        <v>1449</v>
      </c>
      <c r="Z336" t="s">
        <v>480</v>
      </c>
      <c r="AA336" s="116">
        <v>44630</v>
      </c>
      <c r="AB336">
        <v>1</v>
      </c>
      <c r="AC336" s="83">
        <v>44630.501018518997</v>
      </c>
      <c r="AD336" s="83">
        <v>44630.501018518997</v>
      </c>
      <c r="AE336" s="82" t="s">
        <v>1447</v>
      </c>
    </row>
    <row r="337" spans="1:31" ht="15" x14ac:dyDescent="0.25">
      <c r="A337" s="80">
        <v>336</v>
      </c>
      <c r="B337" t="s">
        <v>1451</v>
      </c>
      <c r="C337" t="s">
        <v>461</v>
      </c>
      <c r="D337" t="s">
        <v>282</v>
      </c>
      <c r="E337" t="s">
        <v>288</v>
      </c>
      <c r="F337" t="s">
        <v>580</v>
      </c>
      <c r="G337">
        <v>3</v>
      </c>
      <c r="H337">
        <v>4</v>
      </c>
      <c r="I337" t="s">
        <v>580</v>
      </c>
      <c r="J337">
        <v>46</v>
      </c>
      <c r="K337" t="s">
        <v>306</v>
      </c>
      <c r="L337" t="s">
        <v>493</v>
      </c>
      <c r="M337" t="s">
        <v>478</v>
      </c>
      <c r="N337" t="s">
        <v>458</v>
      </c>
      <c r="O337" t="s">
        <v>482</v>
      </c>
      <c r="P337"/>
      <c r="Q337"/>
      <c r="R337"/>
      <c r="S337"/>
      <c r="T337" s="116"/>
      <c r="U337" t="s">
        <v>491</v>
      </c>
      <c r="V337" s="116">
        <v>44630</v>
      </c>
      <c r="W337" s="116"/>
      <c r="X337" t="s">
        <v>457</v>
      </c>
      <c r="Y337" t="s">
        <v>1452</v>
      </c>
      <c r="Z337" t="s">
        <v>480</v>
      </c>
      <c r="AA337" s="116">
        <v>44630</v>
      </c>
      <c r="AB337">
        <v>1</v>
      </c>
      <c r="AC337" s="83">
        <v>44630.502430556</v>
      </c>
      <c r="AD337" s="83">
        <v>44630.502430556</v>
      </c>
      <c r="AE337" s="82" t="s">
        <v>1450</v>
      </c>
    </row>
    <row r="338" spans="1:31" ht="15" x14ac:dyDescent="0.25">
      <c r="A338" s="80">
        <v>337</v>
      </c>
      <c r="B338" t="s">
        <v>1454</v>
      </c>
      <c r="C338" t="s">
        <v>461</v>
      </c>
      <c r="D338" t="s">
        <v>282</v>
      </c>
      <c r="E338" t="s">
        <v>288</v>
      </c>
      <c r="F338" t="s">
        <v>580</v>
      </c>
      <c r="G338">
        <v>3</v>
      </c>
      <c r="H338">
        <v>4</v>
      </c>
      <c r="I338" t="s">
        <v>580</v>
      </c>
      <c r="J338">
        <v>26</v>
      </c>
      <c r="K338" t="s">
        <v>304</v>
      </c>
      <c r="L338" t="s">
        <v>493</v>
      </c>
      <c r="M338" t="s">
        <v>478</v>
      </c>
      <c r="N338" t="s">
        <v>458</v>
      </c>
      <c r="O338" t="s">
        <v>482</v>
      </c>
      <c r="P338"/>
      <c r="Q338"/>
      <c r="R338"/>
      <c r="S338"/>
      <c r="T338" s="116"/>
      <c r="U338" t="s">
        <v>491</v>
      </c>
      <c r="V338" s="116">
        <v>44630</v>
      </c>
      <c r="W338" s="116"/>
      <c r="X338" t="s">
        <v>457</v>
      </c>
      <c r="Y338" t="s">
        <v>1455</v>
      </c>
      <c r="Z338" t="s">
        <v>480</v>
      </c>
      <c r="AA338" s="116">
        <v>44630</v>
      </c>
      <c r="AB338">
        <v>1</v>
      </c>
      <c r="AC338" s="83">
        <v>44630.504143519</v>
      </c>
      <c r="AD338" s="83">
        <v>44630.504143519</v>
      </c>
      <c r="AE338" s="82" t="s">
        <v>1453</v>
      </c>
    </row>
    <row r="339" spans="1:31" ht="15" x14ac:dyDescent="0.25">
      <c r="A339" s="80">
        <v>338</v>
      </c>
      <c r="B339" t="s">
        <v>1457</v>
      </c>
      <c r="C339" t="s">
        <v>461</v>
      </c>
      <c r="D339" t="s">
        <v>282</v>
      </c>
      <c r="E339" t="s">
        <v>290</v>
      </c>
      <c r="F339" t="s">
        <v>290</v>
      </c>
      <c r="G339">
        <v>4</v>
      </c>
      <c r="H339">
        <v>2</v>
      </c>
      <c r="I339" t="s">
        <v>1458</v>
      </c>
      <c r="J339">
        <v>49</v>
      </c>
      <c r="K339" t="s">
        <v>306</v>
      </c>
      <c r="L339" t="s">
        <v>508</v>
      </c>
      <c r="M339" t="s">
        <v>483</v>
      </c>
      <c r="N339" t="s">
        <v>458</v>
      </c>
      <c r="O339" t="s">
        <v>503</v>
      </c>
      <c r="P339"/>
      <c r="Q339"/>
      <c r="R339"/>
      <c r="S339"/>
      <c r="T339" s="116"/>
      <c r="U339" t="s">
        <v>509</v>
      </c>
      <c r="V339" s="116">
        <v>44630</v>
      </c>
      <c r="W339" s="116"/>
      <c r="X339" t="s">
        <v>457</v>
      </c>
      <c r="Y339"/>
      <c r="Z339"/>
      <c r="AA339" s="116"/>
      <c r="AB339">
        <v>0</v>
      </c>
      <c r="AC339" s="83">
        <v>44630.504918981002</v>
      </c>
      <c r="AD339" s="83">
        <v>44630.504918981002</v>
      </c>
      <c r="AE339" s="82" t="s">
        <v>1456</v>
      </c>
    </row>
    <row r="340" spans="1:31" ht="15" x14ac:dyDescent="0.25">
      <c r="A340" s="80">
        <v>339</v>
      </c>
      <c r="B340" t="s">
        <v>636</v>
      </c>
      <c r="C340" t="s">
        <v>461</v>
      </c>
      <c r="D340" t="s">
        <v>282</v>
      </c>
      <c r="E340" t="s">
        <v>288</v>
      </c>
      <c r="F340" t="s">
        <v>580</v>
      </c>
      <c r="G340">
        <v>3</v>
      </c>
      <c r="H340">
        <v>4</v>
      </c>
      <c r="I340" t="s">
        <v>580</v>
      </c>
      <c r="J340">
        <v>18</v>
      </c>
      <c r="K340" t="s">
        <v>304</v>
      </c>
      <c r="L340" t="s">
        <v>493</v>
      </c>
      <c r="M340" t="s">
        <v>478</v>
      </c>
      <c r="N340" t="s">
        <v>458</v>
      </c>
      <c r="O340" t="s">
        <v>482</v>
      </c>
      <c r="P340"/>
      <c r="Q340"/>
      <c r="R340"/>
      <c r="S340"/>
      <c r="T340" s="116"/>
      <c r="U340" t="s">
        <v>491</v>
      </c>
      <c r="V340" s="116">
        <v>44630</v>
      </c>
      <c r="W340" s="116"/>
      <c r="X340" t="s">
        <v>457</v>
      </c>
      <c r="Y340" t="s">
        <v>1460</v>
      </c>
      <c r="Z340" t="s">
        <v>480</v>
      </c>
      <c r="AA340" s="116">
        <v>44630</v>
      </c>
      <c r="AB340">
        <v>1</v>
      </c>
      <c r="AC340" s="83">
        <v>44630.505983796</v>
      </c>
      <c r="AD340" s="83">
        <v>44630.505983796</v>
      </c>
      <c r="AE340" s="82" t="s">
        <v>1459</v>
      </c>
    </row>
    <row r="341" spans="1:31" ht="15" x14ac:dyDescent="0.25">
      <c r="A341" s="80">
        <v>340</v>
      </c>
      <c r="B341" t="s">
        <v>1462</v>
      </c>
      <c r="C341" t="s">
        <v>461</v>
      </c>
      <c r="D341" t="s">
        <v>282</v>
      </c>
      <c r="E341" t="s">
        <v>290</v>
      </c>
      <c r="F341" t="s">
        <v>616</v>
      </c>
      <c r="G341">
        <v>2</v>
      </c>
      <c r="H341">
        <v>1</v>
      </c>
      <c r="I341" t="s">
        <v>1463</v>
      </c>
      <c r="J341">
        <v>34</v>
      </c>
      <c r="K341" t="s">
        <v>306</v>
      </c>
      <c r="L341" t="s">
        <v>508</v>
      </c>
      <c r="M341" t="s">
        <v>489</v>
      </c>
      <c r="N341" t="s">
        <v>458</v>
      </c>
      <c r="O341" t="s">
        <v>503</v>
      </c>
      <c r="P341"/>
      <c r="Q341"/>
      <c r="R341"/>
      <c r="S341"/>
      <c r="T341" s="116"/>
      <c r="U341" t="s">
        <v>509</v>
      </c>
      <c r="V341" s="116">
        <v>44630</v>
      </c>
      <c r="W341" s="116"/>
      <c r="X341" t="s">
        <v>457</v>
      </c>
      <c r="Y341"/>
      <c r="Z341"/>
      <c r="AA341" s="116"/>
      <c r="AB341">
        <v>0</v>
      </c>
      <c r="AC341" s="83">
        <v>44630.508078703999</v>
      </c>
      <c r="AD341" s="83">
        <v>44630.508078703999</v>
      </c>
      <c r="AE341" s="82" t="s">
        <v>1461</v>
      </c>
    </row>
    <row r="342" spans="1:31" ht="15" x14ac:dyDescent="0.25">
      <c r="A342" s="80">
        <v>341</v>
      </c>
      <c r="B342" t="s">
        <v>1465</v>
      </c>
      <c r="C342" t="s">
        <v>461</v>
      </c>
      <c r="D342" t="s">
        <v>282</v>
      </c>
      <c r="E342" t="s">
        <v>284</v>
      </c>
      <c r="F342" t="s">
        <v>352</v>
      </c>
      <c r="G342">
        <v>3</v>
      </c>
      <c r="H342">
        <v>4</v>
      </c>
      <c r="I342" t="s">
        <v>1466</v>
      </c>
      <c r="J342">
        <v>45</v>
      </c>
      <c r="K342" t="s">
        <v>306</v>
      </c>
      <c r="L342" t="s">
        <v>505</v>
      </c>
      <c r="M342" t="s">
        <v>483</v>
      </c>
      <c r="N342" t="s">
        <v>458</v>
      </c>
      <c r="O342" t="s">
        <v>503</v>
      </c>
      <c r="P342"/>
      <c r="Q342"/>
      <c r="R342"/>
      <c r="S342"/>
      <c r="T342" s="116"/>
      <c r="U342" t="s">
        <v>526</v>
      </c>
      <c r="V342" s="116">
        <v>44630</v>
      </c>
      <c r="W342" s="116"/>
      <c r="X342" t="s">
        <v>457</v>
      </c>
      <c r="Y342"/>
      <c r="Z342"/>
      <c r="AA342" s="116"/>
      <c r="AB342">
        <v>1</v>
      </c>
      <c r="AC342" s="83">
        <v>44630.532199073998</v>
      </c>
      <c r="AD342" s="83">
        <v>44630.532199073998</v>
      </c>
      <c r="AE342" s="82" t="s">
        <v>1464</v>
      </c>
    </row>
    <row r="343" spans="1:31" ht="15" x14ac:dyDescent="0.25">
      <c r="A343" s="80">
        <v>342</v>
      </c>
      <c r="B343" t="s">
        <v>1468</v>
      </c>
      <c r="C343" t="s">
        <v>461</v>
      </c>
      <c r="D343" t="s">
        <v>282</v>
      </c>
      <c r="E343" t="s">
        <v>284</v>
      </c>
      <c r="F343" t="s">
        <v>352</v>
      </c>
      <c r="G343">
        <v>3</v>
      </c>
      <c r="H343">
        <v>4</v>
      </c>
      <c r="I343" t="s">
        <v>352</v>
      </c>
      <c r="J343">
        <v>52</v>
      </c>
      <c r="K343" t="s">
        <v>306</v>
      </c>
      <c r="L343" t="s">
        <v>505</v>
      </c>
      <c r="M343" t="s">
        <v>489</v>
      </c>
      <c r="N343" t="s">
        <v>458</v>
      </c>
      <c r="O343" t="s">
        <v>503</v>
      </c>
      <c r="P343"/>
      <c r="Q343"/>
      <c r="R343"/>
      <c r="S343"/>
      <c r="T343" s="116"/>
      <c r="U343" t="s">
        <v>526</v>
      </c>
      <c r="V343" s="116">
        <v>44630</v>
      </c>
      <c r="W343" s="116"/>
      <c r="X343" t="s">
        <v>457</v>
      </c>
      <c r="Y343"/>
      <c r="Z343"/>
      <c r="AA343" s="116"/>
      <c r="AB343">
        <v>1</v>
      </c>
      <c r="AC343" s="83">
        <v>44630.535381943999</v>
      </c>
      <c r="AD343" s="83">
        <v>44630.535381943999</v>
      </c>
      <c r="AE343" s="82" t="s">
        <v>1467</v>
      </c>
    </row>
    <row r="344" spans="1:31" ht="15" x14ac:dyDescent="0.25">
      <c r="A344" s="80">
        <v>343</v>
      </c>
      <c r="B344" t="s">
        <v>1470</v>
      </c>
      <c r="C344" t="s">
        <v>461</v>
      </c>
      <c r="D344" t="s">
        <v>282</v>
      </c>
      <c r="E344" t="s">
        <v>288</v>
      </c>
      <c r="F344" t="s">
        <v>570</v>
      </c>
      <c r="G344">
        <v>2</v>
      </c>
      <c r="H344">
        <v>2</v>
      </c>
      <c r="I344" t="s">
        <v>570</v>
      </c>
      <c r="J344">
        <v>50</v>
      </c>
      <c r="K344" t="s">
        <v>304</v>
      </c>
      <c r="L344" t="s">
        <v>493</v>
      </c>
      <c r="M344" t="s">
        <v>478</v>
      </c>
      <c r="N344" t="s">
        <v>458</v>
      </c>
      <c r="O344" t="s">
        <v>482</v>
      </c>
      <c r="P344"/>
      <c r="Q344"/>
      <c r="R344"/>
      <c r="S344"/>
      <c r="T344" s="116"/>
      <c r="U344" t="s">
        <v>491</v>
      </c>
      <c r="V344" s="116">
        <v>44631</v>
      </c>
      <c r="W344" s="116"/>
      <c r="X344" t="s">
        <v>457</v>
      </c>
      <c r="Y344" t="s">
        <v>1471</v>
      </c>
      <c r="Z344" t="s">
        <v>480</v>
      </c>
      <c r="AA344" s="116">
        <v>44631</v>
      </c>
      <c r="AB344">
        <v>1</v>
      </c>
      <c r="AC344" s="83">
        <v>44631.302268519001</v>
      </c>
      <c r="AD344" s="83">
        <v>44631.302268519001</v>
      </c>
      <c r="AE344" s="82" t="s">
        <v>1469</v>
      </c>
    </row>
    <row r="345" spans="1:31" ht="15" x14ac:dyDescent="0.25">
      <c r="A345" s="80">
        <v>344</v>
      </c>
      <c r="B345" t="s">
        <v>1473</v>
      </c>
      <c r="C345" t="s">
        <v>461</v>
      </c>
      <c r="D345" t="s">
        <v>282</v>
      </c>
      <c r="E345" t="s">
        <v>288</v>
      </c>
      <c r="F345" t="s">
        <v>570</v>
      </c>
      <c r="G345">
        <v>2</v>
      </c>
      <c r="H345">
        <v>2</v>
      </c>
      <c r="I345" t="s">
        <v>570</v>
      </c>
      <c r="J345">
        <v>18</v>
      </c>
      <c r="K345" t="s">
        <v>306</v>
      </c>
      <c r="L345" t="s">
        <v>493</v>
      </c>
      <c r="M345" t="s">
        <v>478</v>
      </c>
      <c r="N345" t="s">
        <v>458</v>
      </c>
      <c r="O345" t="s">
        <v>482</v>
      </c>
      <c r="P345"/>
      <c r="Q345"/>
      <c r="R345"/>
      <c r="S345"/>
      <c r="T345" s="116"/>
      <c r="U345" t="s">
        <v>491</v>
      </c>
      <c r="V345" s="116">
        <v>44631</v>
      </c>
      <c r="W345" s="116"/>
      <c r="X345" t="s">
        <v>457</v>
      </c>
      <c r="Y345" t="s">
        <v>1474</v>
      </c>
      <c r="Z345" t="s">
        <v>480</v>
      </c>
      <c r="AA345" s="116">
        <v>44631</v>
      </c>
      <c r="AB345">
        <v>1</v>
      </c>
      <c r="AC345" s="83">
        <v>44631.306215277997</v>
      </c>
      <c r="AD345" s="83">
        <v>44631.306215277997</v>
      </c>
      <c r="AE345" s="82" t="s">
        <v>1472</v>
      </c>
    </row>
    <row r="346" spans="1:31" ht="15" x14ac:dyDescent="0.25">
      <c r="A346" s="80">
        <v>345</v>
      </c>
      <c r="B346" t="s">
        <v>1476</v>
      </c>
      <c r="C346" t="s">
        <v>461</v>
      </c>
      <c r="D346" t="s">
        <v>282</v>
      </c>
      <c r="E346" t="s">
        <v>288</v>
      </c>
      <c r="F346" t="s">
        <v>570</v>
      </c>
      <c r="G346">
        <v>2</v>
      </c>
      <c r="H346">
        <v>2</v>
      </c>
      <c r="I346" t="s">
        <v>570</v>
      </c>
      <c r="J346">
        <v>76</v>
      </c>
      <c r="K346" t="s">
        <v>304</v>
      </c>
      <c r="L346" t="s">
        <v>493</v>
      </c>
      <c r="M346" t="s">
        <v>478</v>
      </c>
      <c r="N346" t="s">
        <v>458</v>
      </c>
      <c r="O346" t="s">
        <v>482</v>
      </c>
      <c r="P346"/>
      <c r="Q346"/>
      <c r="R346"/>
      <c r="S346"/>
      <c r="T346" s="116"/>
      <c r="U346" t="s">
        <v>491</v>
      </c>
      <c r="V346" s="116">
        <v>44631</v>
      </c>
      <c r="W346" s="116"/>
      <c r="X346" t="s">
        <v>457</v>
      </c>
      <c r="Y346" t="s">
        <v>1477</v>
      </c>
      <c r="Z346" t="s">
        <v>480</v>
      </c>
      <c r="AA346" s="116">
        <v>44631</v>
      </c>
      <c r="AB346">
        <v>1</v>
      </c>
      <c r="AC346" s="83">
        <v>44631.307754629997</v>
      </c>
      <c r="AD346" s="83">
        <v>44631.307754629997</v>
      </c>
      <c r="AE346" s="82" t="s">
        <v>1475</v>
      </c>
    </row>
    <row r="347" spans="1:31" ht="15" x14ac:dyDescent="0.25">
      <c r="A347" s="80">
        <v>346</v>
      </c>
      <c r="B347" t="s">
        <v>1479</v>
      </c>
      <c r="C347" t="s">
        <v>461</v>
      </c>
      <c r="D347" t="s">
        <v>282</v>
      </c>
      <c r="E347" t="s">
        <v>288</v>
      </c>
      <c r="F347" t="s">
        <v>570</v>
      </c>
      <c r="G347">
        <v>2</v>
      </c>
      <c r="H347">
        <v>2</v>
      </c>
      <c r="I347" t="s">
        <v>570</v>
      </c>
      <c r="J347">
        <v>76</v>
      </c>
      <c r="K347" t="s">
        <v>306</v>
      </c>
      <c r="L347" t="s">
        <v>493</v>
      </c>
      <c r="M347" t="s">
        <v>478</v>
      </c>
      <c r="N347" t="s">
        <v>458</v>
      </c>
      <c r="O347" t="s">
        <v>482</v>
      </c>
      <c r="P347"/>
      <c r="Q347"/>
      <c r="R347"/>
      <c r="S347"/>
      <c r="T347" s="116"/>
      <c r="U347" t="s">
        <v>491</v>
      </c>
      <c r="V347" s="116">
        <v>44631</v>
      </c>
      <c r="W347" s="116"/>
      <c r="X347" t="s">
        <v>457</v>
      </c>
      <c r="Y347" t="s">
        <v>1477</v>
      </c>
      <c r="Z347" t="s">
        <v>480</v>
      </c>
      <c r="AA347" s="116">
        <v>44631</v>
      </c>
      <c r="AB347">
        <v>1</v>
      </c>
      <c r="AC347" s="83">
        <v>44631.309976851997</v>
      </c>
      <c r="AD347" s="83">
        <v>44631.309976851997</v>
      </c>
      <c r="AE347" s="82" t="s">
        <v>1478</v>
      </c>
    </row>
    <row r="348" spans="1:31" ht="15" x14ac:dyDescent="0.25">
      <c r="A348" s="80">
        <v>347</v>
      </c>
      <c r="B348" t="s">
        <v>1481</v>
      </c>
      <c r="C348" t="s">
        <v>461</v>
      </c>
      <c r="D348" t="s">
        <v>282</v>
      </c>
      <c r="E348" t="s">
        <v>288</v>
      </c>
      <c r="F348" t="s">
        <v>570</v>
      </c>
      <c r="G348">
        <v>4</v>
      </c>
      <c r="H348">
        <v>1</v>
      </c>
      <c r="I348" t="s">
        <v>570</v>
      </c>
      <c r="J348">
        <v>26</v>
      </c>
      <c r="K348" t="s">
        <v>304</v>
      </c>
      <c r="L348" t="s">
        <v>493</v>
      </c>
      <c r="M348" t="s">
        <v>478</v>
      </c>
      <c r="N348" t="s">
        <v>458</v>
      </c>
      <c r="O348" t="s">
        <v>482</v>
      </c>
      <c r="P348"/>
      <c r="Q348"/>
      <c r="R348"/>
      <c r="S348"/>
      <c r="T348" s="116"/>
      <c r="U348" t="s">
        <v>491</v>
      </c>
      <c r="V348" s="116">
        <v>44631</v>
      </c>
      <c r="W348" s="116"/>
      <c r="X348" t="s">
        <v>457</v>
      </c>
      <c r="Y348" t="s">
        <v>1482</v>
      </c>
      <c r="Z348" t="s">
        <v>480</v>
      </c>
      <c r="AA348" s="116">
        <v>44631</v>
      </c>
      <c r="AB348">
        <v>1</v>
      </c>
      <c r="AC348" s="83">
        <v>44631.311400462997</v>
      </c>
      <c r="AD348" s="83">
        <v>44631.311400462997</v>
      </c>
      <c r="AE348" s="82" t="s">
        <v>1480</v>
      </c>
    </row>
    <row r="349" spans="1:31" ht="15" x14ac:dyDescent="0.25">
      <c r="A349" s="80">
        <v>348</v>
      </c>
      <c r="B349" t="s">
        <v>1484</v>
      </c>
      <c r="C349" t="s">
        <v>461</v>
      </c>
      <c r="D349" t="s">
        <v>282</v>
      </c>
      <c r="E349" t="s">
        <v>288</v>
      </c>
      <c r="F349" t="s">
        <v>570</v>
      </c>
      <c r="G349">
        <v>2</v>
      </c>
      <c r="H349">
        <v>2</v>
      </c>
      <c r="I349" t="s">
        <v>570</v>
      </c>
      <c r="J349">
        <v>37</v>
      </c>
      <c r="K349" t="s">
        <v>304</v>
      </c>
      <c r="L349" t="s">
        <v>493</v>
      </c>
      <c r="M349" t="s">
        <v>478</v>
      </c>
      <c r="N349" t="s">
        <v>458</v>
      </c>
      <c r="O349" t="s">
        <v>482</v>
      </c>
      <c r="P349"/>
      <c r="Q349"/>
      <c r="R349"/>
      <c r="S349"/>
      <c r="T349" s="116"/>
      <c r="U349" t="s">
        <v>491</v>
      </c>
      <c r="V349" s="116">
        <v>44631</v>
      </c>
      <c r="W349" s="116"/>
      <c r="X349" t="s">
        <v>457</v>
      </c>
      <c r="Y349" t="s">
        <v>1485</v>
      </c>
      <c r="Z349" t="s">
        <v>480</v>
      </c>
      <c r="AA349" s="116">
        <v>44631</v>
      </c>
      <c r="AB349">
        <v>1</v>
      </c>
      <c r="AC349" s="83">
        <v>44631.314837963</v>
      </c>
      <c r="AD349" s="83">
        <v>44631.314837963</v>
      </c>
      <c r="AE349" s="82" t="s">
        <v>1483</v>
      </c>
    </row>
    <row r="350" spans="1:31" ht="15" x14ac:dyDescent="0.25">
      <c r="A350" s="80">
        <v>349</v>
      </c>
      <c r="B350" t="s">
        <v>1487</v>
      </c>
      <c r="C350" t="s">
        <v>461</v>
      </c>
      <c r="D350" t="s">
        <v>282</v>
      </c>
      <c r="E350" t="s">
        <v>284</v>
      </c>
      <c r="F350" t="s">
        <v>352</v>
      </c>
      <c r="G350">
        <v>3</v>
      </c>
      <c r="H350">
        <v>4</v>
      </c>
      <c r="I350" t="s">
        <v>1490</v>
      </c>
      <c r="J350">
        <v>51</v>
      </c>
      <c r="K350" t="s">
        <v>304</v>
      </c>
      <c r="L350" t="s">
        <v>505</v>
      </c>
      <c r="M350" t="s">
        <v>484</v>
      </c>
      <c r="N350" t="s">
        <v>458</v>
      </c>
      <c r="O350" t="s">
        <v>503</v>
      </c>
      <c r="P350"/>
      <c r="Q350"/>
      <c r="R350"/>
      <c r="S350"/>
      <c r="T350" s="116"/>
      <c r="U350" t="s">
        <v>526</v>
      </c>
      <c r="V350" s="116">
        <v>44631</v>
      </c>
      <c r="W350" s="116"/>
      <c r="X350" t="s">
        <v>457</v>
      </c>
      <c r="Y350"/>
      <c r="Z350"/>
      <c r="AA350" s="116"/>
      <c r="AB350">
        <v>1</v>
      </c>
      <c r="AC350" s="83">
        <v>44631.31837963</v>
      </c>
      <c r="AD350" s="83">
        <v>44631.31837963</v>
      </c>
      <c r="AE350" s="82" t="s">
        <v>1486</v>
      </c>
    </row>
    <row r="351" spans="1:31" ht="15" x14ac:dyDescent="0.25">
      <c r="A351" s="80">
        <v>350</v>
      </c>
      <c r="B351" t="s">
        <v>1489</v>
      </c>
      <c r="C351" t="s">
        <v>461</v>
      </c>
      <c r="D351" t="s">
        <v>282</v>
      </c>
      <c r="E351" t="s">
        <v>284</v>
      </c>
      <c r="F351" t="s">
        <v>352</v>
      </c>
      <c r="G351">
        <v>3</v>
      </c>
      <c r="H351">
        <v>4</v>
      </c>
      <c r="I351" t="s">
        <v>1490</v>
      </c>
      <c r="J351">
        <v>49</v>
      </c>
      <c r="K351" t="s">
        <v>306</v>
      </c>
      <c r="L351" t="s">
        <v>505</v>
      </c>
      <c r="M351" t="s">
        <v>483</v>
      </c>
      <c r="N351" t="s">
        <v>458</v>
      </c>
      <c r="O351" t="s">
        <v>503</v>
      </c>
      <c r="P351"/>
      <c r="Q351"/>
      <c r="R351"/>
      <c r="S351"/>
      <c r="T351" s="116"/>
      <c r="U351" t="s">
        <v>526</v>
      </c>
      <c r="V351" s="116">
        <v>44631</v>
      </c>
      <c r="W351" s="116"/>
      <c r="X351" t="s">
        <v>457</v>
      </c>
      <c r="Y351"/>
      <c r="Z351"/>
      <c r="AA351" s="116"/>
      <c r="AB351">
        <v>1</v>
      </c>
      <c r="AC351" s="83">
        <v>44631.320057869998</v>
      </c>
      <c r="AD351" s="83">
        <v>44631.320057869998</v>
      </c>
      <c r="AE351" s="82" t="s">
        <v>1488</v>
      </c>
    </row>
    <row r="352" spans="1:31" ht="15" x14ac:dyDescent="0.25">
      <c r="A352" s="80">
        <v>351</v>
      </c>
      <c r="B352" t="s">
        <v>1492</v>
      </c>
      <c r="C352" t="s">
        <v>461</v>
      </c>
      <c r="D352" t="s">
        <v>282</v>
      </c>
      <c r="E352" t="s">
        <v>284</v>
      </c>
      <c r="F352" t="s">
        <v>352</v>
      </c>
      <c r="G352">
        <v>3</v>
      </c>
      <c r="H352">
        <v>4</v>
      </c>
      <c r="I352" t="s">
        <v>1490</v>
      </c>
      <c r="J352">
        <v>21</v>
      </c>
      <c r="K352" t="s">
        <v>306</v>
      </c>
      <c r="L352" t="s">
        <v>505</v>
      </c>
      <c r="M352" t="s">
        <v>477</v>
      </c>
      <c r="N352" t="s">
        <v>458</v>
      </c>
      <c r="O352" t="s">
        <v>503</v>
      </c>
      <c r="P352"/>
      <c r="Q352"/>
      <c r="R352"/>
      <c r="S352"/>
      <c r="T352" s="116"/>
      <c r="U352" t="s">
        <v>526</v>
      </c>
      <c r="V352" s="116">
        <v>44631</v>
      </c>
      <c r="W352" s="116"/>
      <c r="X352" t="s">
        <v>457</v>
      </c>
      <c r="Y352"/>
      <c r="Z352"/>
      <c r="AA352" s="116"/>
      <c r="AB352">
        <v>1</v>
      </c>
      <c r="AC352" s="83">
        <v>44631.321875000001</v>
      </c>
      <c r="AD352" s="83">
        <v>44631.321875000001</v>
      </c>
      <c r="AE352" s="82" t="s">
        <v>1491</v>
      </c>
    </row>
    <row r="353" spans="1:31" ht="15" x14ac:dyDescent="0.25">
      <c r="A353" s="80">
        <v>352</v>
      </c>
      <c r="B353" t="s">
        <v>1494</v>
      </c>
      <c r="C353" t="s">
        <v>461</v>
      </c>
      <c r="D353" t="s">
        <v>282</v>
      </c>
      <c r="E353" t="s">
        <v>288</v>
      </c>
      <c r="F353" t="s">
        <v>570</v>
      </c>
      <c r="G353">
        <v>2</v>
      </c>
      <c r="H353">
        <v>2</v>
      </c>
      <c r="I353" t="s">
        <v>570</v>
      </c>
      <c r="J353">
        <v>35</v>
      </c>
      <c r="K353" t="s">
        <v>306</v>
      </c>
      <c r="L353" t="s">
        <v>493</v>
      </c>
      <c r="M353" t="s">
        <v>478</v>
      </c>
      <c r="N353" t="s">
        <v>458</v>
      </c>
      <c r="O353" t="s">
        <v>482</v>
      </c>
      <c r="P353"/>
      <c r="Q353"/>
      <c r="R353"/>
      <c r="S353"/>
      <c r="T353" s="116"/>
      <c r="U353" t="s">
        <v>491</v>
      </c>
      <c r="V353" s="116">
        <v>44631</v>
      </c>
      <c r="W353" s="116"/>
      <c r="X353" t="s">
        <v>457</v>
      </c>
      <c r="Y353" t="s">
        <v>1495</v>
      </c>
      <c r="Z353" t="s">
        <v>480</v>
      </c>
      <c r="AA353" s="116">
        <v>44631</v>
      </c>
      <c r="AB353">
        <v>1</v>
      </c>
      <c r="AC353" s="83">
        <v>44631.322581018998</v>
      </c>
      <c r="AD353" s="83">
        <v>44631.322581018998</v>
      </c>
      <c r="AE353" s="82" t="s">
        <v>1493</v>
      </c>
    </row>
    <row r="354" spans="1:31" ht="15" x14ac:dyDescent="0.25">
      <c r="A354" s="80">
        <v>353</v>
      </c>
      <c r="B354" t="s">
        <v>1497</v>
      </c>
      <c r="C354" t="s">
        <v>461</v>
      </c>
      <c r="D354" t="s">
        <v>282</v>
      </c>
      <c r="E354" t="s">
        <v>284</v>
      </c>
      <c r="F354" t="s">
        <v>352</v>
      </c>
      <c r="G354">
        <v>3</v>
      </c>
      <c r="H354">
        <v>4</v>
      </c>
      <c r="I354" t="s">
        <v>1490</v>
      </c>
      <c r="J354">
        <v>56</v>
      </c>
      <c r="K354" t="s">
        <v>304</v>
      </c>
      <c r="L354" t="s">
        <v>505</v>
      </c>
      <c r="M354" t="s">
        <v>489</v>
      </c>
      <c r="N354" t="s">
        <v>458</v>
      </c>
      <c r="O354" t="s">
        <v>503</v>
      </c>
      <c r="P354"/>
      <c r="Q354"/>
      <c r="R354"/>
      <c r="S354"/>
      <c r="T354" s="116"/>
      <c r="U354" t="s">
        <v>526</v>
      </c>
      <c r="V354" s="116">
        <v>44631</v>
      </c>
      <c r="W354" s="116"/>
      <c r="X354" t="s">
        <v>457</v>
      </c>
      <c r="Y354"/>
      <c r="Z354"/>
      <c r="AA354" s="116"/>
      <c r="AB354">
        <v>1</v>
      </c>
      <c r="AC354" s="83">
        <v>44631.323773147997</v>
      </c>
      <c r="AD354" s="83">
        <v>44631.323773147997</v>
      </c>
      <c r="AE354" s="82" t="s">
        <v>1496</v>
      </c>
    </row>
    <row r="355" spans="1:31" ht="15" x14ac:dyDescent="0.25">
      <c r="A355" s="80">
        <v>354</v>
      </c>
      <c r="B355" t="s">
        <v>1499</v>
      </c>
      <c r="C355" t="s">
        <v>461</v>
      </c>
      <c r="D355" t="s">
        <v>282</v>
      </c>
      <c r="E355" t="s">
        <v>284</v>
      </c>
      <c r="F355" t="s">
        <v>352</v>
      </c>
      <c r="G355">
        <v>3</v>
      </c>
      <c r="H355">
        <v>4</v>
      </c>
      <c r="I355" t="s">
        <v>1490</v>
      </c>
      <c r="J355">
        <v>18</v>
      </c>
      <c r="K355" t="s">
        <v>304</v>
      </c>
      <c r="L355" t="s">
        <v>505</v>
      </c>
      <c r="M355" t="s">
        <v>477</v>
      </c>
      <c r="N355" t="s">
        <v>458</v>
      </c>
      <c r="O355" t="s">
        <v>503</v>
      </c>
      <c r="P355"/>
      <c r="Q355"/>
      <c r="R355"/>
      <c r="S355"/>
      <c r="T355" s="116"/>
      <c r="U355" t="s">
        <v>526</v>
      </c>
      <c r="V355" s="116">
        <v>44631</v>
      </c>
      <c r="W355" s="116"/>
      <c r="X355" t="s">
        <v>457</v>
      </c>
      <c r="Y355"/>
      <c r="Z355"/>
      <c r="AA355" s="116"/>
      <c r="AB355">
        <v>1</v>
      </c>
      <c r="AC355" s="83">
        <v>44631.326226851997</v>
      </c>
      <c r="AD355" s="83">
        <v>44631.326226851997</v>
      </c>
      <c r="AE355" s="82" t="s">
        <v>1498</v>
      </c>
    </row>
    <row r="356" spans="1:31" ht="15" x14ac:dyDescent="0.25">
      <c r="A356" s="80">
        <v>355</v>
      </c>
      <c r="B356" t="s">
        <v>1501</v>
      </c>
      <c r="C356" t="s">
        <v>461</v>
      </c>
      <c r="D356" t="s">
        <v>282</v>
      </c>
      <c r="E356" t="s">
        <v>284</v>
      </c>
      <c r="F356" t="s">
        <v>352</v>
      </c>
      <c r="G356">
        <v>3</v>
      </c>
      <c r="H356">
        <v>4</v>
      </c>
      <c r="I356" t="s">
        <v>1490</v>
      </c>
      <c r="J356">
        <v>16</v>
      </c>
      <c r="K356" t="s">
        <v>306</v>
      </c>
      <c r="L356" t="s">
        <v>505</v>
      </c>
      <c r="M356" t="s">
        <v>477</v>
      </c>
      <c r="N356" t="s">
        <v>458</v>
      </c>
      <c r="O356" t="s">
        <v>503</v>
      </c>
      <c r="P356"/>
      <c r="Q356"/>
      <c r="R356"/>
      <c r="S356"/>
      <c r="T356" s="116"/>
      <c r="U356" t="s">
        <v>526</v>
      </c>
      <c r="V356" s="116">
        <v>44631</v>
      </c>
      <c r="W356" s="116"/>
      <c r="X356" t="s">
        <v>457</v>
      </c>
      <c r="Y356"/>
      <c r="Z356"/>
      <c r="AA356" s="116"/>
      <c r="AB356">
        <v>1</v>
      </c>
      <c r="AC356" s="83">
        <v>44631.327858796001</v>
      </c>
      <c r="AD356" s="83">
        <v>44631.327858796001</v>
      </c>
      <c r="AE356" s="82" t="s">
        <v>1500</v>
      </c>
    </row>
    <row r="357" spans="1:31" ht="15" x14ac:dyDescent="0.25">
      <c r="A357" s="80">
        <v>356</v>
      </c>
      <c r="B357" t="s">
        <v>1503</v>
      </c>
      <c r="C357" t="s">
        <v>461</v>
      </c>
      <c r="D357" t="s">
        <v>282</v>
      </c>
      <c r="E357" t="s">
        <v>288</v>
      </c>
      <c r="F357" t="s">
        <v>570</v>
      </c>
      <c r="G357">
        <v>2</v>
      </c>
      <c r="H357">
        <v>2</v>
      </c>
      <c r="I357" t="s">
        <v>570</v>
      </c>
      <c r="J357">
        <v>12</v>
      </c>
      <c r="K357" t="s">
        <v>306</v>
      </c>
      <c r="L357" t="s">
        <v>493</v>
      </c>
      <c r="M357" t="s">
        <v>478</v>
      </c>
      <c r="N357" t="s">
        <v>458</v>
      </c>
      <c r="O357" t="s">
        <v>482</v>
      </c>
      <c r="P357"/>
      <c r="Q357"/>
      <c r="R357"/>
      <c r="S357"/>
      <c r="T357" s="116"/>
      <c r="U357" t="s">
        <v>491</v>
      </c>
      <c r="V357" s="116">
        <v>44631</v>
      </c>
      <c r="W357" s="116"/>
      <c r="X357" t="s">
        <v>457</v>
      </c>
      <c r="Y357" t="s">
        <v>1504</v>
      </c>
      <c r="Z357" t="s">
        <v>480</v>
      </c>
      <c r="AA357" s="116">
        <v>44631</v>
      </c>
      <c r="AB357">
        <v>1</v>
      </c>
      <c r="AC357" s="83">
        <v>44631.328576389002</v>
      </c>
      <c r="AD357" s="83">
        <v>44631.328576389002</v>
      </c>
      <c r="AE357" s="82" t="s">
        <v>1502</v>
      </c>
    </row>
    <row r="358" spans="1:31" ht="15" x14ac:dyDescent="0.25">
      <c r="A358" s="80">
        <v>357</v>
      </c>
      <c r="B358" t="s">
        <v>1506</v>
      </c>
      <c r="C358" t="s">
        <v>461</v>
      </c>
      <c r="D358" t="s">
        <v>282</v>
      </c>
      <c r="E358" t="s">
        <v>284</v>
      </c>
      <c r="F358" t="s">
        <v>352</v>
      </c>
      <c r="G358">
        <v>3</v>
      </c>
      <c r="H358">
        <v>4</v>
      </c>
      <c r="I358" t="s">
        <v>1490</v>
      </c>
      <c r="J358">
        <v>52</v>
      </c>
      <c r="K358" t="s">
        <v>304</v>
      </c>
      <c r="L358" t="s">
        <v>505</v>
      </c>
      <c r="M358" t="s">
        <v>489</v>
      </c>
      <c r="N358" t="s">
        <v>458</v>
      </c>
      <c r="O358" t="s">
        <v>503</v>
      </c>
      <c r="P358"/>
      <c r="Q358"/>
      <c r="R358"/>
      <c r="S358"/>
      <c r="T358" s="116"/>
      <c r="U358" t="s">
        <v>526</v>
      </c>
      <c r="V358" s="116">
        <v>44631</v>
      </c>
      <c r="W358" s="116"/>
      <c r="X358" t="s">
        <v>457</v>
      </c>
      <c r="Y358"/>
      <c r="Z358"/>
      <c r="AA358" s="116"/>
      <c r="AB358">
        <v>1</v>
      </c>
      <c r="AC358" s="83">
        <v>44631.329108796002</v>
      </c>
      <c r="AD358" s="83">
        <v>44631.329108796002</v>
      </c>
      <c r="AE358" s="82" t="s">
        <v>1505</v>
      </c>
    </row>
    <row r="359" spans="1:31" ht="15" x14ac:dyDescent="0.25">
      <c r="A359" s="80">
        <v>358</v>
      </c>
      <c r="B359" t="s">
        <v>1508</v>
      </c>
      <c r="C359" t="s">
        <v>461</v>
      </c>
      <c r="D359" t="s">
        <v>282</v>
      </c>
      <c r="E359" t="s">
        <v>288</v>
      </c>
      <c r="F359" t="s">
        <v>570</v>
      </c>
      <c r="G359">
        <v>4</v>
      </c>
      <c r="H359">
        <v>1</v>
      </c>
      <c r="I359" t="s">
        <v>570</v>
      </c>
      <c r="J359">
        <v>47</v>
      </c>
      <c r="K359" t="s">
        <v>304</v>
      </c>
      <c r="L359" t="s">
        <v>493</v>
      </c>
      <c r="M359" t="s">
        <v>478</v>
      </c>
      <c r="N359" t="s">
        <v>458</v>
      </c>
      <c r="O359" t="s">
        <v>482</v>
      </c>
      <c r="P359"/>
      <c r="Q359"/>
      <c r="R359"/>
      <c r="S359"/>
      <c r="T359" s="116"/>
      <c r="U359" t="s">
        <v>491</v>
      </c>
      <c r="V359" s="116">
        <v>44631</v>
      </c>
      <c r="W359" s="116"/>
      <c r="X359" t="s">
        <v>457</v>
      </c>
      <c r="Y359" t="s">
        <v>1509</v>
      </c>
      <c r="Z359" t="s">
        <v>480</v>
      </c>
      <c r="AA359" s="116">
        <v>44631</v>
      </c>
      <c r="AB359">
        <v>1</v>
      </c>
      <c r="AC359" s="83">
        <v>44631.376724537004</v>
      </c>
      <c r="AD359" s="83">
        <v>44631.376724537004</v>
      </c>
      <c r="AE359" s="82" t="s">
        <v>1507</v>
      </c>
    </row>
    <row r="360" spans="1:31" ht="15" x14ac:dyDescent="0.25">
      <c r="A360" s="80">
        <v>359</v>
      </c>
      <c r="B360" t="s">
        <v>581</v>
      </c>
      <c r="C360" t="s">
        <v>461</v>
      </c>
      <c r="D360" t="s">
        <v>282</v>
      </c>
      <c r="E360" t="s">
        <v>288</v>
      </c>
      <c r="F360" t="s">
        <v>570</v>
      </c>
      <c r="G360">
        <v>4</v>
      </c>
      <c r="H360">
        <v>1</v>
      </c>
      <c r="I360" t="s">
        <v>570</v>
      </c>
      <c r="J360">
        <v>33</v>
      </c>
      <c r="K360" t="s">
        <v>306</v>
      </c>
      <c r="L360" t="s">
        <v>493</v>
      </c>
      <c r="M360" t="s">
        <v>478</v>
      </c>
      <c r="N360" t="s">
        <v>458</v>
      </c>
      <c r="O360" t="s">
        <v>482</v>
      </c>
      <c r="P360"/>
      <c r="Q360"/>
      <c r="R360"/>
      <c r="S360"/>
      <c r="T360" s="116"/>
      <c r="U360" t="s">
        <v>491</v>
      </c>
      <c r="V360" s="116">
        <v>44631</v>
      </c>
      <c r="W360" s="116"/>
      <c r="X360" t="s">
        <v>457</v>
      </c>
      <c r="Y360" t="s">
        <v>1511</v>
      </c>
      <c r="Z360" t="s">
        <v>480</v>
      </c>
      <c r="AA360" s="116">
        <v>44631</v>
      </c>
      <c r="AB360">
        <v>0</v>
      </c>
      <c r="AC360" s="83">
        <v>44631.379826388998</v>
      </c>
      <c r="AD360" s="83">
        <v>44631.379826388998</v>
      </c>
      <c r="AE360" s="82" t="s">
        <v>1510</v>
      </c>
    </row>
    <row r="361" spans="1:31" ht="15" x14ac:dyDescent="0.25">
      <c r="A361" s="80">
        <v>360</v>
      </c>
      <c r="B361" t="s">
        <v>1513</v>
      </c>
      <c r="C361" t="s">
        <v>461</v>
      </c>
      <c r="D361" t="s">
        <v>282</v>
      </c>
      <c r="E361" t="s">
        <v>288</v>
      </c>
      <c r="F361" t="s">
        <v>570</v>
      </c>
      <c r="G361">
        <v>4</v>
      </c>
      <c r="H361">
        <v>1</v>
      </c>
      <c r="I361" t="s">
        <v>570</v>
      </c>
      <c r="J361">
        <v>17</v>
      </c>
      <c r="K361" t="s">
        <v>304</v>
      </c>
      <c r="L361" t="s">
        <v>493</v>
      </c>
      <c r="M361" t="s">
        <v>478</v>
      </c>
      <c r="N361" t="s">
        <v>458</v>
      </c>
      <c r="O361" t="s">
        <v>482</v>
      </c>
      <c r="P361"/>
      <c r="Q361"/>
      <c r="R361"/>
      <c r="S361"/>
      <c r="T361" s="116"/>
      <c r="U361" t="s">
        <v>491</v>
      </c>
      <c r="V361" s="116">
        <v>44631</v>
      </c>
      <c r="W361" s="116"/>
      <c r="X361" t="s">
        <v>457</v>
      </c>
      <c r="Y361" t="s">
        <v>1514</v>
      </c>
      <c r="Z361" t="s">
        <v>480</v>
      </c>
      <c r="AA361" s="116">
        <v>44631</v>
      </c>
      <c r="AB361">
        <v>1</v>
      </c>
      <c r="AC361" s="83">
        <v>44631.387268519</v>
      </c>
      <c r="AD361" s="83">
        <v>44631.387268519</v>
      </c>
      <c r="AE361" s="82" t="s">
        <v>1512</v>
      </c>
    </row>
    <row r="362" spans="1:31" ht="15" x14ac:dyDescent="0.25">
      <c r="A362" s="80">
        <v>361</v>
      </c>
      <c r="B362" t="s">
        <v>1516</v>
      </c>
      <c r="C362" t="s">
        <v>461</v>
      </c>
      <c r="D362" t="s">
        <v>282</v>
      </c>
      <c r="E362" t="s">
        <v>288</v>
      </c>
      <c r="F362" t="s">
        <v>570</v>
      </c>
      <c r="G362">
        <v>4</v>
      </c>
      <c r="H362">
        <v>1</v>
      </c>
      <c r="I362" t="s">
        <v>570</v>
      </c>
      <c r="J362">
        <v>21</v>
      </c>
      <c r="K362" t="s">
        <v>306</v>
      </c>
      <c r="L362" t="s">
        <v>493</v>
      </c>
      <c r="M362" t="s">
        <v>478</v>
      </c>
      <c r="N362" t="s">
        <v>458</v>
      </c>
      <c r="O362" t="s">
        <v>482</v>
      </c>
      <c r="P362"/>
      <c r="Q362"/>
      <c r="R362"/>
      <c r="S362"/>
      <c r="T362" s="116"/>
      <c r="U362" t="s">
        <v>491</v>
      </c>
      <c r="V362" s="116">
        <v>44631</v>
      </c>
      <c r="W362" s="116"/>
      <c r="X362" t="s">
        <v>457</v>
      </c>
      <c r="Y362" t="s">
        <v>1517</v>
      </c>
      <c r="Z362" t="s">
        <v>480</v>
      </c>
      <c r="AA362" s="116">
        <v>44631</v>
      </c>
      <c r="AB362">
        <v>1</v>
      </c>
      <c r="AC362" s="83">
        <v>44631.389814814996</v>
      </c>
      <c r="AD362" s="83">
        <v>44631.389814814996</v>
      </c>
      <c r="AE362" s="82" t="s">
        <v>1515</v>
      </c>
    </row>
    <row r="363" spans="1:31" ht="15" x14ac:dyDescent="0.25">
      <c r="A363" s="80">
        <v>362</v>
      </c>
      <c r="B363" t="s">
        <v>1519</v>
      </c>
      <c r="C363" t="s">
        <v>461</v>
      </c>
      <c r="D363" t="s">
        <v>282</v>
      </c>
      <c r="E363" t="s">
        <v>288</v>
      </c>
      <c r="F363" t="s">
        <v>570</v>
      </c>
      <c r="G363">
        <v>3</v>
      </c>
      <c r="H363">
        <v>1</v>
      </c>
      <c r="I363" t="s">
        <v>570</v>
      </c>
      <c r="J363">
        <v>81</v>
      </c>
      <c r="K363" t="s">
        <v>304</v>
      </c>
      <c r="L363" t="s">
        <v>493</v>
      </c>
      <c r="M363" t="s">
        <v>478</v>
      </c>
      <c r="N363" t="s">
        <v>458</v>
      </c>
      <c r="O363" t="s">
        <v>482</v>
      </c>
      <c r="P363"/>
      <c r="Q363"/>
      <c r="R363"/>
      <c r="S363"/>
      <c r="T363" s="116"/>
      <c r="U363" t="s">
        <v>491</v>
      </c>
      <c r="V363" s="116">
        <v>44631</v>
      </c>
      <c r="W363" s="116"/>
      <c r="X363" t="s">
        <v>457</v>
      </c>
      <c r="Y363" t="s">
        <v>1520</v>
      </c>
      <c r="Z363" t="s">
        <v>480</v>
      </c>
      <c r="AA363" s="116">
        <v>44631</v>
      </c>
      <c r="AB363">
        <v>1</v>
      </c>
      <c r="AC363" s="83">
        <v>44631.392997684998</v>
      </c>
      <c r="AD363" s="83">
        <v>44631.392997684998</v>
      </c>
      <c r="AE363" s="82" t="s">
        <v>1518</v>
      </c>
    </row>
    <row r="364" spans="1:31" ht="15" x14ac:dyDescent="0.25">
      <c r="A364" s="80">
        <v>363</v>
      </c>
      <c r="B364" t="s">
        <v>1522</v>
      </c>
      <c r="C364" t="s">
        <v>461</v>
      </c>
      <c r="D364" t="s">
        <v>282</v>
      </c>
      <c r="E364" t="s">
        <v>288</v>
      </c>
      <c r="F364" t="s">
        <v>570</v>
      </c>
      <c r="G364">
        <v>3</v>
      </c>
      <c r="H364">
        <v>1</v>
      </c>
      <c r="I364" t="s">
        <v>570</v>
      </c>
      <c r="J364">
        <v>0</v>
      </c>
      <c r="K364" t="s">
        <v>306</v>
      </c>
      <c r="L364" t="s">
        <v>493</v>
      </c>
      <c r="M364" t="s">
        <v>478</v>
      </c>
      <c r="N364" t="s">
        <v>458</v>
      </c>
      <c r="O364" t="s">
        <v>482</v>
      </c>
      <c r="P364"/>
      <c r="Q364"/>
      <c r="R364"/>
      <c r="S364"/>
      <c r="T364" s="116"/>
      <c r="U364" t="s">
        <v>491</v>
      </c>
      <c r="V364" s="116">
        <v>44631</v>
      </c>
      <c r="W364" s="116"/>
      <c r="X364" t="s">
        <v>457</v>
      </c>
      <c r="Y364" t="s">
        <v>1523</v>
      </c>
      <c r="Z364" t="s">
        <v>480</v>
      </c>
      <c r="AA364" s="116">
        <v>44631</v>
      </c>
      <c r="AB364">
        <v>1</v>
      </c>
      <c r="AC364" s="83">
        <v>44631.398310185003</v>
      </c>
      <c r="AD364" s="83">
        <v>44631.398310185003</v>
      </c>
      <c r="AE364" s="82" t="s">
        <v>1521</v>
      </c>
    </row>
    <row r="365" spans="1:31" ht="15" x14ac:dyDescent="0.25">
      <c r="A365" s="80">
        <v>364</v>
      </c>
      <c r="B365" t="s">
        <v>1525</v>
      </c>
      <c r="C365" t="s">
        <v>461</v>
      </c>
      <c r="D365" t="s">
        <v>282</v>
      </c>
      <c r="E365" t="s">
        <v>288</v>
      </c>
      <c r="F365" t="s">
        <v>570</v>
      </c>
      <c r="G365">
        <v>3</v>
      </c>
      <c r="H365">
        <v>1</v>
      </c>
      <c r="I365" t="s">
        <v>570</v>
      </c>
      <c r="J365">
        <v>50</v>
      </c>
      <c r="K365" t="s">
        <v>304</v>
      </c>
      <c r="L365" t="s">
        <v>493</v>
      </c>
      <c r="M365" t="s">
        <v>478</v>
      </c>
      <c r="N365" t="s">
        <v>458</v>
      </c>
      <c r="O365" t="s">
        <v>482</v>
      </c>
      <c r="P365"/>
      <c r="Q365"/>
      <c r="R365"/>
      <c r="S365"/>
      <c r="T365" s="116"/>
      <c r="U365" t="s">
        <v>491</v>
      </c>
      <c r="V365" s="116">
        <v>44631</v>
      </c>
      <c r="W365" s="116"/>
      <c r="X365" t="s">
        <v>457</v>
      </c>
      <c r="Y365" t="s">
        <v>1526</v>
      </c>
      <c r="Z365" t="s">
        <v>480</v>
      </c>
      <c r="AA365" s="116">
        <v>44631</v>
      </c>
      <c r="AB365">
        <v>1</v>
      </c>
      <c r="AC365" s="83">
        <v>44631.400601852001</v>
      </c>
      <c r="AD365" s="83">
        <v>44631.400601852001</v>
      </c>
      <c r="AE365" s="82" t="s">
        <v>1524</v>
      </c>
    </row>
    <row r="366" spans="1:31" ht="15" x14ac:dyDescent="0.25">
      <c r="A366" s="80">
        <v>365</v>
      </c>
      <c r="B366" t="s">
        <v>625</v>
      </c>
      <c r="C366" t="s">
        <v>461</v>
      </c>
      <c r="D366" t="s">
        <v>282</v>
      </c>
      <c r="E366" t="s">
        <v>288</v>
      </c>
      <c r="F366" t="s">
        <v>570</v>
      </c>
      <c r="G366">
        <v>3</v>
      </c>
      <c r="H366">
        <v>1</v>
      </c>
      <c r="I366" t="s">
        <v>570</v>
      </c>
      <c r="J366">
        <v>56</v>
      </c>
      <c r="K366" t="s">
        <v>304</v>
      </c>
      <c r="L366" t="s">
        <v>493</v>
      </c>
      <c r="M366" t="s">
        <v>478</v>
      </c>
      <c r="N366" t="s">
        <v>458</v>
      </c>
      <c r="O366" t="s">
        <v>482</v>
      </c>
      <c r="P366"/>
      <c r="Q366"/>
      <c r="R366"/>
      <c r="S366"/>
      <c r="T366" s="116"/>
      <c r="U366" t="s">
        <v>491</v>
      </c>
      <c r="V366" s="116">
        <v>44631</v>
      </c>
      <c r="W366" s="116"/>
      <c r="X366" t="s">
        <v>457</v>
      </c>
      <c r="Y366" t="s">
        <v>1528</v>
      </c>
      <c r="Z366" t="s">
        <v>480</v>
      </c>
      <c r="AA366" s="116">
        <v>44631</v>
      </c>
      <c r="AB366">
        <v>1</v>
      </c>
      <c r="AC366" s="83">
        <v>44631.404583333002</v>
      </c>
      <c r="AD366" s="83">
        <v>44631.404583333002</v>
      </c>
      <c r="AE366" s="82" t="s">
        <v>1527</v>
      </c>
    </row>
    <row r="367" spans="1:31" ht="15" x14ac:dyDescent="0.25">
      <c r="A367" s="80">
        <v>366</v>
      </c>
      <c r="B367" t="s">
        <v>1530</v>
      </c>
      <c r="C367" t="s">
        <v>461</v>
      </c>
      <c r="D367" t="s">
        <v>282</v>
      </c>
      <c r="E367" t="s">
        <v>289</v>
      </c>
      <c r="F367" t="s">
        <v>1556</v>
      </c>
      <c r="G367">
        <v>3</v>
      </c>
      <c r="H367">
        <v>1</v>
      </c>
      <c r="I367" t="s">
        <v>1532</v>
      </c>
      <c r="J367">
        <v>26</v>
      </c>
      <c r="K367" t="s">
        <v>304</v>
      </c>
      <c r="L367" t="s">
        <v>516</v>
      </c>
      <c r="M367" t="s">
        <v>484</v>
      </c>
      <c r="N367" t="s">
        <v>458</v>
      </c>
      <c r="O367" t="s">
        <v>481</v>
      </c>
      <c r="P367"/>
      <c r="Q367"/>
      <c r="R367"/>
      <c r="S367"/>
      <c r="T367" s="116"/>
      <c r="U367" t="s">
        <v>557</v>
      </c>
      <c r="V367" s="116">
        <v>44631</v>
      </c>
      <c r="W367" s="116"/>
      <c r="X367" t="s">
        <v>457</v>
      </c>
      <c r="Y367" t="s">
        <v>1533</v>
      </c>
      <c r="Z367" t="s">
        <v>480</v>
      </c>
      <c r="AA367" s="116">
        <v>44631</v>
      </c>
      <c r="AB367">
        <v>0</v>
      </c>
      <c r="AC367" s="83">
        <v>44631.438240741001</v>
      </c>
      <c r="AD367" s="83">
        <v>44631.438240741001</v>
      </c>
      <c r="AE367" s="82" t="s">
        <v>1529</v>
      </c>
    </row>
    <row r="368" spans="1:31" ht="15" x14ac:dyDescent="0.25">
      <c r="A368" s="80">
        <v>367</v>
      </c>
      <c r="B368" t="s">
        <v>1535</v>
      </c>
      <c r="C368" t="s">
        <v>461</v>
      </c>
      <c r="D368" t="s">
        <v>282</v>
      </c>
      <c r="E368" t="s">
        <v>289</v>
      </c>
      <c r="F368" t="s">
        <v>615</v>
      </c>
      <c r="G368">
        <v>5</v>
      </c>
      <c r="H368">
        <v>3</v>
      </c>
      <c r="I368" t="s">
        <v>628</v>
      </c>
      <c r="J368">
        <v>58</v>
      </c>
      <c r="K368" t="s">
        <v>304</v>
      </c>
      <c r="L368" t="s">
        <v>516</v>
      </c>
      <c r="M368" t="s">
        <v>642</v>
      </c>
      <c r="N368" t="s">
        <v>547</v>
      </c>
      <c r="O368" t="s">
        <v>481</v>
      </c>
      <c r="P368"/>
      <c r="Q368"/>
      <c r="R368"/>
      <c r="S368"/>
      <c r="T368" s="116"/>
      <c r="U368" t="s">
        <v>557</v>
      </c>
      <c r="V368" s="116">
        <v>44631</v>
      </c>
      <c r="W368" s="116"/>
      <c r="X368" t="s">
        <v>457</v>
      </c>
      <c r="Y368" t="s">
        <v>1536</v>
      </c>
      <c r="Z368" t="s">
        <v>480</v>
      </c>
      <c r="AA368" s="116">
        <v>44631</v>
      </c>
      <c r="AB368">
        <v>0</v>
      </c>
      <c r="AC368" s="83">
        <v>44631.440706018999</v>
      </c>
      <c r="AD368" s="83">
        <v>44631.440706018999</v>
      </c>
      <c r="AE368" s="82" t="s">
        <v>1534</v>
      </c>
    </row>
    <row r="369" spans="1:31" ht="15" x14ac:dyDescent="0.25">
      <c r="A369" s="80">
        <v>368</v>
      </c>
      <c r="B369" t="s">
        <v>1538</v>
      </c>
      <c r="C369" t="s">
        <v>461</v>
      </c>
      <c r="D369" t="s">
        <v>282</v>
      </c>
      <c r="E369" t="s">
        <v>289</v>
      </c>
      <c r="F369" t="s">
        <v>615</v>
      </c>
      <c r="G369">
        <v>1</v>
      </c>
      <c r="H369">
        <v>3</v>
      </c>
      <c r="I369" t="s">
        <v>1539</v>
      </c>
      <c r="J369">
        <v>31</v>
      </c>
      <c r="K369" t="s">
        <v>304</v>
      </c>
      <c r="L369" t="s">
        <v>516</v>
      </c>
      <c r="M369" t="s">
        <v>484</v>
      </c>
      <c r="N369" t="s">
        <v>458</v>
      </c>
      <c r="O369" t="s">
        <v>481</v>
      </c>
      <c r="P369"/>
      <c r="Q369"/>
      <c r="R369"/>
      <c r="S369"/>
      <c r="T369" s="116"/>
      <c r="U369" t="s">
        <v>557</v>
      </c>
      <c r="V369" s="116">
        <v>44631</v>
      </c>
      <c r="W369" s="116"/>
      <c r="X369" t="s">
        <v>457</v>
      </c>
      <c r="Y369" t="s">
        <v>1540</v>
      </c>
      <c r="Z369" t="s">
        <v>480</v>
      </c>
      <c r="AA369" s="116">
        <v>44631</v>
      </c>
      <c r="AB369">
        <v>0</v>
      </c>
      <c r="AC369" s="83">
        <v>44631.445844907001</v>
      </c>
      <c r="AD369" s="83">
        <v>44631.445844907001</v>
      </c>
      <c r="AE369" s="82" t="s">
        <v>1537</v>
      </c>
    </row>
    <row r="370" spans="1:31" ht="15" x14ac:dyDescent="0.25">
      <c r="A370" s="80">
        <v>369</v>
      </c>
      <c r="B370" t="s">
        <v>1542</v>
      </c>
      <c r="C370" t="s">
        <v>461</v>
      </c>
      <c r="D370" t="s">
        <v>282</v>
      </c>
      <c r="E370" t="s">
        <v>283</v>
      </c>
      <c r="F370" t="s">
        <v>713</v>
      </c>
      <c r="G370">
        <v>9</v>
      </c>
      <c r="H370">
        <v>3</v>
      </c>
      <c r="I370" t="s">
        <v>729</v>
      </c>
      <c r="J370">
        <v>48</v>
      </c>
      <c r="K370" t="s">
        <v>304</v>
      </c>
      <c r="L370" t="s">
        <v>710</v>
      </c>
      <c r="M370" t="s">
        <v>478</v>
      </c>
      <c r="N370" t="s">
        <v>458</v>
      </c>
      <c r="O370" t="s">
        <v>481</v>
      </c>
      <c r="P370"/>
      <c r="Q370"/>
      <c r="R370"/>
      <c r="S370"/>
      <c r="T370" s="116"/>
      <c r="U370" t="s">
        <v>498</v>
      </c>
      <c r="V370" s="116">
        <v>44631</v>
      </c>
      <c r="W370" s="116"/>
      <c r="X370" t="s">
        <v>457</v>
      </c>
      <c r="Y370"/>
      <c r="Z370"/>
      <c r="AA370" s="116"/>
      <c r="AB370">
        <v>1</v>
      </c>
      <c r="AC370" s="83">
        <v>44631.622245370003</v>
      </c>
      <c r="AD370" s="83">
        <v>44631.622245370003</v>
      </c>
      <c r="AE370" s="82" t="s">
        <v>1541</v>
      </c>
    </row>
    <row r="371" spans="1:31" ht="15" x14ac:dyDescent="0.25">
      <c r="A371" s="80">
        <v>370</v>
      </c>
      <c r="B371" t="s">
        <v>1522</v>
      </c>
      <c r="C371" t="s">
        <v>461</v>
      </c>
      <c r="D371" t="s">
        <v>282</v>
      </c>
      <c r="E371" t="s">
        <v>283</v>
      </c>
      <c r="F371" t="s">
        <v>1544</v>
      </c>
      <c r="G371">
        <v>4</v>
      </c>
      <c r="H371">
        <v>2</v>
      </c>
      <c r="I371" t="s">
        <v>1545</v>
      </c>
      <c r="J371">
        <v>44</v>
      </c>
      <c r="K371" t="s">
        <v>306</v>
      </c>
      <c r="L371" t="s">
        <v>710</v>
      </c>
      <c r="M371" t="s">
        <v>478</v>
      </c>
      <c r="N371" t="s">
        <v>458</v>
      </c>
      <c r="O371" t="s">
        <v>481</v>
      </c>
      <c r="P371"/>
      <c r="Q371"/>
      <c r="R371"/>
      <c r="S371"/>
      <c r="T371" s="116"/>
      <c r="U371" t="s">
        <v>498</v>
      </c>
      <c r="V371" s="116">
        <v>44631</v>
      </c>
      <c r="W371" s="116"/>
      <c r="X371" t="s">
        <v>457</v>
      </c>
      <c r="Y371"/>
      <c r="Z371"/>
      <c r="AA371" s="116"/>
      <c r="AB371">
        <v>1</v>
      </c>
      <c r="AC371" s="83">
        <v>44631.627604166999</v>
      </c>
      <c r="AD371" s="83">
        <v>44631.627604166999</v>
      </c>
      <c r="AE371" s="82" t="s">
        <v>1543</v>
      </c>
    </row>
    <row r="372" spans="1:31" ht="15" x14ac:dyDescent="0.25">
      <c r="A372" s="80">
        <v>371</v>
      </c>
      <c r="B372" t="s">
        <v>1547</v>
      </c>
      <c r="C372" t="s">
        <v>461</v>
      </c>
      <c r="D372" t="s">
        <v>282</v>
      </c>
      <c r="E372" t="s">
        <v>283</v>
      </c>
      <c r="F372" t="s">
        <v>1544</v>
      </c>
      <c r="G372">
        <v>4</v>
      </c>
      <c r="H372">
        <v>2</v>
      </c>
      <c r="I372" t="s">
        <v>1545</v>
      </c>
      <c r="J372">
        <v>26</v>
      </c>
      <c r="K372" t="s">
        <v>304</v>
      </c>
      <c r="L372" t="s">
        <v>710</v>
      </c>
      <c r="M372" t="s">
        <v>478</v>
      </c>
      <c r="N372" t="s">
        <v>458</v>
      </c>
      <c r="O372" t="s">
        <v>481</v>
      </c>
      <c r="P372"/>
      <c r="Q372"/>
      <c r="R372"/>
      <c r="S372"/>
      <c r="T372" s="116"/>
      <c r="U372" t="s">
        <v>498</v>
      </c>
      <c r="V372" s="116">
        <v>44631</v>
      </c>
      <c r="W372" s="116"/>
      <c r="X372" t="s">
        <v>457</v>
      </c>
      <c r="Y372"/>
      <c r="Z372"/>
      <c r="AA372" s="116"/>
      <c r="AB372">
        <v>1</v>
      </c>
      <c r="AC372" s="83">
        <v>44631.628819443999</v>
      </c>
      <c r="AD372" s="83">
        <v>44631.628819443999</v>
      </c>
      <c r="AE372" s="82" t="s">
        <v>1546</v>
      </c>
    </row>
    <row r="373" spans="1:31" ht="15" x14ac:dyDescent="0.25">
      <c r="A373" s="80">
        <v>372</v>
      </c>
      <c r="B373" t="s">
        <v>1007</v>
      </c>
      <c r="C373" t="s">
        <v>461</v>
      </c>
      <c r="D373" t="s">
        <v>282</v>
      </c>
      <c r="E373" t="s">
        <v>283</v>
      </c>
      <c r="F373" t="s">
        <v>1544</v>
      </c>
      <c r="G373">
        <v>4</v>
      </c>
      <c r="H373">
        <v>2</v>
      </c>
      <c r="I373" t="s">
        <v>1545</v>
      </c>
      <c r="J373">
        <v>48</v>
      </c>
      <c r="K373" t="s">
        <v>304</v>
      </c>
      <c r="L373" t="s">
        <v>710</v>
      </c>
      <c r="M373" t="s">
        <v>478</v>
      </c>
      <c r="N373" t="s">
        <v>458</v>
      </c>
      <c r="O373" t="s">
        <v>481</v>
      </c>
      <c r="P373"/>
      <c r="Q373"/>
      <c r="R373"/>
      <c r="S373"/>
      <c r="T373" s="116"/>
      <c r="U373" t="s">
        <v>498</v>
      </c>
      <c r="V373" s="116">
        <v>44631</v>
      </c>
      <c r="W373" s="116"/>
      <c r="X373" t="s">
        <v>457</v>
      </c>
      <c r="Y373"/>
      <c r="Z373"/>
      <c r="AA373" s="116"/>
      <c r="AB373">
        <v>1</v>
      </c>
      <c r="AC373" s="83">
        <v>44631.629918981002</v>
      </c>
      <c r="AD373" s="83">
        <v>44631.629918981002</v>
      </c>
      <c r="AE373" s="82" t="s">
        <v>1548</v>
      </c>
    </row>
    <row r="374" spans="1:31" ht="15" x14ac:dyDescent="0.25">
      <c r="A374" s="80">
        <v>373</v>
      </c>
      <c r="B374" t="s">
        <v>1550</v>
      </c>
      <c r="C374" t="s">
        <v>461</v>
      </c>
      <c r="D374" t="s">
        <v>282</v>
      </c>
      <c r="E374" t="s">
        <v>283</v>
      </c>
      <c r="F374" t="s">
        <v>1544</v>
      </c>
      <c r="G374">
        <v>4</v>
      </c>
      <c r="H374">
        <v>2</v>
      </c>
      <c r="I374" t="s">
        <v>1545</v>
      </c>
      <c r="J374">
        <v>52</v>
      </c>
      <c r="K374" t="s">
        <v>304</v>
      </c>
      <c r="L374" t="s">
        <v>710</v>
      </c>
      <c r="M374" t="s">
        <v>485</v>
      </c>
      <c r="N374" t="s">
        <v>458</v>
      </c>
      <c r="O374" t="s">
        <v>481</v>
      </c>
      <c r="P374"/>
      <c r="Q374"/>
      <c r="R374"/>
      <c r="S374"/>
      <c r="T374" s="116"/>
      <c r="U374" t="s">
        <v>498</v>
      </c>
      <c r="V374" s="116">
        <v>44631</v>
      </c>
      <c r="W374" s="116"/>
      <c r="X374" t="s">
        <v>457</v>
      </c>
      <c r="Y374"/>
      <c r="Z374"/>
      <c r="AA374" s="116"/>
      <c r="AB374">
        <v>1</v>
      </c>
      <c r="AC374" s="83">
        <v>44631.631655092999</v>
      </c>
      <c r="AD374" s="83">
        <v>44631.631655092999</v>
      </c>
      <c r="AE374" s="82" t="s">
        <v>1549</v>
      </c>
    </row>
    <row r="375" spans="1:31" ht="15" x14ac:dyDescent="0.25">
      <c r="A375" s="80">
        <v>374</v>
      </c>
      <c r="B375" t="s">
        <v>1552</v>
      </c>
      <c r="C375" t="s">
        <v>461</v>
      </c>
      <c r="D375" t="s">
        <v>282</v>
      </c>
      <c r="E375" t="s">
        <v>283</v>
      </c>
      <c r="F375" t="s">
        <v>1544</v>
      </c>
      <c r="G375">
        <v>4</v>
      </c>
      <c r="H375">
        <v>2</v>
      </c>
      <c r="I375" t="s">
        <v>1545</v>
      </c>
      <c r="J375">
        <v>24</v>
      </c>
      <c r="K375" t="s">
        <v>306</v>
      </c>
      <c r="L375" t="s">
        <v>710</v>
      </c>
      <c r="M375" t="s">
        <v>478</v>
      </c>
      <c r="N375" t="s">
        <v>458</v>
      </c>
      <c r="O375" t="s">
        <v>481</v>
      </c>
      <c r="P375"/>
      <c r="Q375"/>
      <c r="R375"/>
      <c r="S375"/>
      <c r="T375" s="116"/>
      <c r="U375" t="s">
        <v>498</v>
      </c>
      <c r="V375" s="116">
        <v>44631</v>
      </c>
      <c r="W375" s="116"/>
      <c r="X375" t="s">
        <v>457</v>
      </c>
      <c r="Y375"/>
      <c r="Z375"/>
      <c r="AA375" s="116"/>
      <c r="AB375">
        <v>1</v>
      </c>
      <c r="AC375" s="83">
        <v>44631.6328125</v>
      </c>
      <c r="AD375" s="83">
        <v>44631.6328125</v>
      </c>
      <c r="AE375" s="82" t="s">
        <v>1551</v>
      </c>
    </row>
    <row r="376" spans="1:31" ht="15" x14ac:dyDescent="0.25">
      <c r="A376" s="80">
        <v>375</v>
      </c>
      <c r="B376" t="s">
        <v>1555</v>
      </c>
      <c r="C376" t="s">
        <v>461</v>
      </c>
      <c r="D376" t="s">
        <v>282</v>
      </c>
      <c r="E376" t="s">
        <v>283</v>
      </c>
      <c r="F376" t="s">
        <v>506</v>
      </c>
      <c r="G376">
        <v>1</v>
      </c>
      <c r="H376">
        <v>1</v>
      </c>
      <c r="I376" t="s">
        <v>1553</v>
      </c>
      <c r="J376">
        <v>53</v>
      </c>
      <c r="K376" t="s">
        <v>304</v>
      </c>
      <c r="L376" t="s">
        <v>710</v>
      </c>
      <c r="M376" t="s">
        <v>485</v>
      </c>
      <c r="N376" t="s">
        <v>458</v>
      </c>
      <c r="O376" t="s">
        <v>481</v>
      </c>
      <c r="P376"/>
      <c r="Q376"/>
      <c r="R376"/>
      <c r="S376"/>
      <c r="T376" s="116"/>
      <c r="U376" t="s">
        <v>498</v>
      </c>
      <c r="V376" s="116">
        <v>44631</v>
      </c>
      <c r="W376" s="116"/>
      <c r="X376" t="s">
        <v>457</v>
      </c>
      <c r="Y376"/>
      <c r="Z376"/>
      <c r="AA376" s="116"/>
      <c r="AB376">
        <v>1</v>
      </c>
      <c r="AC376" s="83">
        <v>44631.651608795997</v>
      </c>
      <c r="AD376" s="83">
        <v>44631.651608795997</v>
      </c>
      <c r="AE376" s="82" t="s">
        <v>1554</v>
      </c>
    </row>
    <row r="377" spans="1:31" ht="15" x14ac:dyDescent="0.25">
      <c r="A377" s="80">
        <v>376</v>
      </c>
      <c r="B377" t="s">
        <v>1558</v>
      </c>
      <c r="C377" t="s">
        <v>461</v>
      </c>
      <c r="D377" t="s">
        <v>282</v>
      </c>
      <c r="E377" t="s">
        <v>284</v>
      </c>
      <c r="F377" t="s">
        <v>352</v>
      </c>
      <c r="G377">
        <v>3</v>
      </c>
      <c r="H377">
        <v>4</v>
      </c>
      <c r="I377" t="s">
        <v>1490</v>
      </c>
      <c r="J377">
        <v>19</v>
      </c>
      <c r="K377" t="s">
        <v>306</v>
      </c>
      <c r="L377" t="s">
        <v>505</v>
      </c>
      <c r="M377" t="s">
        <v>477</v>
      </c>
      <c r="N377" t="s">
        <v>458</v>
      </c>
      <c r="O377" t="s">
        <v>503</v>
      </c>
      <c r="P377"/>
      <c r="Q377"/>
      <c r="R377"/>
      <c r="S377"/>
      <c r="T377" s="116"/>
      <c r="U377" t="s">
        <v>526</v>
      </c>
      <c r="V377" s="116">
        <v>44632</v>
      </c>
      <c r="W377" s="116"/>
      <c r="X377" t="s">
        <v>457</v>
      </c>
      <c r="Y377"/>
      <c r="Z377"/>
      <c r="AA377" s="116"/>
      <c r="AB377">
        <v>1</v>
      </c>
      <c r="AC377" s="83">
        <v>44632.315243056</v>
      </c>
      <c r="AD377" s="83">
        <v>44632.315243056</v>
      </c>
      <c r="AE377" s="82" t="s">
        <v>1557</v>
      </c>
    </row>
    <row r="378" spans="1:31" ht="15" x14ac:dyDescent="0.25">
      <c r="A378" s="80">
        <v>377</v>
      </c>
      <c r="B378" t="s">
        <v>1560</v>
      </c>
      <c r="C378" t="s">
        <v>461</v>
      </c>
      <c r="D378" t="s">
        <v>282</v>
      </c>
      <c r="E378" t="s">
        <v>284</v>
      </c>
      <c r="F378" t="s">
        <v>352</v>
      </c>
      <c r="G378">
        <v>3</v>
      </c>
      <c r="H378">
        <v>4</v>
      </c>
      <c r="I378" t="s">
        <v>1490</v>
      </c>
      <c r="J378">
        <v>15</v>
      </c>
      <c r="K378" t="s">
        <v>304</v>
      </c>
      <c r="L378" t="s">
        <v>505</v>
      </c>
      <c r="M378" t="s">
        <v>477</v>
      </c>
      <c r="N378" t="s">
        <v>458</v>
      </c>
      <c r="O378" t="s">
        <v>503</v>
      </c>
      <c r="P378"/>
      <c r="Q378"/>
      <c r="R378"/>
      <c r="S378"/>
      <c r="T378" s="116"/>
      <c r="U378" t="s">
        <v>526</v>
      </c>
      <c r="V378" s="116">
        <v>44632</v>
      </c>
      <c r="W378" s="116"/>
      <c r="X378" t="s">
        <v>457</v>
      </c>
      <c r="Y378"/>
      <c r="Z378"/>
      <c r="AA378" s="116"/>
      <c r="AB378">
        <v>1</v>
      </c>
      <c r="AC378" s="83">
        <v>44632.31806713</v>
      </c>
      <c r="AD378" s="83">
        <v>44632.31806713</v>
      </c>
      <c r="AE378" s="82" t="s">
        <v>1559</v>
      </c>
    </row>
    <row r="379" spans="1:31" ht="15" x14ac:dyDescent="0.25">
      <c r="A379" s="80">
        <v>378</v>
      </c>
      <c r="B379" t="s">
        <v>1562</v>
      </c>
      <c r="C379" t="s">
        <v>461</v>
      </c>
      <c r="D379" t="s">
        <v>282</v>
      </c>
      <c r="E379" t="s">
        <v>284</v>
      </c>
      <c r="F379" t="s">
        <v>352</v>
      </c>
      <c r="G379">
        <v>3</v>
      </c>
      <c r="H379">
        <v>4</v>
      </c>
      <c r="I379" t="s">
        <v>1490</v>
      </c>
      <c r="J379">
        <v>16</v>
      </c>
      <c r="K379" t="s">
        <v>304</v>
      </c>
      <c r="L379" t="s">
        <v>505</v>
      </c>
      <c r="M379" t="s">
        <v>477</v>
      </c>
      <c r="N379" t="s">
        <v>458</v>
      </c>
      <c r="O379" t="s">
        <v>503</v>
      </c>
      <c r="P379"/>
      <c r="Q379"/>
      <c r="R379"/>
      <c r="S379"/>
      <c r="T379" s="116"/>
      <c r="U379" t="s">
        <v>526</v>
      </c>
      <c r="V379" s="116">
        <v>44632</v>
      </c>
      <c r="W379" s="116"/>
      <c r="X379" t="s">
        <v>457</v>
      </c>
      <c r="Y379"/>
      <c r="Z379"/>
      <c r="AA379" s="116"/>
      <c r="AB379">
        <v>1</v>
      </c>
      <c r="AC379" s="83">
        <v>44632.319768519003</v>
      </c>
      <c r="AD379" s="83">
        <v>44632.319768519003</v>
      </c>
      <c r="AE379" s="82" t="s">
        <v>1561</v>
      </c>
    </row>
    <row r="380" spans="1:31" ht="15" x14ac:dyDescent="0.25">
      <c r="A380" s="80">
        <v>379</v>
      </c>
      <c r="B380" t="s">
        <v>1564</v>
      </c>
      <c r="C380" t="s">
        <v>461</v>
      </c>
      <c r="D380" t="s">
        <v>282</v>
      </c>
      <c r="E380" t="s">
        <v>284</v>
      </c>
      <c r="F380" t="s">
        <v>352</v>
      </c>
      <c r="G380">
        <v>3</v>
      </c>
      <c r="H380">
        <v>4</v>
      </c>
      <c r="I380" t="s">
        <v>1490</v>
      </c>
      <c r="J380">
        <v>67</v>
      </c>
      <c r="K380" t="s">
        <v>304</v>
      </c>
      <c r="L380" t="s">
        <v>505</v>
      </c>
      <c r="M380" t="s">
        <v>1565</v>
      </c>
      <c r="N380" t="s">
        <v>458</v>
      </c>
      <c r="O380" t="s">
        <v>503</v>
      </c>
      <c r="P380"/>
      <c r="Q380"/>
      <c r="R380"/>
      <c r="S380"/>
      <c r="T380" s="116"/>
      <c r="U380" t="s">
        <v>526</v>
      </c>
      <c r="V380" s="116">
        <v>44632</v>
      </c>
      <c r="W380" s="116"/>
      <c r="X380" t="s">
        <v>457</v>
      </c>
      <c r="Y380"/>
      <c r="Z380"/>
      <c r="AA380" s="116"/>
      <c r="AB380">
        <v>1</v>
      </c>
      <c r="AC380" s="83">
        <v>44632.325162036999</v>
      </c>
      <c r="AD380" s="83">
        <v>44632.325162036999</v>
      </c>
      <c r="AE380" s="82" t="s">
        <v>1563</v>
      </c>
    </row>
    <row r="381" spans="1:31" ht="15" x14ac:dyDescent="0.25">
      <c r="A381" s="80">
        <v>380</v>
      </c>
      <c r="B381" t="s">
        <v>1567</v>
      </c>
      <c r="C381" t="s">
        <v>461</v>
      </c>
      <c r="D381" t="s">
        <v>282</v>
      </c>
      <c r="E381" t="s">
        <v>284</v>
      </c>
      <c r="F381" t="s">
        <v>352</v>
      </c>
      <c r="G381">
        <v>3</v>
      </c>
      <c r="H381">
        <v>4</v>
      </c>
      <c r="I381" t="s">
        <v>1490</v>
      </c>
      <c r="J381">
        <v>67</v>
      </c>
      <c r="K381" t="s">
        <v>306</v>
      </c>
      <c r="L381" t="s">
        <v>505</v>
      </c>
      <c r="M381" t="s">
        <v>1568</v>
      </c>
      <c r="N381" t="s">
        <v>458</v>
      </c>
      <c r="O381" t="s">
        <v>503</v>
      </c>
      <c r="P381"/>
      <c r="Q381"/>
      <c r="R381"/>
      <c r="S381"/>
      <c r="T381" s="116"/>
      <c r="U381" t="s">
        <v>526</v>
      </c>
      <c r="V381" s="116">
        <v>44632</v>
      </c>
      <c r="W381" s="116"/>
      <c r="X381" t="s">
        <v>457</v>
      </c>
      <c r="Y381"/>
      <c r="Z381"/>
      <c r="AA381" s="116"/>
      <c r="AB381">
        <v>1</v>
      </c>
      <c r="AC381" s="83">
        <v>44632.326805555997</v>
      </c>
      <c r="AD381" s="83">
        <v>44632.326805555997</v>
      </c>
      <c r="AE381" s="82" t="s">
        <v>1566</v>
      </c>
    </row>
    <row r="382" spans="1:31" ht="15" x14ac:dyDescent="0.25">
      <c r="A382" s="80">
        <v>381</v>
      </c>
      <c r="B382" t="s">
        <v>1570</v>
      </c>
      <c r="C382" t="s">
        <v>461</v>
      </c>
      <c r="D382" t="s">
        <v>282</v>
      </c>
      <c r="E382" t="s">
        <v>284</v>
      </c>
      <c r="F382" t="s">
        <v>352</v>
      </c>
      <c r="G382">
        <v>3</v>
      </c>
      <c r="H382">
        <v>4</v>
      </c>
      <c r="I382" t="s">
        <v>1490</v>
      </c>
      <c r="J382">
        <v>26</v>
      </c>
      <c r="K382" t="s">
        <v>306</v>
      </c>
      <c r="L382" t="s">
        <v>505</v>
      </c>
      <c r="M382" t="s">
        <v>477</v>
      </c>
      <c r="N382" t="s">
        <v>458</v>
      </c>
      <c r="O382" t="s">
        <v>503</v>
      </c>
      <c r="P382"/>
      <c r="Q382"/>
      <c r="R382"/>
      <c r="S382"/>
      <c r="T382" s="116"/>
      <c r="U382" t="s">
        <v>526</v>
      </c>
      <c r="V382" s="116">
        <v>44632</v>
      </c>
      <c r="W382" s="116"/>
      <c r="X382" t="s">
        <v>457</v>
      </c>
      <c r="Y382"/>
      <c r="Z382"/>
      <c r="AA382" s="116"/>
      <c r="AB382">
        <v>1</v>
      </c>
      <c r="AC382" s="83">
        <v>44632.329201389002</v>
      </c>
      <c r="AD382" s="83">
        <v>44632.329201389002</v>
      </c>
      <c r="AE382" s="82" t="s">
        <v>1569</v>
      </c>
    </row>
    <row r="383" spans="1:31" ht="15" x14ac:dyDescent="0.25">
      <c r="A383" s="80">
        <v>382</v>
      </c>
      <c r="B383" t="s">
        <v>1572</v>
      </c>
      <c r="C383" t="s">
        <v>461</v>
      </c>
      <c r="D383" t="s">
        <v>282</v>
      </c>
      <c r="E383" t="s">
        <v>284</v>
      </c>
      <c r="F383" t="s">
        <v>352</v>
      </c>
      <c r="G383">
        <v>3</v>
      </c>
      <c r="H383">
        <v>3</v>
      </c>
      <c r="I383" t="s">
        <v>352</v>
      </c>
      <c r="J383">
        <v>53</v>
      </c>
      <c r="K383" t="s">
        <v>304</v>
      </c>
      <c r="L383" t="s">
        <v>505</v>
      </c>
      <c r="M383" t="s">
        <v>1573</v>
      </c>
      <c r="N383" t="s">
        <v>458</v>
      </c>
      <c r="O383" t="s">
        <v>503</v>
      </c>
      <c r="P383"/>
      <c r="Q383"/>
      <c r="R383"/>
      <c r="S383"/>
      <c r="T383" s="116"/>
      <c r="U383" t="s">
        <v>526</v>
      </c>
      <c r="V383" s="116">
        <v>44632</v>
      </c>
      <c r="W383" s="116"/>
      <c r="X383" t="s">
        <v>457</v>
      </c>
      <c r="Y383"/>
      <c r="Z383"/>
      <c r="AA383" s="116"/>
      <c r="AB383">
        <v>1</v>
      </c>
      <c r="AC383" s="83">
        <v>44632.340150463002</v>
      </c>
      <c r="AD383" s="83">
        <v>44632.340150463002</v>
      </c>
      <c r="AE383" s="82" t="s">
        <v>1571</v>
      </c>
    </row>
    <row r="384" spans="1:31" ht="15" x14ac:dyDescent="0.25">
      <c r="A384" s="80">
        <v>383</v>
      </c>
      <c r="B384" t="s">
        <v>1575</v>
      </c>
      <c r="C384" t="s">
        <v>461</v>
      </c>
      <c r="D384" t="s">
        <v>282</v>
      </c>
      <c r="E384" t="s">
        <v>284</v>
      </c>
      <c r="F384" t="s">
        <v>352</v>
      </c>
      <c r="G384">
        <v>3</v>
      </c>
      <c r="H384">
        <v>3</v>
      </c>
      <c r="I384" t="s">
        <v>352</v>
      </c>
      <c r="J384">
        <v>50</v>
      </c>
      <c r="K384" t="s">
        <v>306</v>
      </c>
      <c r="L384" t="s">
        <v>505</v>
      </c>
      <c r="M384" t="s">
        <v>483</v>
      </c>
      <c r="N384" t="s">
        <v>458</v>
      </c>
      <c r="O384" t="s">
        <v>503</v>
      </c>
      <c r="P384"/>
      <c r="Q384"/>
      <c r="R384"/>
      <c r="S384"/>
      <c r="T384" s="116"/>
      <c r="U384" t="s">
        <v>526</v>
      </c>
      <c r="V384" s="116">
        <v>44632</v>
      </c>
      <c r="W384" s="116"/>
      <c r="X384" t="s">
        <v>457</v>
      </c>
      <c r="Y384"/>
      <c r="Z384"/>
      <c r="AA384" s="116"/>
      <c r="AB384">
        <v>1</v>
      </c>
      <c r="AC384" s="83">
        <v>44632.344085648001</v>
      </c>
      <c r="AD384" s="83">
        <v>44632.344085648001</v>
      </c>
      <c r="AE384" s="82" t="s">
        <v>1574</v>
      </c>
    </row>
    <row r="385" spans="1:31" ht="15" x14ac:dyDescent="0.25">
      <c r="A385" s="80">
        <v>384</v>
      </c>
      <c r="B385" t="s">
        <v>1577</v>
      </c>
      <c r="C385" t="s">
        <v>461</v>
      </c>
      <c r="D385" t="s">
        <v>282</v>
      </c>
      <c r="E385" t="s">
        <v>284</v>
      </c>
      <c r="F385" t="s">
        <v>352</v>
      </c>
      <c r="G385">
        <v>3</v>
      </c>
      <c r="H385">
        <v>3</v>
      </c>
      <c r="I385" t="s">
        <v>352</v>
      </c>
      <c r="J385">
        <v>22</v>
      </c>
      <c r="K385" t="s">
        <v>306</v>
      </c>
      <c r="L385" t="s">
        <v>505</v>
      </c>
      <c r="M385" t="s">
        <v>477</v>
      </c>
      <c r="N385" t="s">
        <v>458</v>
      </c>
      <c r="O385" t="s">
        <v>503</v>
      </c>
      <c r="P385"/>
      <c r="Q385"/>
      <c r="R385"/>
      <c r="S385"/>
      <c r="T385" s="116"/>
      <c r="U385" t="s">
        <v>526</v>
      </c>
      <c r="V385" s="116">
        <v>44632</v>
      </c>
      <c r="W385" s="116"/>
      <c r="X385" t="s">
        <v>457</v>
      </c>
      <c r="Y385"/>
      <c r="Z385"/>
      <c r="AA385" s="116"/>
      <c r="AB385">
        <v>1</v>
      </c>
      <c r="AC385" s="83">
        <v>44632.345717593002</v>
      </c>
      <c r="AD385" s="83">
        <v>44632.345717593002</v>
      </c>
      <c r="AE385" s="82" t="s">
        <v>1576</v>
      </c>
    </row>
    <row r="386" spans="1:31" ht="15" x14ac:dyDescent="0.25">
      <c r="A386" s="80">
        <v>385</v>
      </c>
      <c r="B386" t="s">
        <v>1579</v>
      </c>
      <c r="C386" t="s">
        <v>461</v>
      </c>
      <c r="D386" t="s">
        <v>282</v>
      </c>
      <c r="E386" t="s">
        <v>288</v>
      </c>
      <c r="F386" t="s">
        <v>288</v>
      </c>
      <c r="G386">
        <v>4</v>
      </c>
      <c r="H386">
        <v>2</v>
      </c>
      <c r="I386" t="s">
        <v>288</v>
      </c>
      <c r="J386">
        <v>9</v>
      </c>
      <c r="K386" t="s">
        <v>304</v>
      </c>
      <c r="L386" t="s">
        <v>493</v>
      </c>
      <c r="M386" t="s">
        <v>478</v>
      </c>
      <c r="N386" t="s">
        <v>458</v>
      </c>
      <c r="O386" t="s">
        <v>482</v>
      </c>
      <c r="P386"/>
      <c r="Q386"/>
      <c r="R386"/>
      <c r="S386"/>
      <c r="T386" s="116"/>
      <c r="U386" t="s">
        <v>491</v>
      </c>
      <c r="V386" s="116">
        <v>44632</v>
      </c>
      <c r="W386" s="116"/>
      <c r="X386" t="s">
        <v>457</v>
      </c>
      <c r="Y386" t="s">
        <v>1580</v>
      </c>
      <c r="Z386" t="s">
        <v>480</v>
      </c>
      <c r="AA386" s="116">
        <v>44632</v>
      </c>
      <c r="AB386">
        <v>1</v>
      </c>
      <c r="AC386" s="83">
        <v>44632.346574073999</v>
      </c>
      <c r="AD386" s="83">
        <v>44632.346574073999</v>
      </c>
      <c r="AE386" s="82" t="s">
        <v>1578</v>
      </c>
    </row>
    <row r="387" spans="1:31" ht="15" x14ac:dyDescent="0.25">
      <c r="A387" s="80">
        <v>386</v>
      </c>
      <c r="B387" t="s">
        <v>1582</v>
      </c>
      <c r="C387" t="s">
        <v>461</v>
      </c>
      <c r="D387" t="s">
        <v>282</v>
      </c>
      <c r="E387" t="s">
        <v>284</v>
      </c>
      <c r="F387" t="s">
        <v>352</v>
      </c>
      <c r="G387">
        <v>3</v>
      </c>
      <c r="H387">
        <v>3</v>
      </c>
      <c r="I387" t="s">
        <v>352</v>
      </c>
      <c r="J387">
        <v>21</v>
      </c>
      <c r="K387" t="s">
        <v>306</v>
      </c>
      <c r="L387" t="s">
        <v>505</v>
      </c>
      <c r="M387" t="s">
        <v>477</v>
      </c>
      <c r="N387" t="s">
        <v>458</v>
      </c>
      <c r="O387" t="s">
        <v>503</v>
      </c>
      <c r="P387"/>
      <c r="Q387"/>
      <c r="R387"/>
      <c r="S387"/>
      <c r="T387" s="116"/>
      <c r="U387" t="s">
        <v>526</v>
      </c>
      <c r="V387" s="116">
        <v>44632</v>
      </c>
      <c r="W387" s="116"/>
      <c r="X387" t="s">
        <v>457</v>
      </c>
      <c r="Y387"/>
      <c r="Z387"/>
      <c r="AA387" s="116"/>
      <c r="AB387">
        <v>1</v>
      </c>
      <c r="AC387" s="83">
        <v>44632.347314815001</v>
      </c>
      <c r="AD387" s="83">
        <v>44632.347314815001</v>
      </c>
      <c r="AE387" s="82" t="s">
        <v>1581</v>
      </c>
    </row>
    <row r="388" spans="1:31" ht="15" x14ac:dyDescent="0.25">
      <c r="A388" s="80">
        <v>387</v>
      </c>
      <c r="B388" t="s">
        <v>1584</v>
      </c>
      <c r="C388" t="s">
        <v>461</v>
      </c>
      <c r="D388" t="s">
        <v>282</v>
      </c>
      <c r="E388" t="s">
        <v>284</v>
      </c>
      <c r="F388" t="s">
        <v>352</v>
      </c>
      <c r="G388">
        <v>3</v>
      </c>
      <c r="H388">
        <v>3</v>
      </c>
      <c r="I388" t="s">
        <v>352</v>
      </c>
      <c r="J388">
        <v>19</v>
      </c>
      <c r="K388" t="s">
        <v>306</v>
      </c>
      <c r="L388" t="s">
        <v>505</v>
      </c>
      <c r="M388" t="s">
        <v>477</v>
      </c>
      <c r="N388" t="s">
        <v>458</v>
      </c>
      <c r="O388" t="s">
        <v>503</v>
      </c>
      <c r="P388"/>
      <c r="Q388"/>
      <c r="R388"/>
      <c r="S388"/>
      <c r="T388" s="116"/>
      <c r="U388" t="s">
        <v>526</v>
      </c>
      <c r="V388" s="116">
        <v>44632</v>
      </c>
      <c r="W388" s="116"/>
      <c r="X388" t="s">
        <v>457</v>
      </c>
      <c r="Y388"/>
      <c r="Z388"/>
      <c r="AA388" s="116"/>
      <c r="AB388">
        <v>1</v>
      </c>
      <c r="AC388" s="83">
        <v>44632.349953703997</v>
      </c>
      <c r="AD388" s="83">
        <v>44632.349953703997</v>
      </c>
      <c r="AE388" s="82" t="s">
        <v>1583</v>
      </c>
    </row>
    <row r="389" spans="1:31" ht="15" x14ac:dyDescent="0.25">
      <c r="A389" s="80">
        <v>388</v>
      </c>
      <c r="B389" t="s">
        <v>1586</v>
      </c>
      <c r="C389" t="s">
        <v>461</v>
      </c>
      <c r="D389" t="s">
        <v>282</v>
      </c>
      <c r="E389" t="s">
        <v>284</v>
      </c>
      <c r="F389" t="s">
        <v>352</v>
      </c>
      <c r="G389">
        <v>3</v>
      </c>
      <c r="H389">
        <v>3</v>
      </c>
      <c r="I389" t="s">
        <v>352</v>
      </c>
      <c r="J389">
        <v>30</v>
      </c>
      <c r="K389" t="s">
        <v>306</v>
      </c>
      <c r="L389" t="s">
        <v>505</v>
      </c>
      <c r="M389" t="s">
        <v>497</v>
      </c>
      <c r="N389" t="s">
        <v>458</v>
      </c>
      <c r="O389" t="s">
        <v>503</v>
      </c>
      <c r="P389"/>
      <c r="Q389"/>
      <c r="R389"/>
      <c r="S389"/>
      <c r="T389" s="116"/>
      <c r="U389" t="s">
        <v>526</v>
      </c>
      <c r="V389" s="116">
        <v>44632</v>
      </c>
      <c r="W389" s="116"/>
      <c r="X389" t="s">
        <v>457</v>
      </c>
      <c r="Y389"/>
      <c r="Z389"/>
      <c r="AA389" s="116"/>
      <c r="AB389">
        <v>1</v>
      </c>
      <c r="AC389" s="83">
        <v>44632.353032407002</v>
      </c>
      <c r="AD389" s="83">
        <v>44632.353032407002</v>
      </c>
      <c r="AE389" s="82" t="s">
        <v>1585</v>
      </c>
    </row>
    <row r="390" spans="1:31" ht="15" x14ac:dyDescent="0.25">
      <c r="A390" s="80">
        <v>389</v>
      </c>
      <c r="B390" t="s">
        <v>1588</v>
      </c>
      <c r="C390" t="s">
        <v>461</v>
      </c>
      <c r="D390" t="s">
        <v>282</v>
      </c>
      <c r="E390" t="s">
        <v>284</v>
      </c>
      <c r="F390" t="s">
        <v>352</v>
      </c>
      <c r="G390">
        <v>3</v>
      </c>
      <c r="H390">
        <v>3</v>
      </c>
      <c r="I390" t="s">
        <v>352</v>
      </c>
      <c r="J390">
        <v>59</v>
      </c>
      <c r="K390" t="s">
        <v>304</v>
      </c>
      <c r="L390" t="s">
        <v>505</v>
      </c>
      <c r="M390" t="s">
        <v>489</v>
      </c>
      <c r="N390" t="s">
        <v>458</v>
      </c>
      <c r="O390" t="s">
        <v>503</v>
      </c>
      <c r="P390"/>
      <c r="Q390"/>
      <c r="R390"/>
      <c r="S390"/>
      <c r="T390" s="116"/>
      <c r="U390" t="s">
        <v>526</v>
      </c>
      <c r="V390" s="116">
        <v>44632</v>
      </c>
      <c r="W390" s="116"/>
      <c r="X390" t="s">
        <v>457</v>
      </c>
      <c r="Y390"/>
      <c r="Z390"/>
      <c r="AA390" s="116"/>
      <c r="AB390">
        <v>1</v>
      </c>
      <c r="AC390" s="83">
        <v>44632.354988425999</v>
      </c>
      <c r="AD390" s="83">
        <v>44632.354988425999</v>
      </c>
      <c r="AE390" s="82" t="s">
        <v>1587</v>
      </c>
    </row>
    <row r="391" spans="1:31" ht="15" x14ac:dyDescent="0.25">
      <c r="A391" s="80">
        <v>390</v>
      </c>
      <c r="B391" t="s">
        <v>1590</v>
      </c>
      <c r="C391" t="s">
        <v>461</v>
      </c>
      <c r="D391" t="s">
        <v>282</v>
      </c>
      <c r="E391" t="s">
        <v>284</v>
      </c>
      <c r="F391" t="s">
        <v>352</v>
      </c>
      <c r="G391">
        <v>2</v>
      </c>
      <c r="H391">
        <v>3</v>
      </c>
      <c r="I391" t="s">
        <v>352</v>
      </c>
      <c r="J391">
        <v>39</v>
      </c>
      <c r="K391" t="s">
        <v>304</v>
      </c>
      <c r="L391" t="s">
        <v>505</v>
      </c>
      <c r="M391" t="s">
        <v>484</v>
      </c>
      <c r="N391" t="s">
        <v>458</v>
      </c>
      <c r="O391" t="s">
        <v>503</v>
      </c>
      <c r="P391"/>
      <c r="Q391"/>
      <c r="R391"/>
      <c r="S391"/>
      <c r="T391" s="116"/>
      <c r="U391" t="s">
        <v>526</v>
      </c>
      <c r="V391" s="116">
        <v>44632</v>
      </c>
      <c r="W391" s="116"/>
      <c r="X391" t="s">
        <v>457</v>
      </c>
      <c r="Y391"/>
      <c r="Z391"/>
      <c r="AA391" s="116"/>
      <c r="AB391">
        <v>1</v>
      </c>
      <c r="AC391" s="83">
        <v>44632.358749999999</v>
      </c>
      <c r="AD391" s="83">
        <v>44632.358749999999</v>
      </c>
      <c r="AE391" s="82" t="s">
        <v>1589</v>
      </c>
    </row>
    <row r="392" spans="1:31" ht="15" x14ac:dyDescent="0.25">
      <c r="A392" s="80">
        <v>391</v>
      </c>
      <c r="B392" t="s">
        <v>1592</v>
      </c>
      <c r="C392" t="s">
        <v>461</v>
      </c>
      <c r="D392" t="s">
        <v>282</v>
      </c>
      <c r="E392" t="s">
        <v>284</v>
      </c>
      <c r="F392" t="s">
        <v>352</v>
      </c>
      <c r="G392">
        <v>2</v>
      </c>
      <c r="H392">
        <v>3</v>
      </c>
      <c r="I392" t="s">
        <v>352</v>
      </c>
      <c r="J392">
        <v>37</v>
      </c>
      <c r="K392" t="s">
        <v>306</v>
      </c>
      <c r="L392" t="s">
        <v>505</v>
      </c>
      <c r="M392" t="s">
        <v>489</v>
      </c>
      <c r="N392" t="s">
        <v>458</v>
      </c>
      <c r="O392" t="s">
        <v>503</v>
      </c>
      <c r="P392"/>
      <c r="Q392"/>
      <c r="R392"/>
      <c r="S392"/>
      <c r="T392" s="116"/>
      <c r="U392" t="s">
        <v>526</v>
      </c>
      <c r="V392" s="116">
        <v>44632</v>
      </c>
      <c r="W392" s="116"/>
      <c r="X392" t="s">
        <v>457</v>
      </c>
      <c r="Y392"/>
      <c r="Z392"/>
      <c r="AA392" s="116"/>
      <c r="AB392">
        <v>1</v>
      </c>
      <c r="AC392" s="83">
        <v>44632.360439814998</v>
      </c>
      <c r="AD392" s="83">
        <v>44632.360439814998</v>
      </c>
      <c r="AE392" s="82" t="s">
        <v>1591</v>
      </c>
    </row>
    <row r="393" spans="1:31" ht="15" x14ac:dyDescent="0.25">
      <c r="A393" s="80">
        <v>392</v>
      </c>
      <c r="B393" t="s">
        <v>1594</v>
      </c>
      <c r="C393" t="s">
        <v>461</v>
      </c>
      <c r="D393" t="s">
        <v>282</v>
      </c>
      <c r="E393" t="s">
        <v>284</v>
      </c>
      <c r="F393" t="s">
        <v>352</v>
      </c>
      <c r="G393">
        <v>2</v>
      </c>
      <c r="H393">
        <v>3</v>
      </c>
      <c r="I393" t="s">
        <v>352</v>
      </c>
      <c r="J393">
        <v>7</v>
      </c>
      <c r="K393" t="s">
        <v>304</v>
      </c>
      <c r="L393" t="s">
        <v>505</v>
      </c>
      <c r="M393" t="s">
        <v>497</v>
      </c>
      <c r="N393" t="s">
        <v>458</v>
      </c>
      <c r="O393" t="s">
        <v>503</v>
      </c>
      <c r="P393"/>
      <c r="Q393"/>
      <c r="R393"/>
      <c r="S393"/>
      <c r="T393" s="116"/>
      <c r="U393" t="s">
        <v>526</v>
      </c>
      <c r="V393" s="116">
        <v>44632</v>
      </c>
      <c r="W393" s="116"/>
      <c r="X393" t="s">
        <v>457</v>
      </c>
      <c r="Y393"/>
      <c r="Z393"/>
      <c r="AA393" s="116"/>
      <c r="AB393">
        <v>1</v>
      </c>
      <c r="AC393" s="83">
        <v>44632.362164352002</v>
      </c>
      <c r="AD393" s="83">
        <v>44632.362164352002</v>
      </c>
      <c r="AE393" s="82" t="s">
        <v>1593</v>
      </c>
    </row>
    <row r="394" spans="1:31" ht="15" x14ac:dyDescent="0.25">
      <c r="A394" s="80">
        <v>393</v>
      </c>
      <c r="B394" t="s">
        <v>1596</v>
      </c>
      <c r="C394" t="s">
        <v>461</v>
      </c>
      <c r="D394" t="s">
        <v>282</v>
      </c>
      <c r="E394" t="s">
        <v>284</v>
      </c>
      <c r="F394" t="s">
        <v>352</v>
      </c>
      <c r="G394">
        <v>2</v>
      </c>
      <c r="H394">
        <v>3</v>
      </c>
      <c r="I394" t="s">
        <v>352</v>
      </c>
      <c r="J394">
        <v>4</v>
      </c>
      <c r="K394" t="s">
        <v>306</v>
      </c>
      <c r="L394" t="s">
        <v>505</v>
      </c>
      <c r="M394" t="s">
        <v>497</v>
      </c>
      <c r="N394" t="s">
        <v>458</v>
      </c>
      <c r="O394" t="s">
        <v>503</v>
      </c>
      <c r="P394"/>
      <c r="Q394"/>
      <c r="R394"/>
      <c r="S394"/>
      <c r="T394" s="116"/>
      <c r="U394" t="s">
        <v>526</v>
      </c>
      <c r="V394" s="116">
        <v>44632</v>
      </c>
      <c r="W394" s="116"/>
      <c r="X394" t="s">
        <v>457</v>
      </c>
      <c r="Y394"/>
      <c r="Z394"/>
      <c r="AA394" s="116"/>
      <c r="AB394">
        <v>1</v>
      </c>
      <c r="AC394" s="83">
        <v>44632.363854167001</v>
      </c>
      <c r="AD394" s="83">
        <v>44632.363854167001</v>
      </c>
      <c r="AE394" s="82" t="s">
        <v>1595</v>
      </c>
    </row>
    <row r="395" spans="1:31" ht="15" x14ac:dyDescent="0.25">
      <c r="A395" s="80">
        <v>394</v>
      </c>
      <c r="B395" t="s">
        <v>1598</v>
      </c>
      <c r="C395" t="s">
        <v>461</v>
      </c>
      <c r="D395" t="s">
        <v>282</v>
      </c>
      <c r="E395" t="s">
        <v>284</v>
      </c>
      <c r="F395" t="s">
        <v>352</v>
      </c>
      <c r="G395">
        <v>2</v>
      </c>
      <c r="H395">
        <v>3</v>
      </c>
      <c r="I395" t="s">
        <v>352</v>
      </c>
      <c r="J395">
        <v>63</v>
      </c>
      <c r="K395" t="s">
        <v>304</v>
      </c>
      <c r="L395" t="s">
        <v>505</v>
      </c>
      <c r="M395" t="s">
        <v>485</v>
      </c>
      <c r="N395" t="s">
        <v>458</v>
      </c>
      <c r="O395" t="s">
        <v>503</v>
      </c>
      <c r="P395"/>
      <c r="Q395"/>
      <c r="R395"/>
      <c r="S395"/>
      <c r="T395" s="116"/>
      <c r="U395" t="s">
        <v>526</v>
      </c>
      <c r="V395" s="116">
        <v>44632</v>
      </c>
      <c r="W395" s="116"/>
      <c r="X395" t="s">
        <v>457</v>
      </c>
      <c r="Y395"/>
      <c r="Z395"/>
      <c r="AA395" s="116"/>
      <c r="AB395">
        <v>1</v>
      </c>
      <c r="AC395" s="83">
        <v>44632.366701389001</v>
      </c>
      <c r="AD395" s="83">
        <v>44632.366701389001</v>
      </c>
      <c r="AE395" s="82" t="s">
        <v>1597</v>
      </c>
    </row>
    <row r="396" spans="1:31" ht="15" x14ac:dyDescent="0.25">
      <c r="A396" s="80">
        <v>395</v>
      </c>
      <c r="B396" t="s">
        <v>1600</v>
      </c>
      <c r="C396" t="s">
        <v>461</v>
      </c>
      <c r="D396" t="s">
        <v>282</v>
      </c>
      <c r="E396" t="s">
        <v>284</v>
      </c>
      <c r="F396" t="s">
        <v>352</v>
      </c>
      <c r="G396">
        <v>2</v>
      </c>
      <c r="H396">
        <v>3</v>
      </c>
      <c r="I396" t="s">
        <v>352</v>
      </c>
      <c r="J396">
        <v>58</v>
      </c>
      <c r="K396" t="s">
        <v>306</v>
      </c>
      <c r="L396" t="s">
        <v>505</v>
      </c>
      <c r="M396" t="s">
        <v>485</v>
      </c>
      <c r="N396" t="s">
        <v>458</v>
      </c>
      <c r="O396" t="s">
        <v>503</v>
      </c>
      <c r="P396"/>
      <c r="Q396"/>
      <c r="R396"/>
      <c r="S396"/>
      <c r="T396" s="116"/>
      <c r="U396" t="s">
        <v>526</v>
      </c>
      <c r="V396" s="116">
        <v>44632</v>
      </c>
      <c r="W396" s="116"/>
      <c r="X396" t="s">
        <v>457</v>
      </c>
      <c r="Y396"/>
      <c r="Z396"/>
      <c r="AA396" s="116"/>
      <c r="AB396">
        <v>1</v>
      </c>
      <c r="AC396" s="83">
        <v>44632.369074073998</v>
      </c>
      <c r="AD396" s="83">
        <v>44632.369074073998</v>
      </c>
      <c r="AE396" s="82" t="s">
        <v>1599</v>
      </c>
    </row>
    <row r="397" spans="1:31" ht="15" x14ac:dyDescent="0.25">
      <c r="A397" s="80">
        <v>396</v>
      </c>
      <c r="B397" t="s">
        <v>1602</v>
      </c>
      <c r="C397" t="s">
        <v>461</v>
      </c>
      <c r="D397" t="s">
        <v>282</v>
      </c>
      <c r="E397" t="s">
        <v>284</v>
      </c>
      <c r="F397" t="s">
        <v>352</v>
      </c>
      <c r="G397">
        <v>2</v>
      </c>
      <c r="H397">
        <v>3</v>
      </c>
      <c r="I397" t="s">
        <v>352</v>
      </c>
      <c r="J397">
        <v>22</v>
      </c>
      <c r="K397" t="s">
        <v>304</v>
      </c>
      <c r="L397" t="s">
        <v>505</v>
      </c>
      <c r="M397" t="s">
        <v>477</v>
      </c>
      <c r="N397" t="s">
        <v>458</v>
      </c>
      <c r="O397" t="s">
        <v>503</v>
      </c>
      <c r="P397"/>
      <c r="Q397"/>
      <c r="R397"/>
      <c r="S397"/>
      <c r="T397" s="116"/>
      <c r="U397" t="s">
        <v>526</v>
      </c>
      <c r="V397" s="116">
        <v>44632</v>
      </c>
      <c r="W397" s="116"/>
      <c r="X397" t="s">
        <v>457</v>
      </c>
      <c r="Y397"/>
      <c r="Z397"/>
      <c r="AA397" s="116"/>
      <c r="AB397">
        <v>1</v>
      </c>
      <c r="AC397" s="83">
        <v>44632.371458333</v>
      </c>
      <c r="AD397" s="83">
        <v>44632.371458333</v>
      </c>
      <c r="AE397" s="82" t="s">
        <v>1601</v>
      </c>
    </row>
    <row r="398" spans="1:31" ht="15" x14ac:dyDescent="0.25">
      <c r="A398" s="80">
        <v>397</v>
      </c>
      <c r="B398" t="s">
        <v>1604</v>
      </c>
      <c r="C398" t="s">
        <v>461</v>
      </c>
      <c r="D398" t="s">
        <v>282</v>
      </c>
      <c r="E398" t="s">
        <v>284</v>
      </c>
      <c r="F398" t="s">
        <v>352</v>
      </c>
      <c r="G398">
        <v>1</v>
      </c>
      <c r="H398">
        <v>3</v>
      </c>
      <c r="I398" t="s">
        <v>352</v>
      </c>
      <c r="J398">
        <v>27</v>
      </c>
      <c r="K398" t="s">
        <v>304</v>
      </c>
      <c r="L398" t="s">
        <v>505</v>
      </c>
      <c r="M398" t="s">
        <v>489</v>
      </c>
      <c r="N398" t="s">
        <v>458</v>
      </c>
      <c r="O398" t="s">
        <v>503</v>
      </c>
      <c r="P398"/>
      <c r="Q398"/>
      <c r="R398"/>
      <c r="S398"/>
      <c r="T398" s="116"/>
      <c r="U398" t="s">
        <v>526</v>
      </c>
      <c r="V398" s="116">
        <v>44632</v>
      </c>
      <c r="W398" s="116"/>
      <c r="X398" t="s">
        <v>457</v>
      </c>
      <c r="Y398"/>
      <c r="Z398"/>
      <c r="AA398" s="116"/>
      <c r="AB398">
        <v>1</v>
      </c>
      <c r="AC398" s="83">
        <v>44632.373576389</v>
      </c>
      <c r="AD398" s="83">
        <v>44632.373576389</v>
      </c>
      <c r="AE398" s="82" t="s">
        <v>1603</v>
      </c>
    </row>
    <row r="399" spans="1:31" ht="15" x14ac:dyDescent="0.25">
      <c r="A399" s="80">
        <v>398</v>
      </c>
      <c r="B399" t="s">
        <v>1606</v>
      </c>
      <c r="C399" t="s">
        <v>461</v>
      </c>
      <c r="D399" t="s">
        <v>282</v>
      </c>
      <c r="E399" t="s">
        <v>284</v>
      </c>
      <c r="F399" t="s">
        <v>370</v>
      </c>
      <c r="G399">
        <v>2</v>
      </c>
      <c r="H399">
        <v>4</v>
      </c>
      <c r="I399" t="s">
        <v>1607</v>
      </c>
      <c r="J399">
        <v>43</v>
      </c>
      <c r="K399" t="s">
        <v>304</v>
      </c>
      <c r="L399" t="s">
        <v>505</v>
      </c>
      <c r="M399" t="s">
        <v>489</v>
      </c>
      <c r="N399" t="s">
        <v>458</v>
      </c>
      <c r="O399" t="s">
        <v>503</v>
      </c>
      <c r="P399"/>
      <c r="Q399"/>
      <c r="R399"/>
      <c r="S399"/>
      <c r="T399" s="116"/>
      <c r="U399" t="s">
        <v>526</v>
      </c>
      <c r="V399" s="116">
        <v>44632</v>
      </c>
      <c r="W399" s="116"/>
      <c r="X399" t="s">
        <v>457</v>
      </c>
      <c r="Y399"/>
      <c r="Z399"/>
      <c r="AA399" s="116"/>
      <c r="AB399">
        <v>1</v>
      </c>
      <c r="AC399" s="83">
        <v>44632.402754629999</v>
      </c>
      <c r="AD399" s="83">
        <v>44632.402754629999</v>
      </c>
      <c r="AE399" s="82" t="s">
        <v>1605</v>
      </c>
    </row>
    <row r="400" spans="1:31" ht="15" x14ac:dyDescent="0.25">
      <c r="A400" s="80">
        <v>399</v>
      </c>
      <c r="B400" t="s">
        <v>1609</v>
      </c>
      <c r="C400" t="s">
        <v>461</v>
      </c>
      <c r="D400" t="s">
        <v>282</v>
      </c>
      <c r="E400" t="s">
        <v>284</v>
      </c>
      <c r="F400" t="s">
        <v>370</v>
      </c>
      <c r="G400">
        <v>2</v>
      </c>
      <c r="H400">
        <v>4</v>
      </c>
      <c r="I400" t="s">
        <v>1607</v>
      </c>
      <c r="J400">
        <v>4</v>
      </c>
      <c r="K400" t="s">
        <v>304</v>
      </c>
      <c r="L400" t="s">
        <v>505</v>
      </c>
      <c r="M400" t="s">
        <v>497</v>
      </c>
      <c r="N400" t="s">
        <v>458</v>
      </c>
      <c r="O400" t="s">
        <v>503</v>
      </c>
      <c r="P400"/>
      <c r="Q400"/>
      <c r="R400"/>
      <c r="S400"/>
      <c r="T400" s="116"/>
      <c r="U400" t="s">
        <v>526</v>
      </c>
      <c r="V400" s="116">
        <v>44632</v>
      </c>
      <c r="W400" s="116"/>
      <c r="X400" t="s">
        <v>457</v>
      </c>
      <c r="Y400"/>
      <c r="Z400"/>
      <c r="AA400" s="116"/>
      <c r="AB400">
        <v>1</v>
      </c>
      <c r="AC400" s="83">
        <v>44632.404502315003</v>
      </c>
      <c r="AD400" s="83">
        <v>44632.404502315003</v>
      </c>
      <c r="AE400" s="82" t="s">
        <v>1608</v>
      </c>
    </row>
    <row r="401" spans="1:31" ht="15" x14ac:dyDescent="0.25">
      <c r="A401" s="80">
        <v>400</v>
      </c>
      <c r="B401" t="s">
        <v>1611</v>
      </c>
      <c r="C401" t="s">
        <v>461</v>
      </c>
      <c r="D401" t="s">
        <v>282</v>
      </c>
      <c r="E401" t="s">
        <v>284</v>
      </c>
      <c r="F401" t="s">
        <v>370</v>
      </c>
      <c r="G401">
        <v>2</v>
      </c>
      <c r="H401">
        <v>4</v>
      </c>
      <c r="I401" t="s">
        <v>1607</v>
      </c>
      <c r="J401">
        <v>14</v>
      </c>
      <c r="K401" t="s">
        <v>304</v>
      </c>
      <c r="L401" t="s">
        <v>505</v>
      </c>
      <c r="M401" t="s">
        <v>477</v>
      </c>
      <c r="N401" t="s">
        <v>458</v>
      </c>
      <c r="O401" t="s">
        <v>503</v>
      </c>
      <c r="P401"/>
      <c r="Q401"/>
      <c r="R401"/>
      <c r="S401"/>
      <c r="T401" s="116"/>
      <c r="U401" t="s">
        <v>526</v>
      </c>
      <c r="V401" s="116">
        <v>44632</v>
      </c>
      <c r="W401" s="116"/>
      <c r="X401" t="s">
        <v>457</v>
      </c>
      <c r="Y401"/>
      <c r="Z401"/>
      <c r="AA401" s="116"/>
      <c r="AB401">
        <v>1</v>
      </c>
      <c r="AC401" s="83">
        <v>44632.406238426003</v>
      </c>
      <c r="AD401" s="83">
        <v>44632.406238426003</v>
      </c>
      <c r="AE401" s="82" t="s">
        <v>1610</v>
      </c>
    </row>
    <row r="402" spans="1:31" ht="15" x14ac:dyDescent="0.25">
      <c r="A402" s="80">
        <v>401</v>
      </c>
      <c r="B402" t="s">
        <v>1613</v>
      </c>
      <c r="C402" t="s">
        <v>461</v>
      </c>
      <c r="D402" t="s">
        <v>282</v>
      </c>
      <c r="E402" t="s">
        <v>284</v>
      </c>
      <c r="F402" t="s">
        <v>370</v>
      </c>
      <c r="G402">
        <v>2</v>
      </c>
      <c r="H402">
        <v>4</v>
      </c>
      <c r="I402" t="s">
        <v>1607</v>
      </c>
      <c r="J402">
        <v>21</v>
      </c>
      <c r="K402" t="s">
        <v>304</v>
      </c>
      <c r="L402" t="s">
        <v>505</v>
      </c>
      <c r="M402" t="s">
        <v>477</v>
      </c>
      <c r="N402" t="s">
        <v>458</v>
      </c>
      <c r="O402" t="s">
        <v>503</v>
      </c>
      <c r="P402"/>
      <c r="Q402"/>
      <c r="R402"/>
      <c r="S402"/>
      <c r="T402" s="116"/>
      <c r="U402" t="s">
        <v>526</v>
      </c>
      <c r="V402" s="116">
        <v>44632</v>
      </c>
      <c r="W402" s="116"/>
      <c r="X402" t="s">
        <v>457</v>
      </c>
      <c r="Y402"/>
      <c r="Z402"/>
      <c r="AA402" s="116"/>
      <c r="AB402">
        <v>1</v>
      </c>
      <c r="AC402" s="83">
        <v>44632.407812500001</v>
      </c>
      <c r="AD402" s="83">
        <v>44632.407812500001</v>
      </c>
      <c r="AE402" s="82" t="s">
        <v>1612</v>
      </c>
    </row>
    <row r="403" spans="1:31" ht="15" x14ac:dyDescent="0.25">
      <c r="A403" s="80">
        <v>402</v>
      </c>
      <c r="B403" t="s">
        <v>1615</v>
      </c>
      <c r="C403" t="s">
        <v>461</v>
      </c>
      <c r="D403" t="s">
        <v>282</v>
      </c>
      <c r="E403" t="s">
        <v>284</v>
      </c>
      <c r="F403" t="s">
        <v>370</v>
      </c>
      <c r="G403">
        <v>2</v>
      </c>
      <c r="H403">
        <v>4</v>
      </c>
      <c r="I403" t="s">
        <v>1607</v>
      </c>
      <c r="J403">
        <v>42</v>
      </c>
      <c r="K403" t="s">
        <v>304</v>
      </c>
      <c r="L403" t="s">
        <v>505</v>
      </c>
      <c r="M403" t="s">
        <v>489</v>
      </c>
      <c r="N403" t="s">
        <v>458</v>
      </c>
      <c r="O403" t="s">
        <v>503</v>
      </c>
      <c r="P403"/>
      <c r="Q403"/>
      <c r="R403"/>
      <c r="S403"/>
      <c r="T403" s="116"/>
      <c r="U403" t="s">
        <v>526</v>
      </c>
      <c r="V403" s="116">
        <v>44632</v>
      </c>
      <c r="W403" s="116"/>
      <c r="X403" t="s">
        <v>457</v>
      </c>
      <c r="Y403"/>
      <c r="Z403"/>
      <c r="AA403" s="116"/>
      <c r="AB403">
        <v>1</v>
      </c>
      <c r="AC403" s="83">
        <v>44632.412465278001</v>
      </c>
      <c r="AD403" s="83">
        <v>44632.412465278001</v>
      </c>
      <c r="AE403" s="82" t="s">
        <v>1614</v>
      </c>
    </row>
    <row r="404" spans="1:31" ht="15" x14ac:dyDescent="0.25">
      <c r="A404" s="80">
        <v>403</v>
      </c>
      <c r="B404" t="s">
        <v>633</v>
      </c>
      <c r="C404" t="s">
        <v>461</v>
      </c>
      <c r="D404" t="s">
        <v>282</v>
      </c>
      <c r="E404" t="s">
        <v>284</v>
      </c>
      <c r="F404" t="s">
        <v>370</v>
      </c>
      <c r="G404">
        <v>2</v>
      </c>
      <c r="H404">
        <v>4</v>
      </c>
      <c r="I404" t="s">
        <v>1607</v>
      </c>
      <c r="J404">
        <v>41</v>
      </c>
      <c r="K404" t="s">
        <v>306</v>
      </c>
      <c r="L404" t="s">
        <v>505</v>
      </c>
      <c r="M404" t="s">
        <v>489</v>
      </c>
      <c r="N404" t="s">
        <v>458</v>
      </c>
      <c r="O404" t="s">
        <v>503</v>
      </c>
      <c r="P404"/>
      <c r="Q404"/>
      <c r="R404"/>
      <c r="S404"/>
      <c r="T404" s="116"/>
      <c r="U404" t="s">
        <v>526</v>
      </c>
      <c r="V404" s="116">
        <v>44632</v>
      </c>
      <c r="W404" s="116"/>
      <c r="X404" t="s">
        <v>457</v>
      </c>
      <c r="Y404"/>
      <c r="Z404"/>
      <c r="AA404" s="116"/>
      <c r="AB404">
        <v>1</v>
      </c>
      <c r="AC404" s="83">
        <v>44632.414016203998</v>
      </c>
      <c r="AD404" s="83">
        <v>44632.414016203998</v>
      </c>
      <c r="AE404" s="82" t="s">
        <v>1616</v>
      </c>
    </row>
    <row r="405" spans="1:31" ht="15" x14ac:dyDescent="0.25">
      <c r="A405" s="80">
        <v>404</v>
      </c>
      <c r="B405" t="s">
        <v>1618</v>
      </c>
      <c r="C405" t="s">
        <v>461</v>
      </c>
      <c r="D405" t="s">
        <v>282</v>
      </c>
      <c r="E405" t="s">
        <v>284</v>
      </c>
      <c r="F405" t="s">
        <v>370</v>
      </c>
      <c r="G405">
        <v>2</v>
      </c>
      <c r="H405">
        <v>4</v>
      </c>
      <c r="I405" t="s">
        <v>1607</v>
      </c>
      <c r="J405">
        <v>20</v>
      </c>
      <c r="K405" t="s">
        <v>304</v>
      </c>
      <c r="L405" t="s">
        <v>505</v>
      </c>
      <c r="M405" t="s">
        <v>477</v>
      </c>
      <c r="N405" t="s">
        <v>458</v>
      </c>
      <c r="O405" t="s">
        <v>503</v>
      </c>
      <c r="P405"/>
      <c r="Q405"/>
      <c r="R405"/>
      <c r="S405"/>
      <c r="T405" s="116"/>
      <c r="U405" t="s">
        <v>526</v>
      </c>
      <c r="V405" s="116">
        <v>44632</v>
      </c>
      <c r="W405" s="116"/>
      <c r="X405" t="s">
        <v>457</v>
      </c>
      <c r="Y405"/>
      <c r="Z405"/>
      <c r="AA405" s="116"/>
      <c r="AB405">
        <v>1</v>
      </c>
      <c r="AC405" s="83">
        <v>44632.415358796003</v>
      </c>
      <c r="AD405" s="83">
        <v>44632.415358796003</v>
      </c>
      <c r="AE405" s="82" t="s">
        <v>1617</v>
      </c>
    </row>
    <row r="406" spans="1:31" ht="15" x14ac:dyDescent="0.25">
      <c r="A406" s="80">
        <v>405</v>
      </c>
      <c r="B406" t="s">
        <v>1620</v>
      </c>
      <c r="C406" t="s">
        <v>461</v>
      </c>
      <c r="D406" t="s">
        <v>282</v>
      </c>
      <c r="E406" t="s">
        <v>284</v>
      </c>
      <c r="F406" t="s">
        <v>370</v>
      </c>
      <c r="G406">
        <v>2</v>
      </c>
      <c r="H406">
        <v>4</v>
      </c>
      <c r="I406" t="s">
        <v>1607</v>
      </c>
      <c r="J406">
        <v>12</v>
      </c>
      <c r="K406" t="s">
        <v>306</v>
      </c>
      <c r="L406" t="s">
        <v>505</v>
      </c>
      <c r="M406" t="s">
        <v>497</v>
      </c>
      <c r="N406" t="s">
        <v>458</v>
      </c>
      <c r="O406" t="s">
        <v>503</v>
      </c>
      <c r="P406"/>
      <c r="Q406"/>
      <c r="R406"/>
      <c r="S406"/>
      <c r="T406" s="116"/>
      <c r="U406" t="s">
        <v>526</v>
      </c>
      <c r="V406" s="116">
        <v>44632</v>
      </c>
      <c r="W406" s="116"/>
      <c r="X406" t="s">
        <v>457</v>
      </c>
      <c r="Y406"/>
      <c r="Z406"/>
      <c r="AA406" s="116"/>
      <c r="AB406">
        <v>1</v>
      </c>
      <c r="AC406" s="83">
        <v>44632.416550925998</v>
      </c>
      <c r="AD406" s="83">
        <v>44632.416550925998</v>
      </c>
      <c r="AE406" s="82" t="s">
        <v>1619</v>
      </c>
    </row>
    <row r="407" spans="1:31" ht="15" x14ac:dyDescent="0.25">
      <c r="A407" s="80">
        <v>406</v>
      </c>
      <c r="B407" t="s">
        <v>1622</v>
      </c>
      <c r="C407" t="s">
        <v>461</v>
      </c>
      <c r="D407" t="s">
        <v>282</v>
      </c>
      <c r="E407" t="s">
        <v>284</v>
      </c>
      <c r="F407" t="s">
        <v>370</v>
      </c>
      <c r="G407">
        <v>2</v>
      </c>
      <c r="H407">
        <v>4</v>
      </c>
      <c r="I407" t="s">
        <v>1607</v>
      </c>
      <c r="J407">
        <v>55</v>
      </c>
      <c r="K407" t="s">
        <v>304</v>
      </c>
      <c r="L407" t="s">
        <v>505</v>
      </c>
      <c r="M407" t="s">
        <v>637</v>
      </c>
      <c r="N407" t="s">
        <v>458</v>
      </c>
      <c r="O407" t="s">
        <v>503</v>
      </c>
      <c r="P407"/>
      <c r="Q407"/>
      <c r="R407"/>
      <c r="S407"/>
      <c r="T407" s="116"/>
      <c r="U407" t="s">
        <v>526</v>
      </c>
      <c r="V407" s="116">
        <v>44632</v>
      </c>
      <c r="W407" s="116"/>
      <c r="X407" t="s">
        <v>457</v>
      </c>
      <c r="Y407"/>
      <c r="Z407"/>
      <c r="AA407" s="116"/>
      <c r="AB407">
        <v>1</v>
      </c>
      <c r="AC407" s="83">
        <v>44632.417893518999</v>
      </c>
      <c r="AD407" s="83">
        <v>44632.417893518999</v>
      </c>
      <c r="AE407" s="82" t="s">
        <v>1621</v>
      </c>
    </row>
    <row r="408" spans="1:31" ht="15" x14ac:dyDescent="0.25">
      <c r="A408" s="80">
        <v>407</v>
      </c>
      <c r="B408" t="s">
        <v>842</v>
      </c>
      <c r="C408" t="s">
        <v>461</v>
      </c>
      <c r="D408" t="s">
        <v>282</v>
      </c>
      <c r="E408" t="s">
        <v>284</v>
      </c>
      <c r="F408" t="s">
        <v>370</v>
      </c>
      <c r="G408">
        <v>2</v>
      </c>
      <c r="H408">
        <v>4</v>
      </c>
      <c r="I408" t="s">
        <v>1607</v>
      </c>
      <c r="J408">
        <v>54</v>
      </c>
      <c r="K408" t="s">
        <v>306</v>
      </c>
      <c r="L408" t="s">
        <v>505</v>
      </c>
      <c r="M408" t="s">
        <v>489</v>
      </c>
      <c r="N408" t="s">
        <v>458</v>
      </c>
      <c r="O408" t="s">
        <v>503</v>
      </c>
      <c r="P408"/>
      <c r="Q408"/>
      <c r="R408"/>
      <c r="S408"/>
      <c r="T408" s="116"/>
      <c r="U408" t="s">
        <v>526</v>
      </c>
      <c r="V408" s="116">
        <v>44632</v>
      </c>
      <c r="W408" s="116"/>
      <c r="X408" t="s">
        <v>457</v>
      </c>
      <c r="Y408"/>
      <c r="Z408"/>
      <c r="AA408" s="116"/>
      <c r="AB408">
        <v>1</v>
      </c>
      <c r="AC408" s="83">
        <v>44632.419421295999</v>
      </c>
      <c r="AD408" s="83">
        <v>44632.419421295999</v>
      </c>
      <c r="AE408" s="82" t="s">
        <v>1623</v>
      </c>
    </row>
    <row r="409" spans="1:31" ht="15" x14ac:dyDescent="0.25">
      <c r="A409" s="80">
        <v>408</v>
      </c>
      <c r="B409" t="s">
        <v>1625</v>
      </c>
      <c r="C409" t="s">
        <v>461</v>
      </c>
      <c r="D409" t="s">
        <v>282</v>
      </c>
      <c r="E409" t="s">
        <v>284</v>
      </c>
      <c r="F409" t="s">
        <v>370</v>
      </c>
      <c r="G409">
        <v>2</v>
      </c>
      <c r="H409">
        <v>4</v>
      </c>
      <c r="I409" t="s">
        <v>1607</v>
      </c>
      <c r="J409">
        <v>25</v>
      </c>
      <c r="K409" t="s">
        <v>304</v>
      </c>
      <c r="L409" t="s">
        <v>505</v>
      </c>
      <c r="M409" t="s">
        <v>477</v>
      </c>
      <c r="N409" t="s">
        <v>458</v>
      </c>
      <c r="O409" t="s">
        <v>503</v>
      </c>
      <c r="P409"/>
      <c r="Q409"/>
      <c r="R409"/>
      <c r="S409"/>
      <c r="T409" s="116"/>
      <c r="U409" t="s">
        <v>526</v>
      </c>
      <c r="V409" s="116">
        <v>44632</v>
      </c>
      <c r="W409" s="116"/>
      <c r="X409" t="s">
        <v>457</v>
      </c>
      <c r="Y409"/>
      <c r="Z409"/>
      <c r="AA409" s="116"/>
      <c r="AB409">
        <v>1</v>
      </c>
      <c r="AC409" s="83">
        <v>44632.420787037001</v>
      </c>
      <c r="AD409" s="83">
        <v>44632.420787037001</v>
      </c>
      <c r="AE409" s="82" t="s">
        <v>1624</v>
      </c>
    </row>
    <row r="410" spans="1:31" ht="15" x14ac:dyDescent="0.25">
      <c r="A410" s="80">
        <v>409</v>
      </c>
      <c r="B410" t="s">
        <v>536</v>
      </c>
      <c r="C410" t="s">
        <v>461</v>
      </c>
      <c r="D410" t="s">
        <v>282</v>
      </c>
      <c r="E410" t="s">
        <v>284</v>
      </c>
      <c r="F410" t="s">
        <v>370</v>
      </c>
      <c r="G410">
        <v>2</v>
      </c>
      <c r="H410">
        <v>4</v>
      </c>
      <c r="I410" t="s">
        <v>1607</v>
      </c>
      <c r="J410">
        <v>39</v>
      </c>
      <c r="K410" t="s">
        <v>304</v>
      </c>
      <c r="L410" t="s">
        <v>505</v>
      </c>
      <c r="M410" t="s">
        <v>489</v>
      </c>
      <c r="N410" t="s">
        <v>458</v>
      </c>
      <c r="O410" t="s">
        <v>503</v>
      </c>
      <c r="P410"/>
      <c r="Q410"/>
      <c r="R410"/>
      <c r="S410"/>
      <c r="T410" s="116"/>
      <c r="U410" t="s">
        <v>526</v>
      </c>
      <c r="V410" s="116">
        <v>44632</v>
      </c>
      <c r="W410" s="116"/>
      <c r="X410" t="s">
        <v>457</v>
      </c>
      <c r="Y410"/>
      <c r="Z410"/>
      <c r="AA410" s="116"/>
      <c r="AB410">
        <v>1</v>
      </c>
      <c r="AC410" s="83">
        <v>44632.422361110999</v>
      </c>
      <c r="AD410" s="83">
        <v>44632.422361110999</v>
      </c>
      <c r="AE410" s="82" t="s">
        <v>1626</v>
      </c>
    </row>
    <row r="411" spans="1:31" ht="15" x14ac:dyDescent="0.25">
      <c r="A411" s="80">
        <v>410</v>
      </c>
      <c r="B411" t="s">
        <v>1628</v>
      </c>
      <c r="C411" t="s">
        <v>461</v>
      </c>
      <c r="D411" t="s">
        <v>282</v>
      </c>
      <c r="E411" t="s">
        <v>284</v>
      </c>
      <c r="F411" t="s">
        <v>370</v>
      </c>
      <c r="G411">
        <v>2</v>
      </c>
      <c r="H411">
        <v>4</v>
      </c>
      <c r="I411" t="s">
        <v>1607</v>
      </c>
      <c r="J411">
        <v>33</v>
      </c>
      <c r="K411" t="s">
        <v>306</v>
      </c>
      <c r="L411" t="s">
        <v>505</v>
      </c>
      <c r="M411" t="s">
        <v>489</v>
      </c>
      <c r="N411" t="s">
        <v>458</v>
      </c>
      <c r="O411" t="s">
        <v>503</v>
      </c>
      <c r="P411"/>
      <c r="Q411"/>
      <c r="R411"/>
      <c r="S411"/>
      <c r="T411" s="116"/>
      <c r="U411" t="s">
        <v>526</v>
      </c>
      <c r="V411" s="116">
        <v>44632</v>
      </c>
      <c r="W411" s="116"/>
      <c r="X411" t="s">
        <v>457</v>
      </c>
      <c r="Y411"/>
      <c r="Z411"/>
      <c r="AA411" s="116"/>
      <c r="AB411">
        <v>1</v>
      </c>
      <c r="AC411" s="83">
        <v>44632.423819443997</v>
      </c>
      <c r="AD411" s="83">
        <v>44632.423819443997</v>
      </c>
      <c r="AE411" s="82" t="s">
        <v>1627</v>
      </c>
    </row>
    <row r="412" spans="1:31" ht="15" x14ac:dyDescent="0.25">
      <c r="A412" s="80">
        <v>411</v>
      </c>
      <c r="B412" t="s">
        <v>1630</v>
      </c>
      <c r="C412" t="s">
        <v>461</v>
      </c>
      <c r="D412" t="s">
        <v>282</v>
      </c>
      <c r="E412" t="s">
        <v>284</v>
      </c>
      <c r="F412" t="s">
        <v>370</v>
      </c>
      <c r="G412">
        <v>2</v>
      </c>
      <c r="H412">
        <v>4</v>
      </c>
      <c r="I412" t="s">
        <v>1607</v>
      </c>
      <c r="J412">
        <v>6</v>
      </c>
      <c r="K412" t="s">
        <v>304</v>
      </c>
      <c r="L412" t="s">
        <v>505</v>
      </c>
      <c r="M412" t="s">
        <v>497</v>
      </c>
      <c r="N412" t="s">
        <v>458</v>
      </c>
      <c r="O412" t="s">
        <v>503</v>
      </c>
      <c r="P412"/>
      <c r="Q412"/>
      <c r="R412"/>
      <c r="S412"/>
      <c r="T412" s="116"/>
      <c r="U412" t="s">
        <v>526</v>
      </c>
      <c r="V412" s="116">
        <v>44632</v>
      </c>
      <c r="W412" s="116"/>
      <c r="X412" t="s">
        <v>457</v>
      </c>
      <c r="Y412"/>
      <c r="Z412"/>
      <c r="AA412" s="116"/>
      <c r="AB412">
        <v>1</v>
      </c>
      <c r="AC412" s="83">
        <v>44632.425370370001</v>
      </c>
      <c r="AD412" s="83">
        <v>44632.425370370001</v>
      </c>
      <c r="AE412" s="82" t="s">
        <v>1629</v>
      </c>
    </row>
    <row r="413" spans="1:31" ht="15" x14ac:dyDescent="0.25">
      <c r="A413" s="80">
        <v>412</v>
      </c>
      <c r="B413" t="s">
        <v>1632</v>
      </c>
      <c r="C413" t="s">
        <v>461</v>
      </c>
      <c r="D413" t="s">
        <v>282</v>
      </c>
      <c r="E413" t="s">
        <v>284</v>
      </c>
      <c r="F413" t="s">
        <v>370</v>
      </c>
      <c r="G413">
        <v>2</v>
      </c>
      <c r="H413">
        <v>4</v>
      </c>
      <c r="I413" t="s">
        <v>1607</v>
      </c>
      <c r="J413">
        <v>12</v>
      </c>
      <c r="K413" t="s">
        <v>306</v>
      </c>
      <c r="L413" t="s">
        <v>505</v>
      </c>
      <c r="M413" t="s">
        <v>477</v>
      </c>
      <c r="N413" t="s">
        <v>458</v>
      </c>
      <c r="O413" t="s">
        <v>503</v>
      </c>
      <c r="P413"/>
      <c r="Q413"/>
      <c r="R413"/>
      <c r="S413"/>
      <c r="T413" s="116"/>
      <c r="U413" t="s">
        <v>526</v>
      </c>
      <c r="V413" s="116">
        <v>44632</v>
      </c>
      <c r="W413" s="116"/>
      <c r="X413" t="s">
        <v>457</v>
      </c>
      <c r="Y413"/>
      <c r="Z413"/>
      <c r="AA413" s="116"/>
      <c r="AB413">
        <v>1</v>
      </c>
      <c r="AC413" s="83">
        <v>44632.426608795999</v>
      </c>
      <c r="AD413" s="83">
        <v>44632.426608795999</v>
      </c>
      <c r="AE413" s="82" t="s">
        <v>1631</v>
      </c>
    </row>
    <row r="414" spans="1:31" ht="15" x14ac:dyDescent="0.25">
      <c r="A414" s="80">
        <v>413</v>
      </c>
      <c r="B414" t="s">
        <v>1634</v>
      </c>
      <c r="C414" t="s">
        <v>461</v>
      </c>
      <c r="D414" t="s">
        <v>282</v>
      </c>
      <c r="E414" t="s">
        <v>284</v>
      </c>
      <c r="F414" t="s">
        <v>337</v>
      </c>
      <c r="G414">
        <v>4</v>
      </c>
      <c r="H414">
        <v>1</v>
      </c>
      <c r="I414" t="s">
        <v>1635</v>
      </c>
      <c r="J414">
        <v>43</v>
      </c>
      <c r="K414" t="s">
        <v>304</v>
      </c>
      <c r="L414" t="s">
        <v>505</v>
      </c>
      <c r="M414" t="s">
        <v>489</v>
      </c>
      <c r="N414" t="s">
        <v>458</v>
      </c>
      <c r="O414" t="s">
        <v>503</v>
      </c>
      <c r="P414"/>
      <c r="Q414"/>
      <c r="R414"/>
      <c r="S414"/>
      <c r="T414" s="116"/>
      <c r="U414" t="s">
        <v>526</v>
      </c>
      <c r="V414" s="116">
        <v>44632</v>
      </c>
      <c r="W414" s="116"/>
      <c r="X414" t="s">
        <v>457</v>
      </c>
      <c r="Y414"/>
      <c r="Z414"/>
      <c r="AA414" s="116"/>
      <c r="AB414">
        <v>1</v>
      </c>
      <c r="AC414" s="83">
        <v>44632.464490740997</v>
      </c>
      <c r="AD414" s="83">
        <v>44632.464490740997</v>
      </c>
      <c r="AE414" s="82" t="s">
        <v>1633</v>
      </c>
    </row>
    <row r="415" spans="1:31" ht="15" x14ac:dyDescent="0.25">
      <c r="A415" s="80">
        <v>414</v>
      </c>
      <c r="B415" t="s">
        <v>1637</v>
      </c>
      <c r="C415" t="s">
        <v>461</v>
      </c>
      <c r="D415" t="s">
        <v>282</v>
      </c>
      <c r="E415" t="s">
        <v>284</v>
      </c>
      <c r="F415" t="s">
        <v>337</v>
      </c>
      <c r="G415">
        <v>4</v>
      </c>
      <c r="H415">
        <v>1</v>
      </c>
      <c r="I415" t="s">
        <v>1635</v>
      </c>
      <c r="J415">
        <v>23</v>
      </c>
      <c r="K415" t="s">
        <v>306</v>
      </c>
      <c r="L415" t="s">
        <v>505</v>
      </c>
      <c r="M415" t="s">
        <v>477</v>
      </c>
      <c r="N415" t="s">
        <v>458</v>
      </c>
      <c r="O415" t="s">
        <v>503</v>
      </c>
      <c r="P415"/>
      <c r="Q415"/>
      <c r="R415"/>
      <c r="S415"/>
      <c r="T415" s="116"/>
      <c r="U415" t="s">
        <v>526</v>
      </c>
      <c r="V415" s="116">
        <v>44632</v>
      </c>
      <c r="W415" s="116"/>
      <c r="X415" t="s">
        <v>457</v>
      </c>
      <c r="Y415"/>
      <c r="Z415"/>
      <c r="AA415" s="116"/>
      <c r="AB415">
        <v>1</v>
      </c>
      <c r="AC415" s="83">
        <v>44632.472476852003</v>
      </c>
      <c r="AD415" s="83">
        <v>44632.472476852003</v>
      </c>
      <c r="AE415" s="82" t="s">
        <v>1636</v>
      </c>
    </row>
    <row r="416" spans="1:31" ht="15" x14ac:dyDescent="0.25">
      <c r="A416" s="80">
        <v>415</v>
      </c>
      <c r="B416" t="s">
        <v>1639</v>
      </c>
      <c r="C416" t="s">
        <v>461</v>
      </c>
      <c r="D416" t="s">
        <v>282</v>
      </c>
      <c r="E416" t="s">
        <v>284</v>
      </c>
      <c r="F416" t="s">
        <v>337</v>
      </c>
      <c r="G416">
        <v>4</v>
      </c>
      <c r="H416">
        <v>1</v>
      </c>
      <c r="I416" t="s">
        <v>1635</v>
      </c>
      <c r="J416">
        <v>26</v>
      </c>
      <c r="K416" t="s">
        <v>306</v>
      </c>
      <c r="L416" t="s">
        <v>505</v>
      </c>
      <c r="M416" t="s">
        <v>477</v>
      </c>
      <c r="N416" t="s">
        <v>458</v>
      </c>
      <c r="O416" t="s">
        <v>503</v>
      </c>
      <c r="P416"/>
      <c r="Q416"/>
      <c r="R416"/>
      <c r="S416"/>
      <c r="T416" s="116"/>
      <c r="U416" t="s">
        <v>526</v>
      </c>
      <c r="V416" s="116">
        <v>44632</v>
      </c>
      <c r="W416" s="116"/>
      <c r="X416" t="s">
        <v>457</v>
      </c>
      <c r="Y416"/>
      <c r="Z416"/>
      <c r="AA416" s="116"/>
      <c r="AB416">
        <v>1</v>
      </c>
      <c r="AC416" s="83">
        <v>44632.474513888999</v>
      </c>
      <c r="AD416" s="83">
        <v>44632.474513888999</v>
      </c>
      <c r="AE416" s="82" t="s">
        <v>1638</v>
      </c>
    </row>
    <row r="417" spans="1:31" ht="15" x14ac:dyDescent="0.25">
      <c r="A417" s="80">
        <v>416</v>
      </c>
      <c r="B417" t="s">
        <v>682</v>
      </c>
      <c r="C417" t="s">
        <v>461</v>
      </c>
      <c r="D417" t="s">
        <v>282</v>
      </c>
      <c r="E417" t="s">
        <v>284</v>
      </c>
      <c r="F417" t="s">
        <v>337</v>
      </c>
      <c r="G417">
        <v>4</v>
      </c>
      <c r="H417">
        <v>1</v>
      </c>
      <c r="I417" t="s">
        <v>1635</v>
      </c>
      <c r="J417">
        <v>30</v>
      </c>
      <c r="K417" t="s">
        <v>304</v>
      </c>
      <c r="L417" t="s">
        <v>505</v>
      </c>
      <c r="M417" t="s">
        <v>477</v>
      </c>
      <c r="N417" t="s">
        <v>458</v>
      </c>
      <c r="O417" t="s">
        <v>503</v>
      </c>
      <c r="P417"/>
      <c r="Q417"/>
      <c r="R417"/>
      <c r="S417"/>
      <c r="T417" s="116"/>
      <c r="U417" t="s">
        <v>526</v>
      </c>
      <c r="V417" s="116">
        <v>44632</v>
      </c>
      <c r="W417" s="116"/>
      <c r="X417" t="s">
        <v>457</v>
      </c>
      <c r="Y417"/>
      <c r="Z417"/>
      <c r="AA417" s="116"/>
      <c r="AB417">
        <v>1</v>
      </c>
      <c r="AC417" s="83">
        <v>44632.475972221997</v>
      </c>
      <c r="AD417" s="83">
        <v>44632.475972221997</v>
      </c>
      <c r="AE417" s="82" t="s">
        <v>1640</v>
      </c>
    </row>
    <row r="418" spans="1:31" ht="15" x14ac:dyDescent="0.25">
      <c r="A418" s="80">
        <v>417</v>
      </c>
      <c r="B418" t="s">
        <v>1642</v>
      </c>
      <c r="C418" t="s">
        <v>461</v>
      </c>
      <c r="D418" t="s">
        <v>282</v>
      </c>
      <c r="E418" t="s">
        <v>284</v>
      </c>
      <c r="F418" t="s">
        <v>337</v>
      </c>
      <c r="G418">
        <v>4</v>
      </c>
      <c r="H418">
        <v>1</v>
      </c>
      <c r="I418" t="s">
        <v>1635</v>
      </c>
      <c r="J418">
        <v>36</v>
      </c>
      <c r="K418" t="s">
        <v>304</v>
      </c>
      <c r="L418" t="s">
        <v>505</v>
      </c>
      <c r="M418" t="s">
        <v>484</v>
      </c>
      <c r="N418" t="s">
        <v>458</v>
      </c>
      <c r="O418" t="s">
        <v>503</v>
      </c>
      <c r="P418"/>
      <c r="Q418"/>
      <c r="R418"/>
      <c r="S418"/>
      <c r="T418" s="116"/>
      <c r="U418" t="s">
        <v>526</v>
      </c>
      <c r="V418" s="116">
        <v>44632</v>
      </c>
      <c r="W418" s="116"/>
      <c r="X418" t="s">
        <v>457</v>
      </c>
      <c r="Y418"/>
      <c r="Z418"/>
      <c r="AA418" s="116"/>
      <c r="AB418">
        <v>1</v>
      </c>
      <c r="AC418" s="83">
        <v>44632.477719907001</v>
      </c>
      <c r="AD418" s="83">
        <v>44632.477719907001</v>
      </c>
      <c r="AE418" s="82" t="s">
        <v>1641</v>
      </c>
    </row>
    <row r="419" spans="1:31" ht="15" x14ac:dyDescent="0.25">
      <c r="A419" s="80">
        <v>418</v>
      </c>
      <c r="B419" t="s">
        <v>1644</v>
      </c>
      <c r="C419" t="s">
        <v>461</v>
      </c>
      <c r="D419" t="s">
        <v>282</v>
      </c>
      <c r="E419" t="s">
        <v>284</v>
      </c>
      <c r="F419" t="s">
        <v>594</v>
      </c>
      <c r="G419">
        <v>2</v>
      </c>
      <c r="H419">
        <v>5</v>
      </c>
      <c r="I419" t="s">
        <v>1645</v>
      </c>
      <c r="J419">
        <v>46</v>
      </c>
      <c r="K419" t="s">
        <v>304</v>
      </c>
      <c r="L419" t="s">
        <v>307</v>
      </c>
      <c r="M419" t="s">
        <v>478</v>
      </c>
      <c r="N419" t="s">
        <v>458</v>
      </c>
      <c r="O419" t="s">
        <v>481</v>
      </c>
      <c r="P419"/>
      <c r="Q419"/>
      <c r="R419"/>
      <c r="S419"/>
      <c r="T419" s="116"/>
      <c r="U419" t="s">
        <v>513</v>
      </c>
      <c r="V419" s="116">
        <v>44632</v>
      </c>
      <c r="W419" s="116"/>
      <c r="X419" t="s">
        <v>457</v>
      </c>
      <c r="Y419"/>
      <c r="Z419"/>
      <c r="AA419" s="116"/>
      <c r="AB419">
        <v>1</v>
      </c>
      <c r="AC419" s="83">
        <v>44632.493252314998</v>
      </c>
      <c r="AD419" s="83">
        <v>44632.493252314998</v>
      </c>
      <c r="AE419" s="82" t="s">
        <v>1643</v>
      </c>
    </row>
    <row r="420" spans="1:31" ht="15" x14ac:dyDescent="0.25">
      <c r="A420" s="80">
        <v>419</v>
      </c>
      <c r="B420" t="s">
        <v>1647</v>
      </c>
      <c r="C420" t="s">
        <v>461</v>
      </c>
      <c r="D420" t="s">
        <v>282</v>
      </c>
      <c r="E420" t="s">
        <v>284</v>
      </c>
      <c r="F420" t="s">
        <v>594</v>
      </c>
      <c r="G420">
        <v>2</v>
      </c>
      <c r="H420">
        <v>5</v>
      </c>
      <c r="I420" t="s">
        <v>1645</v>
      </c>
      <c r="J420">
        <v>46</v>
      </c>
      <c r="K420" t="s">
        <v>306</v>
      </c>
      <c r="L420" t="s">
        <v>307</v>
      </c>
      <c r="M420" t="s">
        <v>478</v>
      </c>
      <c r="N420" t="s">
        <v>458</v>
      </c>
      <c r="O420" t="s">
        <v>481</v>
      </c>
      <c r="P420"/>
      <c r="Q420"/>
      <c r="R420"/>
      <c r="S420"/>
      <c r="T420" s="116"/>
      <c r="U420" t="s">
        <v>513</v>
      </c>
      <c r="V420" s="116">
        <v>44632</v>
      </c>
      <c r="W420" s="116"/>
      <c r="X420" t="s">
        <v>457</v>
      </c>
      <c r="Y420"/>
      <c r="Z420"/>
      <c r="AA420" s="116"/>
      <c r="AB420">
        <v>2</v>
      </c>
      <c r="AC420" s="83">
        <v>44632.494444443997</v>
      </c>
      <c r="AD420" s="83">
        <v>44632.494444443997</v>
      </c>
      <c r="AE420" s="82" t="s">
        <v>1646</v>
      </c>
    </row>
    <row r="421" spans="1:31" ht="15" x14ac:dyDescent="0.25">
      <c r="A421" s="80">
        <v>420</v>
      </c>
      <c r="B421" t="s">
        <v>1649</v>
      </c>
      <c r="C421" t="s">
        <v>461</v>
      </c>
      <c r="D421" t="s">
        <v>282</v>
      </c>
      <c r="E421" t="s">
        <v>284</v>
      </c>
      <c r="F421" t="s">
        <v>529</v>
      </c>
      <c r="G421">
        <v>1</v>
      </c>
      <c r="H421">
        <v>1</v>
      </c>
      <c r="I421" t="s">
        <v>1650</v>
      </c>
      <c r="J421">
        <v>55</v>
      </c>
      <c r="K421" t="s">
        <v>306</v>
      </c>
      <c r="L421" t="s">
        <v>307</v>
      </c>
      <c r="M421" t="s">
        <v>478</v>
      </c>
      <c r="N421" t="s">
        <v>458</v>
      </c>
      <c r="O421" t="s">
        <v>481</v>
      </c>
      <c r="P421"/>
      <c r="Q421"/>
      <c r="R421"/>
      <c r="S421"/>
      <c r="T421" s="116"/>
      <c r="U421" t="s">
        <v>513</v>
      </c>
      <c r="V421" s="116">
        <v>44632</v>
      </c>
      <c r="W421" s="116"/>
      <c r="X421" t="s">
        <v>457</v>
      </c>
      <c r="Y421"/>
      <c r="Z421"/>
      <c r="AA421" s="116"/>
      <c r="AB421">
        <v>1</v>
      </c>
      <c r="AC421" s="83">
        <v>44632.507152778002</v>
      </c>
      <c r="AD421" s="83">
        <v>44632.507152778002</v>
      </c>
      <c r="AE421" s="82" t="s">
        <v>1648</v>
      </c>
    </row>
    <row r="422" spans="1:31" ht="15" x14ac:dyDescent="0.25">
      <c r="A422" s="80">
        <v>421</v>
      </c>
      <c r="B422" t="s">
        <v>1652</v>
      </c>
      <c r="C422" t="s">
        <v>461</v>
      </c>
      <c r="D422" t="s">
        <v>282</v>
      </c>
      <c r="E422" t="s">
        <v>284</v>
      </c>
      <c r="F422" t="s">
        <v>594</v>
      </c>
      <c r="G422">
        <v>2</v>
      </c>
      <c r="H422">
        <v>5</v>
      </c>
      <c r="I422" t="s">
        <v>595</v>
      </c>
      <c r="J422">
        <v>40</v>
      </c>
      <c r="K422" t="s">
        <v>304</v>
      </c>
      <c r="L422" t="s">
        <v>307</v>
      </c>
      <c r="M422" t="s">
        <v>478</v>
      </c>
      <c r="N422" t="s">
        <v>458</v>
      </c>
      <c r="O422" t="s">
        <v>590</v>
      </c>
      <c r="P422"/>
      <c r="Q422"/>
      <c r="R422"/>
      <c r="S422"/>
      <c r="T422" s="116"/>
      <c r="U422" t="s">
        <v>513</v>
      </c>
      <c r="V422" s="116">
        <v>44632</v>
      </c>
      <c r="W422" s="116"/>
      <c r="X422" t="s">
        <v>457</v>
      </c>
      <c r="Y422"/>
      <c r="Z422"/>
      <c r="AA422" s="116"/>
      <c r="AB422">
        <v>1</v>
      </c>
      <c r="AC422" s="83">
        <v>44632.513773147999</v>
      </c>
      <c r="AD422" s="83">
        <v>44632.513773147999</v>
      </c>
      <c r="AE422" s="82" t="s">
        <v>1651</v>
      </c>
    </row>
    <row r="423" spans="1:31" ht="15" x14ac:dyDescent="0.25">
      <c r="A423" s="80">
        <v>422</v>
      </c>
      <c r="B423" t="s">
        <v>578</v>
      </c>
      <c r="C423" t="s">
        <v>461</v>
      </c>
      <c r="D423" t="s">
        <v>282</v>
      </c>
      <c r="E423" t="s">
        <v>284</v>
      </c>
      <c r="F423" t="s">
        <v>594</v>
      </c>
      <c r="G423">
        <v>2</v>
      </c>
      <c r="H423">
        <v>5</v>
      </c>
      <c r="I423" t="s">
        <v>595</v>
      </c>
      <c r="J423">
        <v>42</v>
      </c>
      <c r="K423" t="s">
        <v>306</v>
      </c>
      <c r="L423" t="s">
        <v>307</v>
      </c>
      <c r="M423" t="s">
        <v>478</v>
      </c>
      <c r="N423" t="s">
        <v>458</v>
      </c>
      <c r="O423" t="s">
        <v>590</v>
      </c>
      <c r="P423"/>
      <c r="Q423"/>
      <c r="R423"/>
      <c r="S423"/>
      <c r="T423" s="116"/>
      <c r="U423" t="s">
        <v>513</v>
      </c>
      <c r="V423" s="116">
        <v>44632</v>
      </c>
      <c r="W423" s="116"/>
      <c r="X423" t="s">
        <v>457</v>
      </c>
      <c r="Y423"/>
      <c r="Z423"/>
      <c r="AA423" s="116"/>
      <c r="AB423">
        <v>1</v>
      </c>
      <c r="AC423" s="83">
        <v>44632.514525462997</v>
      </c>
      <c r="AD423" s="83">
        <v>44632.514525462997</v>
      </c>
      <c r="AE423" s="82" t="s">
        <v>1653</v>
      </c>
    </row>
    <row r="424" spans="1:31" ht="15" x14ac:dyDescent="0.25">
      <c r="A424" s="80">
        <v>423</v>
      </c>
      <c r="B424" t="s">
        <v>1655</v>
      </c>
      <c r="C424" t="s">
        <v>461</v>
      </c>
      <c r="D424" t="s">
        <v>282</v>
      </c>
      <c r="E424" t="s">
        <v>284</v>
      </c>
      <c r="F424" t="s">
        <v>594</v>
      </c>
      <c r="G424">
        <v>2</v>
      </c>
      <c r="H424">
        <v>5</v>
      </c>
      <c r="I424" t="s">
        <v>595</v>
      </c>
      <c r="J424">
        <v>18</v>
      </c>
      <c r="K424" t="s">
        <v>304</v>
      </c>
      <c r="L424" t="s">
        <v>307</v>
      </c>
      <c r="M424" t="s">
        <v>478</v>
      </c>
      <c r="N424" t="s">
        <v>458</v>
      </c>
      <c r="O424" t="s">
        <v>590</v>
      </c>
      <c r="P424"/>
      <c r="Q424"/>
      <c r="R424"/>
      <c r="S424"/>
      <c r="T424" s="116"/>
      <c r="U424" t="s">
        <v>513</v>
      </c>
      <c r="V424" s="116">
        <v>44632</v>
      </c>
      <c r="W424" s="116"/>
      <c r="X424" t="s">
        <v>457</v>
      </c>
      <c r="Y424"/>
      <c r="Z424"/>
      <c r="AA424" s="116"/>
      <c r="AB424">
        <v>2</v>
      </c>
      <c r="AC424" s="83">
        <v>44632.515555555998</v>
      </c>
      <c r="AD424" s="83">
        <v>44632.515555555998</v>
      </c>
      <c r="AE424" s="82" t="s">
        <v>1654</v>
      </c>
    </row>
    <row r="425" spans="1:31" ht="15" x14ac:dyDescent="0.25">
      <c r="A425" s="80">
        <v>424</v>
      </c>
      <c r="B425" t="s">
        <v>1657</v>
      </c>
      <c r="C425" t="s">
        <v>461</v>
      </c>
      <c r="D425" t="s">
        <v>282</v>
      </c>
      <c r="E425" t="s">
        <v>284</v>
      </c>
      <c r="F425" t="s">
        <v>594</v>
      </c>
      <c r="G425">
        <v>2</v>
      </c>
      <c r="H425">
        <v>5</v>
      </c>
      <c r="I425" t="s">
        <v>595</v>
      </c>
      <c r="J425">
        <v>13</v>
      </c>
      <c r="K425" t="s">
        <v>304</v>
      </c>
      <c r="L425" t="s">
        <v>307</v>
      </c>
      <c r="M425" t="s">
        <v>478</v>
      </c>
      <c r="N425" t="s">
        <v>458</v>
      </c>
      <c r="O425" t="s">
        <v>481</v>
      </c>
      <c r="P425"/>
      <c r="Q425"/>
      <c r="R425"/>
      <c r="S425"/>
      <c r="T425" s="116"/>
      <c r="U425" t="s">
        <v>513</v>
      </c>
      <c r="V425" s="116">
        <v>44632</v>
      </c>
      <c r="W425" s="116"/>
      <c r="X425" t="s">
        <v>457</v>
      </c>
      <c r="Y425"/>
      <c r="Z425"/>
      <c r="AA425" s="116"/>
      <c r="AB425">
        <v>2</v>
      </c>
      <c r="AC425" s="83">
        <v>44632.516655093001</v>
      </c>
      <c r="AD425" s="83">
        <v>44632.516655093001</v>
      </c>
      <c r="AE425" s="82" t="s">
        <v>1656</v>
      </c>
    </row>
    <row r="426" spans="1:31" ht="15" x14ac:dyDescent="0.25">
      <c r="A426" s="80">
        <v>425</v>
      </c>
      <c r="B426" t="s">
        <v>1659</v>
      </c>
      <c r="C426" t="s">
        <v>461</v>
      </c>
      <c r="D426" t="s">
        <v>282</v>
      </c>
      <c r="E426" t="s">
        <v>284</v>
      </c>
      <c r="F426" t="s">
        <v>341</v>
      </c>
      <c r="G426">
        <v>3</v>
      </c>
      <c r="H426">
        <v>2</v>
      </c>
      <c r="I426" t="s">
        <v>1660</v>
      </c>
      <c r="J426">
        <v>57</v>
      </c>
      <c r="K426" t="s">
        <v>306</v>
      </c>
      <c r="L426" t="s">
        <v>307</v>
      </c>
      <c r="M426" t="s">
        <v>478</v>
      </c>
      <c r="N426" t="s">
        <v>458</v>
      </c>
      <c r="O426" t="s">
        <v>590</v>
      </c>
      <c r="P426"/>
      <c r="Q426"/>
      <c r="R426"/>
      <c r="S426"/>
      <c r="T426" s="116"/>
      <c r="U426" t="s">
        <v>513</v>
      </c>
      <c r="V426" s="116">
        <v>44633</v>
      </c>
      <c r="W426" s="116"/>
      <c r="X426" t="s">
        <v>457</v>
      </c>
      <c r="Y426"/>
      <c r="Z426"/>
      <c r="AA426" s="116"/>
      <c r="AB426">
        <v>1</v>
      </c>
      <c r="AC426" s="83">
        <v>44633.421249999999</v>
      </c>
      <c r="AD426" s="83">
        <v>44633.421249999999</v>
      </c>
      <c r="AE426" s="82" t="s">
        <v>1658</v>
      </c>
    </row>
    <row r="427" spans="1:31" ht="15" x14ac:dyDescent="0.25">
      <c r="A427" s="80">
        <v>426</v>
      </c>
      <c r="B427" t="s">
        <v>1662</v>
      </c>
      <c r="C427" t="s">
        <v>461</v>
      </c>
      <c r="D427" t="s">
        <v>282</v>
      </c>
      <c r="E427" t="s">
        <v>284</v>
      </c>
      <c r="F427" t="s">
        <v>341</v>
      </c>
      <c r="G427">
        <v>3</v>
      </c>
      <c r="H427">
        <v>2</v>
      </c>
      <c r="I427" t="s">
        <v>1660</v>
      </c>
      <c r="J427">
        <v>54</v>
      </c>
      <c r="K427" t="s">
        <v>304</v>
      </c>
      <c r="L427" t="s">
        <v>307</v>
      </c>
      <c r="M427" t="s">
        <v>478</v>
      </c>
      <c r="N427" t="s">
        <v>458</v>
      </c>
      <c r="O427" t="s">
        <v>590</v>
      </c>
      <c r="P427"/>
      <c r="Q427"/>
      <c r="R427"/>
      <c r="S427"/>
      <c r="T427" s="116"/>
      <c r="U427" t="s">
        <v>513</v>
      </c>
      <c r="V427" s="116">
        <v>44633</v>
      </c>
      <c r="W427" s="116"/>
      <c r="X427" t="s">
        <v>457</v>
      </c>
      <c r="Y427"/>
      <c r="Z427"/>
      <c r="AA427" s="116"/>
      <c r="AB427">
        <v>2</v>
      </c>
      <c r="AC427" s="83">
        <v>44633.422013889001</v>
      </c>
      <c r="AD427" s="83">
        <v>44633.422013889001</v>
      </c>
      <c r="AE427" s="82" t="s">
        <v>1661</v>
      </c>
    </row>
    <row r="428" spans="1:31" ht="15" x14ac:dyDescent="0.25">
      <c r="A428" s="80">
        <v>427</v>
      </c>
      <c r="B428" t="s">
        <v>662</v>
      </c>
      <c r="C428" t="s">
        <v>461</v>
      </c>
      <c r="D428" t="s">
        <v>282</v>
      </c>
      <c r="E428" t="s">
        <v>284</v>
      </c>
      <c r="F428" t="s">
        <v>341</v>
      </c>
      <c r="G428">
        <v>3</v>
      </c>
      <c r="H428">
        <v>2</v>
      </c>
      <c r="I428" t="s">
        <v>1660</v>
      </c>
      <c r="J428">
        <v>55</v>
      </c>
      <c r="K428" t="s">
        <v>306</v>
      </c>
      <c r="L428" t="s">
        <v>307</v>
      </c>
      <c r="M428" t="s">
        <v>478</v>
      </c>
      <c r="N428" t="s">
        <v>458</v>
      </c>
      <c r="O428" t="s">
        <v>590</v>
      </c>
      <c r="P428"/>
      <c r="Q428"/>
      <c r="R428"/>
      <c r="S428"/>
      <c r="T428" s="116"/>
      <c r="U428" t="s">
        <v>513</v>
      </c>
      <c r="V428" s="116">
        <v>44633</v>
      </c>
      <c r="W428" s="116"/>
      <c r="X428" t="s">
        <v>457</v>
      </c>
      <c r="Y428"/>
      <c r="Z428"/>
      <c r="AA428" s="116"/>
      <c r="AB428">
        <v>2</v>
      </c>
      <c r="AC428" s="83">
        <v>44633.422812500001</v>
      </c>
      <c r="AD428" s="83">
        <v>44633.422812500001</v>
      </c>
      <c r="AE428" s="82" t="s">
        <v>1663</v>
      </c>
    </row>
    <row r="429" spans="1:31" ht="15" x14ac:dyDescent="0.25">
      <c r="A429" s="80">
        <v>428</v>
      </c>
      <c r="B429" t="s">
        <v>1665</v>
      </c>
      <c r="C429" t="s">
        <v>461</v>
      </c>
      <c r="D429" t="s">
        <v>282</v>
      </c>
      <c r="E429" t="s">
        <v>284</v>
      </c>
      <c r="F429" t="s">
        <v>341</v>
      </c>
      <c r="G429">
        <v>3</v>
      </c>
      <c r="H429">
        <v>2</v>
      </c>
      <c r="I429" t="s">
        <v>1660</v>
      </c>
      <c r="J429">
        <v>65</v>
      </c>
      <c r="K429" t="s">
        <v>304</v>
      </c>
      <c r="L429" t="s">
        <v>307</v>
      </c>
      <c r="M429" t="s">
        <v>478</v>
      </c>
      <c r="N429" t="s">
        <v>458</v>
      </c>
      <c r="O429" t="s">
        <v>590</v>
      </c>
      <c r="P429"/>
      <c r="Q429"/>
      <c r="R429"/>
      <c r="S429"/>
      <c r="T429" s="116"/>
      <c r="U429" t="s">
        <v>513</v>
      </c>
      <c r="V429" s="116">
        <v>44633</v>
      </c>
      <c r="W429" s="116"/>
      <c r="X429" t="s">
        <v>457</v>
      </c>
      <c r="Y429"/>
      <c r="Z429"/>
      <c r="AA429" s="116"/>
      <c r="AB429">
        <v>2</v>
      </c>
      <c r="AC429" s="83">
        <v>44633.423877314999</v>
      </c>
      <c r="AD429" s="83">
        <v>44633.423877314999</v>
      </c>
      <c r="AE429" s="82" t="s">
        <v>1664</v>
      </c>
    </row>
    <row r="430" spans="1:31" ht="15" x14ac:dyDescent="0.25">
      <c r="A430" s="80">
        <v>429</v>
      </c>
      <c r="B430" t="s">
        <v>1667</v>
      </c>
      <c r="C430" t="s">
        <v>461</v>
      </c>
      <c r="D430" t="s">
        <v>282</v>
      </c>
      <c r="E430" t="s">
        <v>284</v>
      </c>
      <c r="F430" t="s">
        <v>341</v>
      </c>
      <c r="G430">
        <v>3</v>
      </c>
      <c r="H430">
        <v>2</v>
      </c>
      <c r="I430" t="s">
        <v>1660</v>
      </c>
      <c r="J430">
        <v>6</v>
      </c>
      <c r="K430" t="s">
        <v>306</v>
      </c>
      <c r="L430" t="s">
        <v>307</v>
      </c>
      <c r="M430" t="s">
        <v>478</v>
      </c>
      <c r="N430" t="s">
        <v>458</v>
      </c>
      <c r="O430" t="s">
        <v>590</v>
      </c>
      <c r="P430"/>
      <c r="Q430"/>
      <c r="R430"/>
      <c r="S430"/>
      <c r="T430" s="116"/>
      <c r="U430" t="s">
        <v>513</v>
      </c>
      <c r="V430" s="116">
        <v>44633</v>
      </c>
      <c r="W430" s="116"/>
      <c r="X430" t="s">
        <v>457</v>
      </c>
      <c r="Y430"/>
      <c r="Z430"/>
      <c r="AA430" s="116"/>
      <c r="AB430">
        <v>2</v>
      </c>
      <c r="AC430" s="83">
        <v>44633.424849536997</v>
      </c>
      <c r="AD430" s="83">
        <v>44633.424849536997</v>
      </c>
      <c r="AE430" s="82" t="s">
        <v>1666</v>
      </c>
    </row>
    <row r="431" spans="1:31" ht="15" x14ac:dyDescent="0.25">
      <c r="A431" s="80">
        <v>430</v>
      </c>
      <c r="B431" t="s">
        <v>1669</v>
      </c>
      <c r="C431" t="s">
        <v>461</v>
      </c>
      <c r="D431" t="s">
        <v>282</v>
      </c>
      <c r="E431" t="s">
        <v>284</v>
      </c>
      <c r="F431" t="s">
        <v>339</v>
      </c>
      <c r="G431">
        <v>3</v>
      </c>
      <c r="H431">
        <v>1</v>
      </c>
      <c r="I431" t="s">
        <v>339</v>
      </c>
      <c r="J431">
        <v>44</v>
      </c>
      <c r="K431" t="s">
        <v>304</v>
      </c>
      <c r="L431" t="s">
        <v>307</v>
      </c>
      <c r="M431" t="s">
        <v>478</v>
      </c>
      <c r="N431" t="s">
        <v>458</v>
      </c>
      <c r="O431" t="s">
        <v>481</v>
      </c>
      <c r="P431"/>
      <c r="Q431"/>
      <c r="R431"/>
      <c r="S431"/>
      <c r="T431" s="116"/>
      <c r="U431" t="s">
        <v>513</v>
      </c>
      <c r="V431" s="116">
        <v>44633</v>
      </c>
      <c r="W431" s="116"/>
      <c r="X431" t="s">
        <v>457</v>
      </c>
      <c r="Y431"/>
      <c r="Z431"/>
      <c r="AA431" s="116"/>
      <c r="AB431">
        <v>0</v>
      </c>
      <c r="AC431" s="83">
        <v>44633.455706018998</v>
      </c>
      <c r="AD431" s="83">
        <v>44633.455706018998</v>
      </c>
      <c r="AE431" s="82" t="s">
        <v>1668</v>
      </c>
    </row>
    <row r="432" spans="1:31" ht="15" x14ac:dyDescent="0.25">
      <c r="A432" s="80">
        <v>431</v>
      </c>
      <c r="B432" t="s">
        <v>1671</v>
      </c>
      <c r="C432" t="s">
        <v>461</v>
      </c>
      <c r="D432" t="s">
        <v>282</v>
      </c>
      <c r="E432" t="s">
        <v>284</v>
      </c>
      <c r="F432" t="s">
        <v>339</v>
      </c>
      <c r="G432">
        <v>3</v>
      </c>
      <c r="H432">
        <v>1</v>
      </c>
      <c r="I432" t="s">
        <v>339</v>
      </c>
      <c r="J432">
        <v>38</v>
      </c>
      <c r="K432" t="s">
        <v>304</v>
      </c>
      <c r="L432" t="s">
        <v>307</v>
      </c>
      <c r="M432" t="s">
        <v>478</v>
      </c>
      <c r="N432" t="s">
        <v>458</v>
      </c>
      <c r="O432" t="s">
        <v>481</v>
      </c>
      <c r="P432"/>
      <c r="Q432"/>
      <c r="R432"/>
      <c r="S432"/>
      <c r="T432" s="116"/>
      <c r="U432" t="s">
        <v>513</v>
      </c>
      <c r="V432" s="116">
        <v>44633</v>
      </c>
      <c r="W432" s="116"/>
      <c r="X432" t="s">
        <v>457</v>
      </c>
      <c r="Y432"/>
      <c r="Z432"/>
      <c r="AA432" s="116"/>
      <c r="AB432">
        <v>1</v>
      </c>
      <c r="AC432" s="83">
        <v>44633.456747684999</v>
      </c>
      <c r="AD432" s="83">
        <v>44633.456747684999</v>
      </c>
      <c r="AE432" s="82" t="s">
        <v>1670</v>
      </c>
    </row>
    <row r="433" spans="1:31" ht="15" x14ac:dyDescent="0.25">
      <c r="A433" s="80">
        <v>432</v>
      </c>
      <c r="B433" t="s">
        <v>1673</v>
      </c>
      <c r="C433" t="s">
        <v>461</v>
      </c>
      <c r="D433" t="s">
        <v>282</v>
      </c>
      <c r="E433" t="s">
        <v>284</v>
      </c>
      <c r="F433" t="s">
        <v>594</v>
      </c>
      <c r="G433">
        <v>2</v>
      </c>
      <c r="H433">
        <v>5</v>
      </c>
      <c r="I433" t="s">
        <v>594</v>
      </c>
      <c r="J433">
        <v>68</v>
      </c>
      <c r="K433" t="s">
        <v>304</v>
      </c>
      <c r="L433" t="s">
        <v>307</v>
      </c>
      <c r="M433" t="s">
        <v>478</v>
      </c>
      <c r="N433" t="s">
        <v>458</v>
      </c>
      <c r="O433" t="s">
        <v>590</v>
      </c>
      <c r="P433"/>
      <c r="Q433"/>
      <c r="R433"/>
      <c r="S433"/>
      <c r="T433" s="116"/>
      <c r="U433" t="s">
        <v>513</v>
      </c>
      <c r="V433" s="116">
        <v>44633</v>
      </c>
      <c r="W433" s="116"/>
      <c r="X433" t="s">
        <v>457</v>
      </c>
      <c r="Y433"/>
      <c r="Z433"/>
      <c r="AA433" s="116"/>
      <c r="AB433">
        <v>1</v>
      </c>
      <c r="AC433" s="83">
        <v>44633.480011574</v>
      </c>
      <c r="AD433" s="83">
        <v>44633.480011574</v>
      </c>
      <c r="AE433" s="82" t="s">
        <v>1672</v>
      </c>
    </row>
    <row r="434" spans="1:31" ht="15" x14ac:dyDescent="0.25">
      <c r="A434" s="80">
        <v>433</v>
      </c>
      <c r="B434" t="s">
        <v>1675</v>
      </c>
      <c r="C434" t="s">
        <v>461</v>
      </c>
      <c r="D434" t="s">
        <v>282</v>
      </c>
      <c r="E434" t="s">
        <v>284</v>
      </c>
      <c r="F434" t="s">
        <v>594</v>
      </c>
      <c r="G434">
        <v>2</v>
      </c>
      <c r="H434">
        <v>5</v>
      </c>
      <c r="I434" t="s">
        <v>595</v>
      </c>
      <c r="J434">
        <v>41</v>
      </c>
      <c r="K434" t="s">
        <v>304</v>
      </c>
      <c r="L434" t="s">
        <v>307</v>
      </c>
      <c r="M434" t="s">
        <v>478</v>
      </c>
      <c r="N434" t="s">
        <v>458</v>
      </c>
      <c r="O434" t="s">
        <v>590</v>
      </c>
      <c r="P434"/>
      <c r="Q434"/>
      <c r="R434"/>
      <c r="S434"/>
      <c r="T434" s="116"/>
      <c r="U434" t="s">
        <v>513</v>
      </c>
      <c r="V434" s="116">
        <v>44633</v>
      </c>
      <c r="W434" s="116"/>
      <c r="X434" t="s">
        <v>457</v>
      </c>
      <c r="Y434"/>
      <c r="Z434"/>
      <c r="AA434" s="116"/>
      <c r="AB434">
        <v>1</v>
      </c>
      <c r="AC434" s="83">
        <v>44633.480914352003</v>
      </c>
      <c r="AD434" s="83">
        <v>44633.480914352003</v>
      </c>
      <c r="AE434" s="82" t="s">
        <v>1674</v>
      </c>
    </row>
    <row r="435" spans="1:31" ht="15" x14ac:dyDescent="0.25">
      <c r="A435" s="80">
        <v>434</v>
      </c>
      <c r="B435" t="s">
        <v>1677</v>
      </c>
      <c r="C435" t="s">
        <v>461</v>
      </c>
      <c r="D435" t="s">
        <v>282</v>
      </c>
      <c r="E435" t="s">
        <v>284</v>
      </c>
      <c r="F435" t="s">
        <v>594</v>
      </c>
      <c r="G435">
        <v>2</v>
      </c>
      <c r="H435">
        <v>5</v>
      </c>
      <c r="I435" t="s">
        <v>595</v>
      </c>
      <c r="J435">
        <v>11</v>
      </c>
      <c r="K435" t="s">
        <v>306</v>
      </c>
      <c r="L435" t="s">
        <v>307</v>
      </c>
      <c r="M435" t="s">
        <v>478</v>
      </c>
      <c r="N435" t="s">
        <v>458</v>
      </c>
      <c r="O435" t="s">
        <v>590</v>
      </c>
      <c r="P435"/>
      <c r="Q435"/>
      <c r="R435"/>
      <c r="S435"/>
      <c r="T435" s="116"/>
      <c r="U435" t="s">
        <v>513</v>
      </c>
      <c r="V435" s="116">
        <v>44633</v>
      </c>
      <c r="W435" s="116"/>
      <c r="X435" t="s">
        <v>457</v>
      </c>
      <c r="Y435"/>
      <c r="Z435"/>
      <c r="AA435" s="116"/>
      <c r="AB435">
        <v>1</v>
      </c>
      <c r="AC435" s="83">
        <v>44633.482048610997</v>
      </c>
      <c r="AD435" s="83">
        <v>44633.482048610997</v>
      </c>
      <c r="AE435" s="82" t="s">
        <v>1676</v>
      </c>
    </row>
    <row r="436" spans="1:31" ht="15" x14ac:dyDescent="0.25">
      <c r="A436" s="80">
        <v>435</v>
      </c>
      <c r="B436" t="s">
        <v>1679</v>
      </c>
      <c r="C436" t="s">
        <v>461</v>
      </c>
      <c r="D436" t="s">
        <v>282</v>
      </c>
      <c r="E436" t="s">
        <v>284</v>
      </c>
      <c r="F436" t="s">
        <v>594</v>
      </c>
      <c r="G436">
        <v>2</v>
      </c>
      <c r="H436">
        <v>5</v>
      </c>
      <c r="I436" t="s">
        <v>595</v>
      </c>
      <c r="J436">
        <v>8</v>
      </c>
      <c r="K436" t="s">
        <v>304</v>
      </c>
      <c r="L436" t="s">
        <v>307</v>
      </c>
      <c r="M436" t="s">
        <v>478</v>
      </c>
      <c r="N436" t="s">
        <v>458</v>
      </c>
      <c r="O436" t="s">
        <v>590</v>
      </c>
      <c r="P436"/>
      <c r="Q436"/>
      <c r="R436"/>
      <c r="S436"/>
      <c r="T436" s="116"/>
      <c r="U436" t="s">
        <v>513</v>
      </c>
      <c r="V436" s="116">
        <v>44633</v>
      </c>
      <c r="W436" s="116"/>
      <c r="X436" t="s">
        <v>457</v>
      </c>
      <c r="Y436"/>
      <c r="Z436"/>
      <c r="AA436" s="116"/>
      <c r="AB436">
        <v>1</v>
      </c>
      <c r="AC436" s="83">
        <v>44633.482824074003</v>
      </c>
      <c r="AD436" s="83">
        <v>44633.482824074003</v>
      </c>
      <c r="AE436" s="82" t="s">
        <v>1678</v>
      </c>
    </row>
    <row r="437" spans="1:31" ht="15" x14ac:dyDescent="0.25">
      <c r="A437" s="80">
        <v>436</v>
      </c>
      <c r="B437" t="s">
        <v>1681</v>
      </c>
      <c r="C437" t="s">
        <v>461</v>
      </c>
      <c r="D437" t="s">
        <v>282</v>
      </c>
      <c r="E437" t="s">
        <v>284</v>
      </c>
      <c r="F437" t="s">
        <v>594</v>
      </c>
      <c r="G437">
        <v>2</v>
      </c>
      <c r="H437">
        <v>5</v>
      </c>
      <c r="I437" t="s">
        <v>595</v>
      </c>
      <c r="J437">
        <v>7</v>
      </c>
      <c r="K437" t="s">
        <v>304</v>
      </c>
      <c r="L437" t="s">
        <v>307</v>
      </c>
      <c r="M437" t="s">
        <v>478</v>
      </c>
      <c r="N437" t="s">
        <v>458</v>
      </c>
      <c r="O437" t="s">
        <v>590</v>
      </c>
      <c r="P437"/>
      <c r="Q437"/>
      <c r="R437"/>
      <c r="S437"/>
      <c r="T437" s="116"/>
      <c r="U437" t="s">
        <v>513</v>
      </c>
      <c r="V437" s="116">
        <v>44633</v>
      </c>
      <c r="W437" s="116"/>
      <c r="X437" t="s">
        <v>457</v>
      </c>
      <c r="Y437"/>
      <c r="Z437"/>
      <c r="AA437" s="116"/>
      <c r="AB437">
        <v>1</v>
      </c>
      <c r="AC437" s="83">
        <v>44633.483611110998</v>
      </c>
      <c r="AD437" s="83">
        <v>44633.483611110998</v>
      </c>
      <c r="AE437" s="82" t="s">
        <v>1680</v>
      </c>
    </row>
    <row r="438" spans="1:31" ht="15" x14ac:dyDescent="0.25">
      <c r="A438" s="80">
        <v>437</v>
      </c>
      <c r="B438" t="s">
        <v>1683</v>
      </c>
      <c r="C438" t="s">
        <v>461</v>
      </c>
      <c r="D438" t="s">
        <v>282</v>
      </c>
      <c r="E438" t="s">
        <v>284</v>
      </c>
      <c r="F438" t="s">
        <v>594</v>
      </c>
      <c r="G438">
        <v>2</v>
      </c>
      <c r="H438">
        <v>5</v>
      </c>
      <c r="I438" t="s">
        <v>595</v>
      </c>
      <c r="J438">
        <v>69</v>
      </c>
      <c r="K438" t="s">
        <v>304</v>
      </c>
      <c r="L438" t="s">
        <v>307</v>
      </c>
      <c r="M438" t="s">
        <v>478</v>
      </c>
      <c r="N438" t="s">
        <v>458</v>
      </c>
      <c r="O438" t="s">
        <v>590</v>
      </c>
      <c r="P438"/>
      <c r="Q438"/>
      <c r="R438"/>
      <c r="S438"/>
      <c r="T438" s="116"/>
      <c r="U438" t="s">
        <v>513</v>
      </c>
      <c r="V438" s="116">
        <v>44633</v>
      </c>
      <c r="W438" s="116"/>
      <c r="X438" t="s">
        <v>457</v>
      </c>
      <c r="Y438"/>
      <c r="Z438"/>
      <c r="AA438" s="116"/>
      <c r="AB438">
        <v>1</v>
      </c>
      <c r="AC438" s="83">
        <v>44633.484791666997</v>
      </c>
      <c r="AD438" s="83">
        <v>44633.484791666997</v>
      </c>
      <c r="AE438" s="82" t="s">
        <v>1682</v>
      </c>
    </row>
    <row r="439" spans="1:31" ht="15" x14ac:dyDescent="0.25">
      <c r="A439" s="80">
        <v>438</v>
      </c>
      <c r="B439" t="s">
        <v>1685</v>
      </c>
      <c r="C439" t="s">
        <v>461</v>
      </c>
      <c r="D439" t="s">
        <v>282</v>
      </c>
      <c r="E439" t="s">
        <v>284</v>
      </c>
      <c r="F439" t="s">
        <v>594</v>
      </c>
      <c r="G439">
        <v>2</v>
      </c>
      <c r="H439">
        <v>5</v>
      </c>
      <c r="I439" t="s">
        <v>595</v>
      </c>
      <c r="J439">
        <v>72</v>
      </c>
      <c r="K439" t="s">
        <v>306</v>
      </c>
      <c r="L439" t="s">
        <v>307</v>
      </c>
      <c r="M439" t="s">
        <v>478</v>
      </c>
      <c r="N439" t="s">
        <v>458</v>
      </c>
      <c r="O439" t="s">
        <v>590</v>
      </c>
      <c r="P439"/>
      <c r="Q439"/>
      <c r="R439"/>
      <c r="S439"/>
      <c r="T439" s="116"/>
      <c r="U439" t="s">
        <v>513</v>
      </c>
      <c r="V439" s="116">
        <v>44633</v>
      </c>
      <c r="W439" s="116"/>
      <c r="X439" t="s">
        <v>457</v>
      </c>
      <c r="Y439"/>
      <c r="Z439"/>
      <c r="AA439" s="116"/>
      <c r="AB439">
        <v>1</v>
      </c>
      <c r="AC439" s="83">
        <v>44633.485590277996</v>
      </c>
      <c r="AD439" s="83">
        <v>44633.485590277996</v>
      </c>
      <c r="AE439" s="82" t="s">
        <v>1684</v>
      </c>
    </row>
    <row r="440" spans="1:31" ht="15" x14ac:dyDescent="0.25">
      <c r="A440" s="80">
        <v>439</v>
      </c>
      <c r="B440" t="s">
        <v>1687</v>
      </c>
      <c r="C440" t="s">
        <v>461</v>
      </c>
      <c r="D440" t="s">
        <v>282</v>
      </c>
      <c r="E440" t="s">
        <v>284</v>
      </c>
      <c r="F440" t="s">
        <v>341</v>
      </c>
      <c r="G440">
        <v>2</v>
      </c>
      <c r="H440">
        <v>5</v>
      </c>
      <c r="I440" t="s">
        <v>344</v>
      </c>
      <c r="J440">
        <v>45</v>
      </c>
      <c r="K440" t="s">
        <v>304</v>
      </c>
      <c r="L440" t="s">
        <v>307</v>
      </c>
      <c r="M440" t="s">
        <v>478</v>
      </c>
      <c r="N440" t="s">
        <v>458</v>
      </c>
      <c r="O440" t="s">
        <v>481</v>
      </c>
      <c r="P440"/>
      <c r="Q440"/>
      <c r="R440"/>
      <c r="S440"/>
      <c r="T440" s="116"/>
      <c r="U440" t="s">
        <v>513</v>
      </c>
      <c r="V440" s="116">
        <v>44633</v>
      </c>
      <c r="W440" s="116"/>
      <c r="X440" t="s">
        <v>457</v>
      </c>
      <c r="Y440"/>
      <c r="Z440"/>
      <c r="AA440" s="116"/>
      <c r="AB440">
        <v>1</v>
      </c>
      <c r="AC440" s="83">
        <v>44633.512222222002</v>
      </c>
      <c r="AD440" s="83">
        <v>44633.512222222002</v>
      </c>
      <c r="AE440" s="82" t="s">
        <v>1686</v>
      </c>
    </row>
    <row r="441" spans="1:31" ht="15" x14ac:dyDescent="0.25">
      <c r="A441" s="80">
        <v>440</v>
      </c>
      <c r="B441" t="s">
        <v>1689</v>
      </c>
      <c r="C441" t="s">
        <v>461</v>
      </c>
      <c r="D441" t="s">
        <v>282</v>
      </c>
      <c r="E441" t="s">
        <v>284</v>
      </c>
      <c r="F441" t="s">
        <v>341</v>
      </c>
      <c r="G441">
        <v>2</v>
      </c>
      <c r="H441">
        <v>5</v>
      </c>
      <c r="I441" t="s">
        <v>344</v>
      </c>
      <c r="J441">
        <v>44</v>
      </c>
      <c r="K441" t="s">
        <v>306</v>
      </c>
      <c r="L441" t="s">
        <v>307</v>
      </c>
      <c r="M441" t="s">
        <v>478</v>
      </c>
      <c r="N441" t="s">
        <v>458</v>
      </c>
      <c r="O441" t="s">
        <v>481</v>
      </c>
      <c r="P441"/>
      <c r="Q441"/>
      <c r="R441"/>
      <c r="S441"/>
      <c r="T441" s="116"/>
      <c r="U441" t="s">
        <v>513</v>
      </c>
      <c r="V441" s="116">
        <v>44633</v>
      </c>
      <c r="W441" s="116"/>
      <c r="X441" t="s">
        <v>457</v>
      </c>
      <c r="Y441"/>
      <c r="Z441"/>
      <c r="AA441" s="116"/>
      <c r="AB441">
        <v>1</v>
      </c>
      <c r="AC441" s="83">
        <v>44633.513043981002</v>
      </c>
      <c r="AD441" s="83">
        <v>44633.513043981002</v>
      </c>
      <c r="AE441" s="82" t="s">
        <v>1688</v>
      </c>
    </row>
    <row r="442" spans="1:31" ht="15" x14ac:dyDescent="0.25">
      <c r="A442" s="80">
        <v>441</v>
      </c>
      <c r="B442" t="s">
        <v>1691</v>
      </c>
      <c r="C442" t="s">
        <v>461</v>
      </c>
      <c r="D442" t="s">
        <v>282</v>
      </c>
      <c r="E442" t="s">
        <v>284</v>
      </c>
      <c r="F442" t="s">
        <v>341</v>
      </c>
      <c r="G442">
        <v>2</v>
      </c>
      <c r="H442">
        <v>5</v>
      </c>
      <c r="I442" t="s">
        <v>344</v>
      </c>
      <c r="J442">
        <v>10</v>
      </c>
      <c r="K442" t="s">
        <v>304</v>
      </c>
      <c r="L442" t="s">
        <v>307</v>
      </c>
      <c r="M442" t="s">
        <v>478</v>
      </c>
      <c r="N442" t="s">
        <v>458</v>
      </c>
      <c r="O442" t="s">
        <v>481</v>
      </c>
      <c r="P442"/>
      <c r="Q442"/>
      <c r="R442"/>
      <c r="S442"/>
      <c r="T442" s="116"/>
      <c r="U442" t="s">
        <v>513</v>
      </c>
      <c r="V442" s="116">
        <v>44633</v>
      </c>
      <c r="W442" s="116"/>
      <c r="X442" t="s">
        <v>457</v>
      </c>
      <c r="Y442"/>
      <c r="Z442"/>
      <c r="AA442" s="116"/>
      <c r="AB442">
        <v>1</v>
      </c>
      <c r="AC442" s="83">
        <v>44633.514120369997</v>
      </c>
      <c r="AD442" s="83">
        <v>44633.514120369997</v>
      </c>
      <c r="AE442" s="82" t="s">
        <v>1690</v>
      </c>
    </row>
    <row r="443" spans="1:31" ht="15" x14ac:dyDescent="0.25">
      <c r="A443" s="80">
        <v>442</v>
      </c>
      <c r="B443" t="s">
        <v>1693</v>
      </c>
      <c r="C443" t="s">
        <v>461</v>
      </c>
      <c r="D443" t="s">
        <v>282</v>
      </c>
      <c r="E443" t="s">
        <v>284</v>
      </c>
      <c r="F443" t="s">
        <v>341</v>
      </c>
      <c r="G443">
        <v>2</v>
      </c>
      <c r="H443">
        <v>5</v>
      </c>
      <c r="I443" t="s">
        <v>344</v>
      </c>
      <c r="J443">
        <v>51</v>
      </c>
      <c r="K443" t="s">
        <v>304</v>
      </c>
      <c r="L443" t="s">
        <v>307</v>
      </c>
      <c r="M443" t="s">
        <v>478</v>
      </c>
      <c r="N443" t="s">
        <v>458</v>
      </c>
      <c r="O443" t="s">
        <v>590</v>
      </c>
      <c r="P443"/>
      <c r="Q443"/>
      <c r="R443"/>
      <c r="S443"/>
      <c r="T443" s="116"/>
      <c r="U443" t="s">
        <v>513</v>
      </c>
      <c r="V443" s="116">
        <v>44633</v>
      </c>
      <c r="W443" s="116"/>
      <c r="X443" t="s">
        <v>457</v>
      </c>
      <c r="Y443"/>
      <c r="Z443"/>
      <c r="AA443" s="116"/>
      <c r="AB443">
        <v>1</v>
      </c>
      <c r="AC443" s="83">
        <v>44633.515081019003</v>
      </c>
      <c r="AD443" s="83">
        <v>44633.515081019003</v>
      </c>
      <c r="AE443" s="82" t="s">
        <v>1692</v>
      </c>
    </row>
    <row r="444" spans="1:31" ht="15" x14ac:dyDescent="0.25">
      <c r="A444" s="80">
        <v>443</v>
      </c>
      <c r="B444" t="s">
        <v>1695</v>
      </c>
      <c r="C444" t="s">
        <v>461</v>
      </c>
      <c r="D444" t="s">
        <v>282</v>
      </c>
      <c r="E444" t="s">
        <v>284</v>
      </c>
      <c r="F444" t="s">
        <v>341</v>
      </c>
      <c r="G444">
        <v>2</v>
      </c>
      <c r="H444">
        <v>5</v>
      </c>
      <c r="I444" t="s">
        <v>344</v>
      </c>
      <c r="J444">
        <v>49</v>
      </c>
      <c r="K444" t="s">
        <v>306</v>
      </c>
      <c r="L444" t="s">
        <v>307</v>
      </c>
      <c r="M444" t="s">
        <v>478</v>
      </c>
      <c r="N444" t="s">
        <v>458</v>
      </c>
      <c r="O444" t="s">
        <v>481</v>
      </c>
      <c r="P444"/>
      <c r="Q444"/>
      <c r="R444"/>
      <c r="S444"/>
      <c r="T444" s="116"/>
      <c r="U444" t="s">
        <v>513</v>
      </c>
      <c r="V444" s="116">
        <v>44633</v>
      </c>
      <c r="W444" s="116"/>
      <c r="X444" t="s">
        <v>457</v>
      </c>
      <c r="Y444"/>
      <c r="Z444"/>
      <c r="AA444" s="116"/>
      <c r="AB444">
        <v>1</v>
      </c>
      <c r="AC444" s="83">
        <v>44633.516076389002</v>
      </c>
      <c r="AD444" s="83">
        <v>44633.516076389002</v>
      </c>
      <c r="AE444" s="82" t="s">
        <v>1694</v>
      </c>
    </row>
    <row r="445" spans="1:31" ht="15" x14ac:dyDescent="0.25">
      <c r="A445" s="80">
        <v>444</v>
      </c>
      <c r="B445" t="s">
        <v>1697</v>
      </c>
      <c r="C445" t="s">
        <v>461</v>
      </c>
      <c r="D445" t="s">
        <v>282</v>
      </c>
      <c r="E445" t="s">
        <v>284</v>
      </c>
      <c r="F445" t="s">
        <v>341</v>
      </c>
      <c r="G445">
        <v>2</v>
      </c>
      <c r="H445">
        <v>5</v>
      </c>
      <c r="I445" t="s">
        <v>344</v>
      </c>
      <c r="J445">
        <v>23</v>
      </c>
      <c r="K445" t="s">
        <v>304</v>
      </c>
      <c r="L445" t="s">
        <v>307</v>
      </c>
      <c r="M445" t="s">
        <v>478</v>
      </c>
      <c r="N445" t="s">
        <v>458</v>
      </c>
      <c r="O445" t="s">
        <v>590</v>
      </c>
      <c r="P445"/>
      <c r="Q445"/>
      <c r="R445"/>
      <c r="S445"/>
      <c r="T445" s="116"/>
      <c r="U445" t="s">
        <v>513</v>
      </c>
      <c r="V445" s="116">
        <v>44633</v>
      </c>
      <c r="W445" s="116"/>
      <c r="X445" t="s">
        <v>457</v>
      </c>
      <c r="Y445"/>
      <c r="Z445"/>
      <c r="AA445" s="116"/>
      <c r="AB445">
        <v>1</v>
      </c>
      <c r="AC445" s="83">
        <v>44633.517141204</v>
      </c>
      <c r="AD445" s="83">
        <v>44633.517141204</v>
      </c>
      <c r="AE445" s="82" t="s">
        <v>1696</v>
      </c>
    </row>
    <row r="446" spans="1:31" ht="15" x14ac:dyDescent="0.25">
      <c r="A446" s="80">
        <v>445</v>
      </c>
      <c r="B446" t="s">
        <v>1699</v>
      </c>
      <c r="C446" t="s">
        <v>461</v>
      </c>
      <c r="D446" t="s">
        <v>282</v>
      </c>
      <c r="E446" t="s">
        <v>284</v>
      </c>
      <c r="F446" t="s">
        <v>341</v>
      </c>
      <c r="G446">
        <v>2</v>
      </c>
      <c r="H446">
        <v>5</v>
      </c>
      <c r="I446" t="s">
        <v>344</v>
      </c>
      <c r="J446">
        <v>16</v>
      </c>
      <c r="K446" t="s">
        <v>304</v>
      </c>
      <c r="L446" t="s">
        <v>307</v>
      </c>
      <c r="M446" t="s">
        <v>478</v>
      </c>
      <c r="N446" t="s">
        <v>458</v>
      </c>
      <c r="O446" t="s">
        <v>481</v>
      </c>
      <c r="P446"/>
      <c r="Q446"/>
      <c r="R446"/>
      <c r="S446"/>
      <c r="T446" s="116"/>
      <c r="U446" t="s">
        <v>513</v>
      </c>
      <c r="V446" s="116">
        <v>44633</v>
      </c>
      <c r="W446" s="116"/>
      <c r="X446" t="s">
        <v>457</v>
      </c>
      <c r="Y446"/>
      <c r="Z446"/>
      <c r="AA446" s="116"/>
      <c r="AB446">
        <v>1</v>
      </c>
      <c r="AC446" s="83">
        <v>44633.518229166999</v>
      </c>
      <c r="AD446" s="83">
        <v>44633.518229166999</v>
      </c>
      <c r="AE446" s="82" t="s">
        <v>1698</v>
      </c>
    </row>
    <row r="447" spans="1:31" ht="15" x14ac:dyDescent="0.25">
      <c r="A447" s="80">
        <v>446</v>
      </c>
      <c r="B447" t="s">
        <v>1701</v>
      </c>
      <c r="C447" t="s">
        <v>461</v>
      </c>
      <c r="D447" t="s">
        <v>282</v>
      </c>
      <c r="E447" t="s">
        <v>284</v>
      </c>
      <c r="F447" t="s">
        <v>341</v>
      </c>
      <c r="G447">
        <v>2</v>
      </c>
      <c r="H447">
        <v>5</v>
      </c>
      <c r="I447" t="s">
        <v>344</v>
      </c>
      <c r="J447">
        <v>3</v>
      </c>
      <c r="K447" t="s">
        <v>304</v>
      </c>
      <c r="L447" t="s">
        <v>307</v>
      </c>
      <c r="M447" t="s">
        <v>478</v>
      </c>
      <c r="N447" t="s">
        <v>458</v>
      </c>
      <c r="O447" t="s">
        <v>481</v>
      </c>
      <c r="P447"/>
      <c r="Q447"/>
      <c r="R447"/>
      <c r="S447"/>
      <c r="T447" s="116"/>
      <c r="U447" t="s">
        <v>513</v>
      </c>
      <c r="V447" s="116">
        <v>44633</v>
      </c>
      <c r="W447" s="116"/>
      <c r="X447" t="s">
        <v>457</v>
      </c>
      <c r="Y447"/>
      <c r="Z447"/>
      <c r="AA447" s="116"/>
      <c r="AB447">
        <v>1</v>
      </c>
      <c r="AC447" s="83">
        <v>44633.519004629998</v>
      </c>
      <c r="AD447" s="83">
        <v>44633.519004629998</v>
      </c>
      <c r="AE447" s="82" t="s">
        <v>1700</v>
      </c>
    </row>
    <row r="448" spans="1:31" ht="15" x14ac:dyDescent="0.25">
      <c r="A448" s="80">
        <v>447</v>
      </c>
      <c r="B448" t="s">
        <v>1703</v>
      </c>
      <c r="C448" t="s">
        <v>461</v>
      </c>
      <c r="D448" t="s">
        <v>282</v>
      </c>
      <c r="E448" t="s">
        <v>284</v>
      </c>
      <c r="F448" t="s">
        <v>341</v>
      </c>
      <c r="G448">
        <v>2</v>
      </c>
      <c r="H448">
        <v>5</v>
      </c>
      <c r="I448" t="s">
        <v>344</v>
      </c>
      <c r="J448">
        <v>59</v>
      </c>
      <c r="K448" t="s">
        <v>304</v>
      </c>
      <c r="L448" t="s">
        <v>307</v>
      </c>
      <c r="M448" t="s">
        <v>478</v>
      </c>
      <c r="N448" t="s">
        <v>458</v>
      </c>
      <c r="O448" t="s">
        <v>481</v>
      </c>
      <c r="P448"/>
      <c r="Q448"/>
      <c r="R448"/>
      <c r="S448"/>
      <c r="T448" s="116"/>
      <c r="U448" t="s">
        <v>513</v>
      </c>
      <c r="V448" s="116">
        <v>44633</v>
      </c>
      <c r="W448" s="116"/>
      <c r="X448" t="s">
        <v>457</v>
      </c>
      <c r="Y448"/>
      <c r="Z448"/>
      <c r="AA448" s="116"/>
      <c r="AB448">
        <v>1</v>
      </c>
      <c r="AC448" s="83">
        <v>44633.519803240997</v>
      </c>
      <c r="AD448" s="83">
        <v>44633.519803240997</v>
      </c>
      <c r="AE448" s="82" t="s">
        <v>1702</v>
      </c>
    </row>
    <row r="449" spans="1:31" ht="15" x14ac:dyDescent="0.25">
      <c r="A449" s="80">
        <v>448</v>
      </c>
      <c r="B449" t="s">
        <v>1705</v>
      </c>
      <c r="C449" t="s">
        <v>461</v>
      </c>
      <c r="D449" t="s">
        <v>282</v>
      </c>
      <c r="E449" t="s">
        <v>284</v>
      </c>
      <c r="F449" t="s">
        <v>341</v>
      </c>
      <c r="G449">
        <v>2</v>
      </c>
      <c r="H449">
        <v>5</v>
      </c>
      <c r="I449" t="s">
        <v>344</v>
      </c>
      <c r="J449">
        <v>48</v>
      </c>
      <c r="K449" t="s">
        <v>306</v>
      </c>
      <c r="L449" t="s">
        <v>307</v>
      </c>
      <c r="M449" t="s">
        <v>478</v>
      </c>
      <c r="N449" t="s">
        <v>458</v>
      </c>
      <c r="O449" t="s">
        <v>481</v>
      </c>
      <c r="P449"/>
      <c r="Q449"/>
      <c r="R449"/>
      <c r="S449"/>
      <c r="T449" s="116"/>
      <c r="U449" t="s">
        <v>513</v>
      </c>
      <c r="V449" s="116">
        <v>44633</v>
      </c>
      <c r="W449" s="116"/>
      <c r="X449" t="s">
        <v>457</v>
      </c>
      <c r="Y449"/>
      <c r="Z449"/>
      <c r="AA449" s="116"/>
      <c r="AB449">
        <v>1</v>
      </c>
      <c r="AC449" s="83">
        <v>44633.520613426001</v>
      </c>
      <c r="AD449" s="83">
        <v>44633.520613426001</v>
      </c>
      <c r="AE449" s="82" t="s">
        <v>1704</v>
      </c>
    </row>
    <row r="450" spans="1:31" ht="15" x14ac:dyDescent="0.25">
      <c r="A450" s="80">
        <v>449</v>
      </c>
      <c r="B450" t="s">
        <v>1707</v>
      </c>
      <c r="C450" t="s">
        <v>461</v>
      </c>
      <c r="D450" t="s">
        <v>282</v>
      </c>
      <c r="E450" t="s">
        <v>284</v>
      </c>
      <c r="F450" t="s">
        <v>341</v>
      </c>
      <c r="G450">
        <v>3</v>
      </c>
      <c r="H450">
        <v>2</v>
      </c>
      <c r="I450" t="s">
        <v>341</v>
      </c>
      <c r="J450">
        <v>41</v>
      </c>
      <c r="K450" t="s">
        <v>304</v>
      </c>
      <c r="L450" t="s">
        <v>307</v>
      </c>
      <c r="M450" t="s">
        <v>478</v>
      </c>
      <c r="N450" t="s">
        <v>458</v>
      </c>
      <c r="O450" t="s">
        <v>590</v>
      </c>
      <c r="P450"/>
      <c r="Q450"/>
      <c r="R450"/>
      <c r="S450"/>
      <c r="T450" s="116"/>
      <c r="U450" t="s">
        <v>513</v>
      </c>
      <c r="V450" s="116">
        <v>44634</v>
      </c>
      <c r="W450" s="116"/>
      <c r="X450" t="s">
        <v>457</v>
      </c>
      <c r="Y450"/>
      <c r="Z450"/>
      <c r="AA450" s="116"/>
      <c r="AB450">
        <v>1</v>
      </c>
      <c r="AC450" s="83">
        <v>44634.336354166997</v>
      </c>
      <c r="AD450" s="83">
        <v>44634.336354166997</v>
      </c>
      <c r="AE450" s="82" t="s">
        <v>1706</v>
      </c>
    </row>
    <row r="451" spans="1:31" ht="15" x14ac:dyDescent="0.25">
      <c r="A451" s="80">
        <v>450</v>
      </c>
      <c r="B451" t="s">
        <v>1709</v>
      </c>
      <c r="C451" t="s">
        <v>461</v>
      </c>
      <c r="D451" t="s">
        <v>282</v>
      </c>
      <c r="E451" t="s">
        <v>284</v>
      </c>
      <c r="F451" t="s">
        <v>341</v>
      </c>
      <c r="G451">
        <v>3</v>
      </c>
      <c r="H451">
        <v>2</v>
      </c>
      <c r="I451" t="s">
        <v>341</v>
      </c>
      <c r="J451">
        <v>7</v>
      </c>
      <c r="K451" t="s">
        <v>304</v>
      </c>
      <c r="L451" t="s">
        <v>307</v>
      </c>
      <c r="M451" t="s">
        <v>478</v>
      </c>
      <c r="N451" t="s">
        <v>458</v>
      </c>
      <c r="O451" t="s">
        <v>590</v>
      </c>
      <c r="P451"/>
      <c r="Q451"/>
      <c r="R451"/>
      <c r="S451"/>
      <c r="T451" s="116"/>
      <c r="U451" t="s">
        <v>513</v>
      </c>
      <c r="V451" s="116">
        <v>44634</v>
      </c>
      <c r="W451" s="116"/>
      <c r="X451" t="s">
        <v>457</v>
      </c>
      <c r="Y451"/>
      <c r="Z451"/>
      <c r="AA451" s="116"/>
      <c r="AB451">
        <v>1</v>
      </c>
      <c r="AC451" s="83">
        <v>44634.337303241002</v>
      </c>
      <c r="AD451" s="83">
        <v>44634.337303241002</v>
      </c>
      <c r="AE451" s="82" t="s">
        <v>1708</v>
      </c>
    </row>
    <row r="452" spans="1:31" ht="15" x14ac:dyDescent="0.25">
      <c r="A452" s="80">
        <v>451</v>
      </c>
      <c r="B452" t="s">
        <v>1711</v>
      </c>
      <c r="C452" t="s">
        <v>461</v>
      </c>
      <c r="D452" t="s">
        <v>282</v>
      </c>
      <c r="E452" t="s">
        <v>284</v>
      </c>
      <c r="F452" t="s">
        <v>341</v>
      </c>
      <c r="G452">
        <v>3</v>
      </c>
      <c r="H452">
        <v>2</v>
      </c>
      <c r="I452" t="s">
        <v>341</v>
      </c>
      <c r="J452">
        <v>30</v>
      </c>
      <c r="K452" t="s">
        <v>306</v>
      </c>
      <c r="L452" t="s">
        <v>307</v>
      </c>
      <c r="M452" t="s">
        <v>478</v>
      </c>
      <c r="N452" t="s">
        <v>458</v>
      </c>
      <c r="O452" t="s">
        <v>590</v>
      </c>
      <c r="P452"/>
      <c r="Q452"/>
      <c r="R452"/>
      <c r="S452"/>
      <c r="T452" s="116"/>
      <c r="U452" t="s">
        <v>513</v>
      </c>
      <c r="V452" s="116">
        <v>44634</v>
      </c>
      <c r="W452" s="116"/>
      <c r="X452" t="s">
        <v>457</v>
      </c>
      <c r="Y452"/>
      <c r="Z452"/>
      <c r="AA452" s="116"/>
      <c r="AB452">
        <v>1</v>
      </c>
      <c r="AC452" s="83">
        <v>44634.339872684999</v>
      </c>
      <c r="AD452" s="83">
        <v>44634.339872684999</v>
      </c>
      <c r="AE452" s="82" t="s">
        <v>1710</v>
      </c>
    </row>
    <row r="453" spans="1:31" ht="15" x14ac:dyDescent="0.25">
      <c r="A453" s="80">
        <v>452</v>
      </c>
      <c r="B453" t="s">
        <v>1713</v>
      </c>
      <c r="C453" t="s">
        <v>461</v>
      </c>
      <c r="D453" t="s">
        <v>282</v>
      </c>
      <c r="E453" t="s">
        <v>284</v>
      </c>
      <c r="F453" t="s">
        <v>341</v>
      </c>
      <c r="G453">
        <v>3</v>
      </c>
      <c r="H453">
        <v>2</v>
      </c>
      <c r="I453" t="s">
        <v>1714</v>
      </c>
      <c r="J453">
        <v>58</v>
      </c>
      <c r="K453" t="s">
        <v>304</v>
      </c>
      <c r="L453" t="s">
        <v>307</v>
      </c>
      <c r="M453" t="s">
        <v>478</v>
      </c>
      <c r="N453" t="s">
        <v>458</v>
      </c>
      <c r="O453" t="s">
        <v>590</v>
      </c>
      <c r="P453"/>
      <c r="Q453"/>
      <c r="R453"/>
      <c r="S453"/>
      <c r="T453" s="116"/>
      <c r="U453" t="s">
        <v>513</v>
      </c>
      <c r="V453" s="116">
        <v>44634</v>
      </c>
      <c r="W453" s="116"/>
      <c r="X453" t="s">
        <v>457</v>
      </c>
      <c r="Y453"/>
      <c r="Z453"/>
      <c r="AA453" s="116"/>
      <c r="AB453">
        <v>1</v>
      </c>
      <c r="AC453" s="83">
        <v>44634.340578704003</v>
      </c>
      <c r="AD453" s="83">
        <v>44634.340578704003</v>
      </c>
      <c r="AE453" s="82" t="s">
        <v>1712</v>
      </c>
    </row>
    <row r="454" spans="1:31" ht="15" x14ac:dyDescent="0.25">
      <c r="A454" s="80">
        <v>453</v>
      </c>
      <c r="B454" t="s">
        <v>1716</v>
      </c>
      <c r="C454" t="s">
        <v>461</v>
      </c>
      <c r="D454" t="s">
        <v>282</v>
      </c>
      <c r="E454" t="s">
        <v>284</v>
      </c>
      <c r="F454" t="s">
        <v>341</v>
      </c>
      <c r="G454">
        <v>3</v>
      </c>
      <c r="H454">
        <v>2</v>
      </c>
      <c r="I454" t="s">
        <v>1714</v>
      </c>
      <c r="J454">
        <v>31</v>
      </c>
      <c r="K454" t="s">
        <v>304</v>
      </c>
      <c r="L454" t="s">
        <v>307</v>
      </c>
      <c r="M454" t="s">
        <v>478</v>
      </c>
      <c r="N454" t="s">
        <v>458</v>
      </c>
      <c r="O454" t="s">
        <v>590</v>
      </c>
      <c r="P454"/>
      <c r="Q454"/>
      <c r="R454"/>
      <c r="S454"/>
      <c r="T454" s="116"/>
      <c r="U454" t="s">
        <v>513</v>
      </c>
      <c r="V454" s="116">
        <v>44634</v>
      </c>
      <c r="W454" s="116"/>
      <c r="X454" t="s">
        <v>457</v>
      </c>
      <c r="Y454"/>
      <c r="Z454"/>
      <c r="AA454" s="116"/>
      <c r="AB454">
        <v>1</v>
      </c>
      <c r="AC454" s="83">
        <v>44634.341747685001</v>
      </c>
      <c r="AD454" s="83">
        <v>44634.341747685001</v>
      </c>
      <c r="AE454" s="82" t="s">
        <v>1715</v>
      </c>
    </row>
    <row r="455" spans="1:31" ht="15" x14ac:dyDescent="0.25">
      <c r="A455" s="80">
        <v>454</v>
      </c>
      <c r="B455" t="s">
        <v>1718</v>
      </c>
      <c r="C455" t="s">
        <v>461</v>
      </c>
      <c r="D455" t="s">
        <v>282</v>
      </c>
      <c r="E455" t="s">
        <v>284</v>
      </c>
      <c r="F455" t="s">
        <v>341</v>
      </c>
      <c r="G455">
        <v>3</v>
      </c>
      <c r="H455">
        <v>2</v>
      </c>
      <c r="I455" t="s">
        <v>1714</v>
      </c>
      <c r="J455">
        <v>20</v>
      </c>
      <c r="K455" t="s">
        <v>306</v>
      </c>
      <c r="L455" t="s">
        <v>307</v>
      </c>
      <c r="M455" t="s">
        <v>478</v>
      </c>
      <c r="N455" t="s">
        <v>458</v>
      </c>
      <c r="O455" t="s">
        <v>481</v>
      </c>
      <c r="P455"/>
      <c r="Q455"/>
      <c r="R455"/>
      <c r="S455"/>
      <c r="T455" s="116"/>
      <c r="U455" t="s">
        <v>513</v>
      </c>
      <c r="V455" s="116">
        <v>44634</v>
      </c>
      <c r="W455" s="116"/>
      <c r="X455" t="s">
        <v>457</v>
      </c>
      <c r="Y455"/>
      <c r="Z455"/>
      <c r="AA455" s="116"/>
      <c r="AB455">
        <v>1</v>
      </c>
      <c r="AC455" s="83">
        <v>44634.342731481003</v>
      </c>
      <c r="AD455" s="83">
        <v>44634.342731481003</v>
      </c>
      <c r="AE455" s="82" t="s">
        <v>1717</v>
      </c>
    </row>
    <row r="456" spans="1:31" ht="15" x14ac:dyDescent="0.25">
      <c r="A456" s="80">
        <v>455</v>
      </c>
      <c r="B456" t="s">
        <v>1720</v>
      </c>
      <c r="C456" t="s">
        <v>461</v>
      </c>
      <c r="D456" t="s">
        <v>282</v>
      </c>
      <c r="E456" t="s">
        <v>284</v>
      </c>
      <c r="F456" t="s">
        <v>342</v>
      </c>
      <c r="G456">
        <v>4</v>
      </c>
      <c r="H456">
        <v>3</v>
      </c>
      <c r="I456" t="s">
        <v>1721</v>
      </c>
      <c r="J456">
        <v>66</v>
      </c>
      <c r="K456" t="s">
        <v>304</v>
      </c>
      <c r="L456" t="s">
        <v>307</v>
      </c>
      <c r="M456" t="s">
        <v>478</v>
      </c>
      <c r="N456" t="s">
        <v>458</v>
      </c>
      <c r="O456" t="s">
        <v>590</v>
      </c>
      <c r="P456"/>
      <c r="Q456"/>
      <c r="R456"/>
      <c r="S456"/>
      <c r="T456" s="116"/>
      <c r="U456" t="s">
        <v>513</v>
      </c>
      <c r="V456" s="116">
        <v>44634</v>
      </c>
      <c r="W456" s="116"/>
      <c r="X456" t="s">
        <v>457</v>
      </c>
      <c r="Y456"/>
      <c r="Z456"/>
      <c r="AA456" s="116"/>
      <c r="AB456">
        <v>1</v>
      </c>
      <c r="AC456" s="83">
        <v>44634.352777777996</v>
      </c>
      <c r="AD456" s="83">
        <v>44634.352777777996</v>
      </c>
      <c r="AE456" s="82" t="s">
        <v>1719</v>
      </c>
    </row>
    <row r="457" spans="1:31" ht="15" x14ac:dyDescent="0.25">
      <c r="A457" s="80">
        <v>456</v>
      </c>
      <c r="B457" t="s">
        <v>599</v>
      </c>
      <c r="C457" t="s">
        <v>461</v>
      </c>
      <c r="D457" t="s">
        <v>282</v>
      </c>
      <c r="E457" t="s">
        <v>284</v>
      </c>
      <c r="F457" t="s">
        <v>342</v>
      </c>
      <c r="G457">
        <v>4</v>
      </c>
      <c r="H457">
        <v>3</v>
      </c>
      <c r="I457" t="s">
        <v>1723</v>
      </c>
      <c r="J457">
        <v>60</v>
      </c>
      <c r="K457" t="s">
        <v>306</v>
      </c>
      <c r="L457" t="s">
        <v>307</v>
      </c>
      <c r="M457" t="s">
        <v>478</v>
      </c>
      <c r="N457" t="s">
        <v>458</v>
      </c>
      <c r="O457" t="s">
        <v>481</v>
      </c>
      <c r="P457"/>
      <c r="Q457"/>
      <c r="R457"/>
      <c r="S457"/>
      <c r="T457" s="116"/>
      <c r="U457" t="s">
        <v>513</v>
      </c>
      <c r="V457" s="116">
        <v>44634</v>
      </c>
      <c r="W457" s="116"/>
      <c r="X457" t="s">
        <v>457</v>
      </c>
      <c r="Y457"/>
      <c r="Z457"/>
      <c r="AA457" s="116"/>
      <c r="AB457">
        <v>1</v>
      </c>
      <c r="AC457" s="83">
        <v>44634.353634259001</v>
      </c>
      <c r="AD457" s="83">
        <v>44634.353634259001</v>
      </c>
      <c r="AE457" s="82" t="s">
        <v>1722</v>
      </c>
    </row>
    <row r="458" spans="1:31" ht="15" x14ac:dyDescent="0.25">
      <c r="A458" s="80">
        <v>457</v>
      </c>
      <c r="B458" t="s">
        <v>1725</v>
      </c>
      <c r="C458" t="s">
        <v>461</v>
      </c>
      <c r="D458" t="s">
        <v>282</v>
      </c>
      <c r="E458" t="s">
        <v>284</v>
      </c>
      <c r="F458" t="s">
        <v>337</v>
      </c>
      <c r="G458">
        <v>4</v>
      </c>
      <c r="H458">
        <v>1</v>
      </c>
      <c r="I458" t="s">
        <v>1635</v>
      </c>
      <c r="J458">
        <v>42</v>
      </c>
      <c r="K458" t="s">
        <v>304</v>
      </c>
      <c r="L458" t="s">
        <v>505</v>
      </c>
      <c r="M458" t="s">
        <v>489</v>
      </c>
      <c r="N458" t="s">
        <v>458</v>
      </c>
      <c r="O458" t="s">
        <v>503</v>
      </c>
      <c r="P458"/>
      <c r="Q458"/>
      <c r="R458"/>
      <c r="S458"/>
      <c r="T458" s="116"/>
      <c r="U458" t="s">
        <v>526</v>
      </c>
      <c r="V458" s="116">
        <v>44634</v>
      </c>
      <c r="W458" s="116"/>
      <c r="X458" t="s">
        <v>457</v>
      </c>
      <c r="Y458"/>
      <c r="Z458"/>
      <c r="AA458" s="116"/>
      <c r="AB458">
        <v>1</v>
      </c>
      <c r="AC458" s="83">
        <v>44634.378263888997</v>
      </c>
      <c r="AD458" s="83">
        <v>44634.378263888997</v>
      </c>
      <c r="AE458" s="82" t="s">
        <v>1724</v>
      </c>
    </row>
    <row r="459" spans="1:31" ht="15" x14ac:dyDescent="0.25">
      <c r="A459" s="80">
        <v>458</v>
      </c>
      <c r="B459" t="s">
        <v>1727</v>
      </c>
      <c r="C459" t="s">
        <v>461</v>
      </c>
      <c r="D459" t="s">
        <v>282</v>
      </c>
      <c r="E459" t="s">
        <v>284</v>
      </c>
      <c r="F459" t="s">
        <v>337</v>
      </c>
      <c r="G459">
        <v>4</v>
      </c>
      <c r="H459">
        <v>1</v>
      </c>
      <c r="I459" t="s">
        <v>1635</v>
      </c>
      <c r="J459">
        <v>42</v>
      </c>
      <c r="K459" t="s">
        <v>306</v>
      </c>
      <c r="L459" t="s">
        <v>505</v>
      </c>
      <c r="M459" t="s">
        <v>489</v>
      </c>
      <c r="N459" t="s">
        <v>458</v>
      </c>
      <c r="O459" t="s">
        <v>503</v>
      </c>
      <c r="P459"/>
      <c r="Q459"/>
      <c r="R459"/>
      <c r="S459"/>
      <c r="T459" s="116"/>
      <c r="U459" t="s">
        <v>526</v>
      </c>
      <c r="V459" s="116">
        <v>44634</v>
      </c>
      <c r="W459" s="116"/>
      <c r="X459" t="s">
        <v>457</v>
      </c>
      <c r="Y459"/>
      <c r="Z459"/>
      <c r="AA459" s="116"/>
      <c r="AB459">
        <v>1</v>
      </c>
      <c r="AC459" s="83">
        <v>44634.380729167002</v>
      </c>
      <c r="AD459" s="83">
        <v>44634.380729167002</v>
      </c>
      <c r="AE459" s="82" t="s">
        <v>1726</v>
      </c>
    </row>
    <row r="460" spans="1:31" ht="15" x14ac:dyDescent="0.25">
      <c r="A460" s="80">
        <v>459</v>
      </c>
      <c r="B460" t="s">
        <v>1729</v>
      </c>
      <c r="C460" t="s">
        <v>461</v>
      </c>
      <c r="D460" t="s">
        <v>282</v>
      </c>
      <c r="E460" t="s">
        <v>284</v>
      </c>
      <c r="F460" t="s">
        <v>342</v>
      </c>
      <c r="G460">
        <v>2</v>
      </c>
      <c r="H460">
        <v>2</v>
      </c>
      <c r="I460" t="s">
        <v>342</v>
      </c>
      <c r="J460">
        <v>58</v>
      </c>
      <c r="K460" t="s">
        <v>304</v>
      </c>
      <c r="L460" t="s">
        <v>307</v>
      </c>
      <c r="M460" t="s">
        <v>478</v>
      </c>
      <c r="N460" t="s">
        <v>458</v>
      </c>
      <c r="O460" t="s">
        <v>590</v>
      </c>
      <c r="P460"/>
      <c r="Q460"/>
      <c r="R460"/>
      <c r="S460"/>
      <c r="T460" s="116"/>
      <c r="U460" t="s">
        <v>513</v>
      </c>
      <c r="V460" s="116">
        <v>44634</v>
      </c>
      <c r="W460" s="116"/>
      <c r="X460" t="s">
        <v>457</v>
      </c>
      <c r="Y460"/>
      <c r="Z460"/>
      <c r="AA460" s="116"/>
      <c r="AB460">
        <v>1</v>
      </c>
      <c r="AC460" s="83">
        <v>44634.382511573996</v>
      </c>
      <c r="AD460" s="83">
        <v>44634.382511573996</v>
      </c>
      <c r="AE460" s="82" t="s">
        <v>1728</v>
      </c>
    </row>
    <row r="461" spans="1:31" ht="15" x14ac:dyDescent="0.25">
      <c r="A461" s="80">
        <v>460</v>
      </c>
      <c r="B461" t="s">
        <v>1731</v>
      </c>
      <c r="C461" t="s">
        <v>461</v>
      </c>
      <c r="D461" t="s">
        <v>282</v>
      </c>
      <c r="E461" t="s">
        <v>284</v>
      </c>
      <c r="F461" t="s">
        <v>342</v>
      </c>
      <c r="G461">
        <v>2</v>
      </c>
      <c r="H461">
        <v>2</v>
      </c>
      <c r="I461" t="s">
        <v>342</v>
      </c>
      <c r="J461">
        <v>50</v>
      </c>
      <c r="K461" t="s">
        <v>306</v>
      </c>
      <c r="L461" t="s">
        <v>307</v>
      </c>
      <c r="M461" t="s">
        <v>478</v>
      </c>
      <c r="N461" t="s">
        <v>458</v>
      </c>
      <c r="O461" t="s">
        <v>590</v>
      </c>
      <c r="P461"/>
      <c r="Q461"/>
      <c r="R461"/>
      <c r="S461"/>
      <c r="T461" s="116"/>
      <c r="U461" t="s">
        <v>513</v>
      </c>
      <c r="V461" s="116">
        <v>44634</v>
      </c>
      <c r="W461" s="116"/>
      <c r="X461" t="s">
        <v>457</v>
      </c>
      <c r="Y461"/>
      <c r="Z461"/>
      <c r="AA461" s="116"/>
      <c r="AB461">
        <v>0</v>
      </c>
      <c r="AC461" s="83">
        <v>44634.384456018997</v>
      </c>
      <c r="AD461" s="83">
        <v>44634.384456018997</v>
      </c>
      <c r="AE461" s="82" t="s">
        <v>1730</v>
      </c>
    </row>
    <row r="462" spans="1:31" ht="15" x14ac:dyDescent="0.25">
      <c r="A462" s="80">
        <v>461</v>
      </c>
      <c r="B462" t="s">
        <v>1733</v>
      </c>
      <c r="C462" t="s">
        <v>461</v>
      </c>
      <c r="D462" t="s">
        <v>282</v>
      </c>
      <c r="E462" t="s">
        <v>284</v>
      </c>
      <c r="F462" t="s">
        <v>337</v>
      </c>
      <c r="G462">
        <v>4</v>
      </c>
      <c r="H462">
        <v>1</v>
      </c>
      <c r="I462" t="s">
        <v>1635</v>
      </c>
      <c r="J462">
        <v>21</v>
      </c>
      <c r="K462" t="s">
        <v>304</v>
      </c>
      <c r="L462" t="s">
        <v>505</v>
      </c>
      <c r="M462" t="s">
        <v>477</v>
      </c>
      <c r="N462" t="s">
        <v>458</v>
      </c>
      <c r="O462" t="s">
        <v>503</v>
      </c>
      <c r="P462"/>
      <c r="Q462"/>
      <c r="R462"/>
      <c r="S462"/>
      <c r="T462" s="116"/>
      <c r="U462" t="s">
        <v>526</v>
      </c>
      <c r="V462" s="116">
        <v>44634</v>
      </c>
      <c r="W462" s="116"/>
      <c r="X462" t="s">
        <v>457</v>
      </c>
      <c r="Y462"/>
      <c r="Z462"/>
      <c r="AA462" s="116"/>
      <c r="AB462">
        <v>1</v>
      </c>
      <c r="AC462" s="83">
        <v>44634.384733796003</v>
      </c>
      <c r="AD462" s="83">
        <v>44634.384733796003</v>
      </c>
      <c r="AE462" s="82" t="s">
        <v>1732</v>
      </c>
    </row>
    <row r="463" spans="1:31" ht="15" x14ac:dyDescent="0.25">
      <c r="A463" s="80">
        <v>462</v>
      </c>
      <c r="B463" t="s">
        <v>1735</v>
      </c>
      <c r="C463" t="s">
        <v>461</v>
      </c>
      <c r="D463" t="s">
        <v>282</v>
      </c>
      <c r="E463" t="s">
        <v>284</v>
      </c>
      <c r="F463" t="s">
        <v>337</v>
      </c>
      <c r="G463">
        <v>4</v>
      </c>
      <c r="H463">
        <v>1</v>
      </c>
      <c r="I463" t="s">
        <v>1635</v>
      </c>
      <c r="J463">
        <v>15</v>
      </c>
      <c r="K463" t="s">
        <v>306</v>
      </c>
      <c r="L463" t="s">
        <v>505</v>
      </c>
      <c r="M463" t="s">
        <v>497</v>
      </c>
      <c r="N463" t="s">
        <v>458</v>
      </c>
      <c r="O463" t="s">
        <v>503</v>
      </c>
      <c r="P463"/>
      <c r="Q463"/>
      <c r="R463"/>
      <c r="S463"/>
      <c r="T463" s="116"/>
      <c r="U463" t="s">
        <v>526</v>
      </c>
      <c r="V463" s="116">
        <v>44634</v>
      </c>
      <c r="W463" s="116"/>
      <c r="X463" t="s">
        <v>457</v>
      </c>
      <c r="Y463"/>
      <c r="Z463"/>
      <c r="AA463" s="116"/>
      <c r="AB463">
        <v>1</v>
      </c>
      <c r="AC463" s="83">
        <v>44634.386874999997</v>
      </c>
      <c r="AD463" s="83">
        <v>44634.386874999997</v>
      </c>
      <c r="AE463" s="82" t="s">
        <v>1734</v>
      </c>
    </row>
    <row r="464" spans="1:31" ht="15" x14ac:dyDescent="0.25">
      <c r="A464" s="80">
        <v>463</v>
      </c>
      <c r="B464" t="s">
        <v>1737</v>
      </c>
      <c r="C464" t="s">
        <v>461</v>
      </c>
      <c r="D464" t="s">
        <v>282</v>
      </c>
      <c r="E464" t="s">
        <v>284</v>
      </c>
      <c r="F464" t="s">
        <v>342</v>
      </c>
      <c r="G464">
        <v>2</v>
      </c>
      <c r="H464">
        <v>2</v>
      </c>
      <c r="I464" t="s">
        <v>342</v>
      </c>
      <c r="J464">
        <v>12</v>
      </c>
      <c r="K464" t="s">
        <v>304</v>
      </c>
      <c r="L464" t="s">
        <v>307</v>
      </c>
      <c r="M464" t="s">
        <v>478</v>
      </c>
      <c r="N464" t="s">
        <v>458</v>
      </c>
      <c r="O464" t="s">
        <v>590</v>
      </c>
      <c r="P464"/>
      <c r="Q464"/>
      <c r="R464"/>
      <c r="S464"/>
      <c r="T464" s="116"/>
      <c r="U464" t="s">
        <v>513</v>
      </c>
      <c r="V464" s="116">
        <v>44634</v>
      </c>
      <c r="W464" s="116"/>
      <c r="X464" t="s">
        <v>457</v>
      </c>
      <c r="Y464"/>
      <c r="Z464"/>
      <c r="AA464" s="116"/>
      <c r="AB464">
        <v>1</v>
      </c>
      <c r="AC464" s="83">
        <v>44634.387060184999</v>
      </c>
      <c r="AD464" s="83">
        <v>44634.387060184999</v>
      </c>
      <c r="AE464" s="82" t="s">
        <v>1736</v>
      </c>
    </row>
    <row r="465" spans="1:31" ht="15" x14ac:dyDescent="0.25">
      <c r="A465" s="80">
        <v>464</v>
      </c>
      <c r="B465" t="s">
        <v>1739</v>
      </c>
      <c r="C465" t="s">
        <v>461</v>
      </c>
      <c r="D465" t="s">
        <v>282</v>
      </c>
      <c r="E465" t="s">
        <v>284</v>
      </c>
      <c r="F465" t="s">
        <v>337</v>
      </c>
      <c r="G465">
        <v>4</v>
      </c>
      <c r="H465">
        <v>1</v>
      </c>
      <c r="I465" t="s">
        <v>1635</v>
      </c>
      <c r="J465">
        <v>52</v>
      </c>
      <c r="K465" t="s">
        <v>304</v>
      </c>
      <c r="L465" t="s">
        <v>505</v>
      </c>
      <c r="M465" t="s">
        <v>489</v>
      </c>
      <c r="N465" t="s">
        <v>458</v>
      </c>
      <c r="O465" t="s">
        <v>503</v>
      </c>
      <c r="P465"/>
      <c r="Q465"/>
      <c r="R465"/>
      <c r="S465"/>
      <c r="T465" s="116"/>
      <c r="U465" t="s">
        <v>526</v>
      </c>
      <c r="V465" s="116">
        <v>44634</v>
      </c>
      <c r="W465" s="116"/>
      <c r="X465" t="s">
        <v>457</v>
      </c>
      <c r="Y465"/>
      <c r="Z465"/>
      <c r="AA465" s="116"/>
      <c r="AB465">
        <v>1</v>
      </c>
      <c r="AC465" s="83">
        <v>44634.388680556003</v>
      </c>
      <c r="AD465" s="83">
        <v>44634.388680556003</v>
      </c>
      <c r="AE465" s="82" t="s">
        <v>1738</v>
      </c>
    </row>
    <row r="466" spans="1:31" ht="15" x14ac:dyDescent="0.25">
      <c r="A466" s="80">
        <v>465</v>
      </c>
      <c r="B466" t="s">
        <v>1041</v>
      </c>
      <c r="C466" t="s">
        <v>461</v>
      </c>
      <c r="D466" t="s">
        <v>282</v>
      </c>
      <c r="E466" t="s">
        <v>284</v>
      </c>
      <c r="F466" t="s">
        <v>337</v>
      </c>
      <c r="G466">
        <v>4</v>
      </c>
      <c r="H466">
        <v>1</v>
      </c>
      <c r="I466" t="s">
        <v>1635</v>
      </c>
      <c r="J466">
        <v>47</v>
      </c>
      <c r="K466" t="s">
        <v>306</v>
      </c>
      <c r="L466" t="s">
        <v>505</v>
      </c>
      <c r="M466" t="s">
        <v>489</v>
      </c>
      <c r="N466" t="s">
        <v>458</v>
      </c>
      <c r="O466" t="s">
        <v>503</v>
      </c>
      <c r="P466"/>
      <c r="Q466"/>
      <c r="R466"/>
      <c r="S466"/>
      <c r="T466" s="116"/>
      <c r="U466" t="s">
        <v>526</v>
      </c>
      <c r="V466" s="116">
        <v>44634</v>
      </c>
      <c r="W466" s="116"/>
      <c r="X466" t="s">
        <v>457</v>
      </c>
      <c r="Y466"/>
      <c r="Z466"/>
      <c r="AA466" s="116"/>
      <c r="AB466">
        <v>1</v>
      </c>
      <c r="AC466" s="83">
        <v>44634.407974537004</v>
      </c>
      <c r="AD466" s="83">
        <v>44634.407974537004</v>
      </c>
      <c r="AE466" s="82" t="s">
        <v>1740</v>
      </c>
    </row>
    <row r="467" spans="1:31" ht="15" x14ac:dyDescent="0.25">
      <c r="A467" s="80">
        <v>466</v>
      </c>
      <c r="B467" t="s">
        <v>1742</v>
      </c>
      <c r="C467" t="s">
        <v>461</v>
      </c>
      <c r="D467" t="s">
        <v>282</v>
      </c>
      <c r="E467" t="s">
        <v>284</v>
      </c>
      <c r="F467" t="s">
        <v>337</v>
      </c>
      <c r="G467">
        <v>4</v>
      </c>
      <c r="H467">
        <v>1</v>
      </c>
      <c r="I467" t="s">
        <v>1635</v>
      </c>
      <c r="J467">
        <v>27</v>
      </c>
      <c r="K467" t="s">
        <v>304</v>
      </c>
      <c r="L467" t="s">
        <v>505</v>
      </c>
      <c r="M467" t="s">
        <v>497</v>
      </c>
      <c r="N467" t="s">
        <v>458</v>
      </c>
      <c r="O467" t="s">
        <v>503</v>
      </c>
      <c r="P467"/>
      <c r="Q467"/>
      <c r="R467"/>
      <c r="S467"/>
      <c r="T467" s="116"/>
      <c r="U467" t="s">
        <v>526</v>
      </c>
      <c r="V467" s="116">
        <v>44634</v>
      </c>
      <c r="W467" s="116"/>
      <c r="X467" t="s">
        <v>457</v>
      </c>
      <c r="Y467"/>
      <c r="Z467"/>
      <c r="AA467" s="116"/>
      <c r="AB467">
        <v>1</v>
      </c>
      <c r="AC467" s="83">
        <v>44634.409247684998</v>
      </c>
      <c r="AD467" s="83">
        <v>44634.409247684998</v>
      </c>
      <c r="AE467" s="82" t="s">
        <v>1741</v>
      </c>
    </row>
    <row r="468" spans="1:31" ht="15" x14ac:dyDescent="0.25">
      <c r="A468" s="80">
        <v>467</v>
      </c>
      <c r="B468" t="s">
        <v>1744</v>
      </c>
      <c r="C468" t="s">
        <v>461</v>
      </c>
      <c r="D468" t="s">
        <v>282</v>
      </c>
      <c r="E468" t="s">
        <v>284</v>
      </c>
      <c r="F468" t="s">
        <v>337</v>
      </c>
      <c r="G468">
        <v>4</v>
      </c>
      <c r="H468">
        <v>1</v>
      </c>
      <c r="I468" t="s">
        <v>1635</v>
      </c>
      <c r="J468">
        <v>17</v>
      </c>
      <c r="K468" t="s">
        <v>304</v>
      </c>
      <c r="L468" t="s">
        <v>505</v>
      </c>
      <c r="M468" t="s">
        <v>497</v>
      </c>
      <c r="N468" t="s">
        <v>458</v>
      </c>
      <c r="O468" t="s">
        <v>503</v>
      </c>
      <c r="P468"/>
      <c r="Q468"/>
      <c r="R468"/>
      <c r="S468"/>
      <c r="T468" s="116"/>
      <c r="U468" t="s">
        <v>526</v>
      </c>
      <c r="V468" s="116">
        <v>44634</v>
      </c>
      <c r="W468" s="116"/>
      <c r="X468" t="s">
        <v>457</v>
      </c>
      <c r="Y468"/>
      <c r="Z468"/>
      <c r="AA468" s="116"/>
      <c r="AB468">
        <v>1</v>
      </c>
      <c r="AC468" s="83">
        <v>44634.413437499999</v>
      </c>
      <c r="AD468" s="83">
        <v>44634.413437499999</v>
      </c>
      <c r="AE468" s="82" t="s">
        <v>1743</v>
      </c>
    </row>
    <row r="469" spans="1:31" ht="15" x14ac:dyDescent="0.25">
      <c r="A469" s="80">
        <v>468</v>
      </c>
      <c r="B469" t="s">
        <v>1746</v>
      </c>
      <c r="C469" t="s">
        <v>461</v>
      </c>
      <c r="D469" t="s">
        <v>282</v>
      </c>
      <c r="E469" t="s">
        <v>284</v>
      </c>
      <c r="F469" t="s">
        <v>337</v>
      </c>
      <c r="G469">
        <v>4</v>
      </c>
      <c r="H469">
        <v>1</v>
      </c>
      <c r="I469" t="s">
        <v>1635</v>
      </c>
      <c r="J469">
        <v>43</v>
      </c>
      <c r="K469" t="s">
        <v>304</v>
      </c>
      <c r="L469" t="s">
        <v>505</v>
      </c>
      <c r="M469" t="s">
        <v>478</v>
      </c>
      <c r="N469" t="s">
        <v>458</v>
      </c>
      <c r="O469" t="s">
        <v>503</v>
      </c>
      <c r="P469"/>
      <c r="Q469"/>
      <c r="R469"/>
      <c r="S469"/>
      <c r="T469" s="116"/>
      <c r="U469" t="s">
        <v>526</v>
      </c>
      <c r="V469" s="116">
        <v>44634</v>
      </c>
      <c r="W469" s="116"/>
      <c r="X469" t="s">
        <v>457</v>
      </c>
      <c r="Y469"/>
      <c r="Z469"/>
      <c r="AA469" s="116"/>
      <c r="AB469">
        <v>1</v>
      </c>
      <c r="AC469" s="83">
        <v>44634.414814814998</v>
      </c>
      <c r="AD469" s="83">
        <v>44634.414814814998</v>
      </c>
      <c r="AE469" s="82" t="s">
        <v>1745</v>
      </c>
    </row>
    <row r="470" spans="1:31" ht="15" x14ac:dyDescent="0.25">
      <c r="A470" s="80">
        <v>469</v>
      </c>
      <c r="B470" t="s">
        <v>1748</v>
      </c>
      <c r="C470" t="s">
        <v>461</v>
      </c>
      <c r="D470" t="s">
        <v>282</v>
      </c>
      <c r="E470" t="s">
        <v>284</v>
      </c>
      <c r="F470" t="s">
        <v>337</v>
      </c>
      <c r="G470">
        <v>4</v>
      </c>
      <c r="H470">
        <v>1</v>
      </c>
      <c r="I470" t="s">
        <v>1635</v>
      </c>
      <c r="J470">
        <v>61</v>
      </c>
      <c r="K470" t="s">
        <v>304</v>
      </c>
      <c r="L470" t="s">
        <v>505</v>
      </c>
      <c r="M470" t="s">
        <v>484</v>
      </c>
      <c r="N470" t="s">
        <v>458</v>
      </c>
      <c r="O470" t="s">
        <v>503</v>
      </c>
      <c r="P470"/>
      <c r="Q470"/>
      <c r="R470"/>
      <c r="S470"/>
      <c r="T470" s="116"/>
      <c r="U470" t="s">
        <v>526</v>
      </c>
      <c r="V470" s="116">
        <v>44634</v>
      </c>
      <c r="W470" s="116"/>
      <c r="X470" t="s">
        <v>457</v>
      </c>
      <c r="Y470"/>
      <c r="Z470"/>
      <c r="AA470" s="116"/>
      <c r="AB470">
        <v>1</v>
      </c>
      <c r="AC470" s="83">
        <v>44634.416018518998</v>
      </c>
      <c r="AD470" s="83">
        <v>44634.416018518998</v>
      </c>
      <c r="AE470" s="82" t="s">
        <v>1747</v>
      </c>
    </row>
    <row r="471" spans="1:31" ht="15" x14ac:dyDescent="0.25">
      <c r="A471" s="80">
        <v>470</v>
      </c>
      <c r="B471" t="s">
        <v>1750</v>
      </c>
      <c r="C471" t="s">
        <v>461</v>
      </c>
      <c r="D471" t="s">
        <v>282</v>
      </c>
      <c r="E471" t="s">
        <v>284</v>
      </c>
      <c r="F471" t="s">
        <v>337</v>
      </c>
      <c r="G471">
        <v>1</v>
      </c>
      <c r="H471">
        <v>1</v>
      </c>
      <c r="I471" t="s">
        <v>337</v>
      </c>
      <c r="J471">
        <v>62</v>
      </c>
      <c r="K471" t="s">
        <v>306</v>
      </c>
      <c r="L471" t="s">
        <v>505</v>
      </c>
      <c r="M471" t="s">
        <v>489</v>
      </c>
      <c r="N471" t="s">
        <v>458</v>
      </c>
      <c r="O471" t="s">
        <v>503</v>
      </c>
      <c r="P471"/>
      <c r="Q471"/>
      <c r="R471"/>
      <c r="S471"/>
      <c r="T471" s="116"/>
      <c r="U471" t="s">
        <v>526</v>
      </c>
      <c r="V471" s="116">
        <v>44634</v>
      </c>
      <c r="W471" s="116"/>
      <c r="X471" t="s">
        <v>457</v>
      </c>
      <c r="Y471"/>
      <c r="Z471"/>
      <c r="AA471" s="116"/>
      <c r="AB471">
        <v>1</v>
      </c>
      <c r="AC471" s="83">
        <v>44634.427233795999</v>
      </c>
      <c r="AD471" s="83">
        <v>44634.427233795999</v>
      </c>
      <c r="AE471" s="82" t="s">
        <v>1749</v>
      </c>
    </row>
    <row r="472" spans="1:31" ht="15" x14ac:dyDescent="0.25">
      <c r="A472" s="80">
        <v>471</v>
      </c>
      <c r="B472" t="s">
        <v>1752</v>
      </c>
      <c r="C472" t="s">
        <v>461</v>
      </c>
      <c r="D472" t="s">
        <v>282</v>
      </c>
      <c r="E472" t="s">
        <v>284</v>
      </c>
      <c r="F472" t="s">
        <v>337</v>
      </c>
      <c r="G472">
        <v>1</v>
      </c>
      <c r="H472">
        <v>1</v>
      </c>
      <c r="I472" t="s">
        <v>337</v>
      </c>
      <c r="J472">
        <v>35</v>
      </c>
      <c r="K472" t="s">
        <v>304</v>
      </c>
      <c r="L472" t="s">
        <v>505</v>
      </c>
      <c r="M472" t="s">
        <v>497</v>
      </c>
      <c r="N472" t="s">
        <v>458</v>
      </c>
      <c r="O472" t="s">
        <v>503</v>
      </c>
      <c r="P472"/>
      <c r="Q472"/>
      <c r="R472"/>
      <c r="S472"/>
      <c r="T472" s="116"/>
      <c r="U472" t="s">
        <v>526</v>
      </c>
      <c r="V472" s="116">
        <v>44634</v>
      </c>
      <c r="W472" s="116"/>
      <c r="X472" t="s">
        <v>457</v>
      </c>
      <c r="Y472"/>
      <c r="Z472"/>
      <c r="AA472" s="116"/>
      <c r="AB472">
        <v>1</v>
      </c>
      <c r="AC472" s="83">
        <v>44634.428645833003</v>
      </c>
      <c r="AD472" s="83">
        <v>44634.428645833003</v>
      </c>
      <c r="AE472" s="82" t="s">
        <v>1751</v>
      </c>
    </row>
    <row r="473" spans="1:31" ht="15" x14ac:dyDescent="0.25">
      <c r="A473" s="80">
        <v>472</v>
      </c>
      <c r="B473" t="s">
        <v>1754</v>
      </c>
      <c r="C473" t="s">
        <v>461</v>
      </c>
      <c r="D473" t="s">
        <v>282</v>
      </c>
      <c r="E473" t="s">
        <v>284</v>
      </c>
      <c r="F473" t="s">
        <v>337</v>
      </c>
      <c r="G473">
        <v>1</v>
      </c>
      <c r="H473">
        <v>1</v>
      </c>
      <c r="I473" t="s">
        <v>1635</v>
      </c>
      <c r="J473">
        <v>41</v>
      </c>
      <c r="K473" t="s">
        <v>304</v>
      </c>
      <c r="L473" t="s">
        <v>505</v>
      </c>
      <c r="M473" t="s">
        <v>489</v>
      </c>
      <c r="N473" t="s">
        <v>458</v>
      </c>
      <c r="O473" t="s">
        <v>503</v>
      </c>
      <c r="P473"/>
      <c r="Q473"/>
      <c r="R473"/>
      <c r="S473"/>
      <c r="T473" s="116"/>
      <c r="U473" t="s">
        <v>526</v>
      </c>
      <c r="V473" s="116">
        <v>44634</v>
      </c>
      <c r="W473" s="116"/>
      <c r="X473" t="s">
        <v>457</v>
      </c>
      <c r="Y473"/>
      <c r="Z473"/>
      <c r="AA473" s="116"/>
      <c r="AB473">
        <v>1</v>
      </c>
      <c r="AC473" s="83">
        <v>44634.430543980998</v>
      </c>
      <c r="AD473" s="83">
        <v>44634.430543980998</v>
      </c>
      <c r="AE473" s="82" t="s">
        <v>1753</v>
      </c>
    </row>
    <row r="474" spans="1:31" ht="15" x14ac:dyDescent="0.25">
      <c r="A474" s="80">
        <v>473</v>
      </c>
      <c r="B474" t="s">
        <v>1756</v>
      </c>
      <c r="C474" t="s">
        <v>461</v>
      </c>
      <c r="D474" t="s">
        <v>282</v>
      </c>
      <c r="E474" t="s">
        <v>284</v>
      </c>
      <c r="F474" t="s">
        <v>337</v>
      </c>
      <c r="G474">
        <v>1</v>
      </c>
      <c r="H474">
        <v>1</v>
      </c>
      <c r="I474" t="s">
        <v>1635</v>
      </c>
      <c r="J474">
        <v>21</v>
      </c>
      <c r="K474" t="s">
        <v>306</v>
      </c>
      <c r="L474" t="s">
        <v>505</v>
      </c>
      <c r="M474" t="s">
        <v>477</v>
      </c>
      <c r="N474" t="s">
        <v>458</v>
      </c>
      <c r="O474" t="s">
        <v>503</v>
      </c>
      <c r="P474"/>
      <c r="Q474"/>
      <c r="R474"/>
      <c r="S474"/>
      <c r="T474" s="116"/>
      <c r="U474" t="s">
        <v>526</v>
      </c>
      <c r="V474" s="116">
        <v>44634</v>
      </c>
      <c r="W474" s="116"/>
      <c r="X474" t="s">
        <v>457</v>
      </c>
      <c r="Y474"/>
      <c r="Z474"/>
      <c r="AA474" s="116"/>
      <c r="AB474">
        <v>1</v>
      </c>
      <c r="AC474" s="83">
        <v>44634.432245370001</v>
      </c>
      <c r="AD474" s="83">
        <v>44634.432245370001</v>
      </c>
      <c r="AE474" s="82" t="s">
        <v>1755</v>
      </c>
    </row>
    <row r="475" spans="1:31" ht="15" x14ac:dyDescent="0.25">
      <c r="A475" s="80">
        <v>474</v>
      </c>
      <c r="B475" t="s">
        <v>486</v>
      </c>
      <c r="C475" t="s">
        <v>461</v>
      </c>
      <c r="D475" t="s">
        <v>282</v>
      </c>
      <c r="E475" t="s">
        <v>284</v>
      </c>
      <c r="F475" t="s">
        <v>337</v>
      </c>
      <c r="G475">
        <v>1</v>
      </c>
      <c r="H475">
        <v>1</v>
      </c>
      <c r="I475" t="s">
        <v>337</v>
      </c>
      <c r="J475">
        <v>56</v>
      </c>
      <c r="K475" t="s">
        <v>304</v>
      </c>
      <c r="L475" t="s">
        <v>505</v>
      </c>
      <c r="M475" t="s">
        <v>478</v>
      </c>
      <c r="N475" t="s">
        <v>458</v>
      </c>
      <c r="O475" t="s">
        <v>503</v>
      </c>
      <c r="P475"/>
      <c r="Q475"/>
      <c r="R475"/>
      <c r="S475"/>
      <c r="T475" s="116"/>
      <c r="U475" t="s">
        <v>526</v>
      </c>
      <c r="V475" s="116">
        <v>44634</v>
      </c>
      <c r="W475" s="116"/>
      <c r="X475" t="s">
        <v>457</v>
      </c>
      <c r="Y475"/>
      <c r="Z475"/>
      <c r="AA475" s="116"/>
      <c r="AB475">
        <v>1</v>
      </c>
      <c r="AC475" s="83">
        <v>44634.434050926</v>
      </c>
      <c r="AD475" s="83">
        <v>44634.434050926</v>
      </c>
      <c r="AE475" s="82" t="s">
        <v>1757</v>
      </c>
    </row>
    <row r="476" spans="1:31" ht="15" x14ac:dyDescent="0.25">
      <c r="A476" s="80">
        <v>475</v>
      </c>
      <c r="B476" t="s">
        <v>1759</v>
      </c>
      <c r="C476" t="s">
        <v>461</v>
      </c>
      <c r="D476" t="s">
        <v>282</v>
      </c>
      <c r="E476" t="s">
        <v>284</v>
      </c>
      <c r="F476" t="s">
        <v>337</v>
      </c>
      <c r="G476">
        <v>1</v>
      </c>
      <c r="H476">
        <v>1</v>
      </c>
      <c r="I476" t="s">
        <v>337</v>
      </c>
      <c r="J476">
        <v>51</v>
      </c>
      <c r="K476" t="s">
        <v>306</v>
      </c>
      <c r="L476" t="s">
        <v>505</v>
      </c>
      <c r="M476" t="s">
        <v>483</v>
      </c>
      <c r="N476" t="s">
        <v>458</v>
      </c>
      <c r="O476" t="s">
        <v>503</v>
      </c>
      <c r="P476"/>
      <c r="Q476"/>
      <c r="R476"/>
      <c r="S476"/>
      <c r="T476" s="116"/>
      <c r="U476" t="s">
        <v>526</v>
      </c>
      <c r="V476" s="116">
        <v>44634</v>
      </c>
      <c r="W476" s="116"/>
      <c r="X476" t="s">
        <v>457</v>
      </c>
      <c r="Y476"/>
      <c r="Z476"/>
      <c r="AA476" s="116"/>
      <c r="AB476">
        <v>1</v>
      </c>
      <c r="AC476" s="83">
        <v>44634.435486110997</v>
      </c>
      <c r="AD476" s="83">
        <v>44634.435486110997</v>
      </c>
      <c r="AE476" s="82" t="s">
        <v>1758</v>
      </c>
    </row>
    <row r="477" spans="1:31" ht="15" x14ac:dyDescent="0.25">
      <c r="A477" s="80">
        <v>476</v>
      </c>
      <c r="B477" t="s">
        <v>1761</v>
      </c>
      <c r="C477" t="s">
        <v>461</v>
      </c>
      <c r="D477" t="s">
        <v>282</v>
      </c>
      <c r="E477" t="s">
        <v>284</v>
      </c>
      <c r="F477" t="s">
        <v>337</v>
      </c>
      <c r="G477">
        <v>1</v>
      </c>
      <c r="H477">
        <v>1</v>
      </c>
      <c r="I477" t="s">
        <v>337</v>
      </c>
      <c r="J477">
        <v>48</v>
      </c>
      <c r="K477" t="s">
        <v>304</v>
      </c>
      <c r="L477" t="s">
        <v>505</v>
      </c>
      <c r="M477" t="s">
        <v>478</v>
      </c>
      <c r="N477" t="s">
        <v>458</v>
      </c>
      <c r="O477" t="s">
        <v>503</v>
      </c>
      <c r="P477"/>
      <c r="Q477"/>
      <c r="R477"/>
      <c r="S477"/>
      <c r="T477" s="116"/>
      <c r="U477" t="s">
        <v>526</v>
      </c>
      <c r="V477" s="116">
        <v>44634</v>
      </c>
      <c r="W477" s="116"/>
      <c r="X477" t="s">
        <v>457</v>
      </c>
      <c r="Y477"/>
      <c r="Z477"/>
      <c r="AA477" s="116"/>
      <c r="AB477">
        <v>1</v>
      </c>
      <c r="AC477" s="83">
        <v>44634.436840278002</v>
      </c>
      <c r="AD477" s="83">
        <v>44634.436840278002</v>
      </c>
      <c r="AE477" s="82" t="s">
        <v>1760</v>
      </c>
    </row>
    <row r="478" spans="1:31" ht="15" x14ac:dyDescent="0.25">
      <c r="A478" s="80">
        <v>477</v>
      </c>
      <c r="B478" t="s">
        <v>1695</v>
      </c>
      <c r="C478" t="s">
        <v>461</v>
      </c>
      <c r="D478" t="s">
        <v>282</v>
      </c>
      <c r="E478" t="s">
        <v>284</v>
      </c>
      <c r="F478" t="s">
        <v>337</v>
      </c>
      <c r="G478">
        <v>1</v>
      </c>
      <c r="H478">
        <v>1</v>
      </c>
      <c r="I478" t="s">
        <v>337</v>
      </c>
      <c r="J478">
        <v>46</v>
      </c>
      <c r="K478" t="s">
        <v>306</v>
      </c>
      <c r="L478" t="s">
        <v>505</v>
      </c>
      <c r="M478" t="s">
        <v>483</v>
      </c>
      <c r="N478" t="s">
        <v>458</v>
      </c>
      <c r="O478" t="s">
        <v>503</v>
      </c>
      <c r="P478"/>
      <c r="Q478"/>
      <c r="R478"/>
      <c r="S478"/>
      <c r="T478" s="116"/>
      <c r="U478" t="s">
        <v>526</v>
      </c>
      <c r="V478" s="116">
        <v>44634</v>
      </c>
      <c r="W478" s="116"/>
      <c r="X478" t="s">
        <v>457</v>
      </c>
      <c r="Y478"/>
      <c r="Z478"/>
      <c r="AA478" s="116"/>
      <c r="AB478">
        <v>1</v>
      </c>
      <c r="AC478" s="83">
        <v>44634.438263889002</v>
      </c>
      <c r="AD478" s="83">
        <v>44634.438263889002</v>
      </c>
      <c r="AE478" s="82" t="s">
        <v>1762</v>
      </c>
    </row>
    <row r="479" spans="1:31" ht="15" x14ac:dyDescent="0.25">
      <c r="A479" s="80">
        <v>478</v>
      </c>
      <c r="B479" t="s">
        <v>1764</v>
      </c>
      <c r="C479" t="s">
        <v>461</v>
      </c>
      <c r="D479" t="s">
        <v>282</v>
      </c>
      <c r="E479" t="s">
        <v>284</v>
      </c>
      <c r="F479" t="s">
        <v>337</v>
      </c>
      <c r="G479">
        <v>1</v>
      </c>
      <c r="H479">
        <v>1</v>
      </c>
      <c r="I479" t="s">
        <v>337</v>
      </c>
      <c r="J479">
        <v>25</v>
      </c>
      <c r="K479" t="s">
        <v>304</v>
      </c>
      <c r="L479" t="s">
        <v>505</v>
      </c>
      <c r="M479" t="s">
        <v>477</v>
      </c>
      <c r="N479" t="s">
        <v>458</v>
      </c>
      <c r="O479" t="s">
        <v>503</v>
      </c>
      <c r="P479"/>
      <c r="Q479"/>
      <c r="R479"/>
      <c r="S479"/>
      <c r="T479" s="116"/>
      <c r="U479" t="s">
        <v>526</v>
      </c>
      <c r="V479" s="116">
        <v>44634</v>
      </c>
      <c r="W479" s="116"/>
      <c r="X479" t="s">
        <v>457</v>
      </c>
      <c r="Y479"/>
      <c r="Z479"/>
      <c r="AA479" s="116"/>
      <c r="AB479">
        <v>1</v>
      </c>
      <c r="AC479" s="83">
        <v>44634.439687500002</v>
      </c>
      <c r="AD479" s="83">
        <v>44634.439687500002</v>
      </c>
      <c r="AE479" s="82" t="s">
        <v>1763</v>
      </c>
    </row>
    <row r="480" spans="1:31" ht="15" x14ac:dyDescent="0.25">
      <c r="A480" s="80">
        <v>479</v>
      </c>
      <c r="B480" t="s">
        <v>1766</v>
      </c>
      <c r="C480" t="s">
        <v>461</v>
      </c>
      <c r="D480" t="s">
        <v>282</v>
      </c>
      <c r="E480" t="s">
        <v>284</v>
      </c>
      <c r="F480" t="s">
        <v>337</v>
      </c>
      <c r="G480">
        <v>1</v>
      </c>
      <c r="H480">
        <v>1</v>
      </c>
      <c r="I480" t="s">
        <v>337</v>
      </c>
      <c r="J480">
        <v>22</v>
      </c>
      <c r="K480" t="s">
        <v>304</v>
      </c>
      <c r="L480" t="s">
        <v>505</v>
      </c>
      <c r="M480" t="s">
        <v>497</v>
      </c>
      <c r="N480" t="s">
        <v>458</v>
      </c>
      <c r="O480" t="s">
        <v>503</v>
      </c>
      <c r="P480"/>
      <c r="Q480"/>
      <c r="R480"/>
      <c r="S480"/>
      <c r="T480" s="116"/>
      <c r="U480" t="s">
        <v>526</v>
      </c>
      <c r="V480" s="116">
        <v>44634</v>
      </c>
      <c r="W480" s="116"/>
      <c r="X480" t="s">
        <v>457</v>
      </c>
      <c r="Y480"/>
      <c r="Z480"/>
      <c r="AA480" s="116"/>
      <c r="AB480">
        <v>1</v>
      </c>
      <c r="AC480" s="83">
        <v>44634.441435184999</v>
      </c>
      <c r="AD480" s="83">
        <v>44634.441435184999</v>
      </c>
      <c r="AE480" s="82" t="s">
        <v>1765</v>
      </c>
    </row>
    <row r="481" spans="1:31" ht="15" x14ac:dyDescent="0.25">
      <c r="A481" s="80">
        <v>480</v>
      </c>
      <c r="B481" t="s">
        <v>1768</v>
      </c>
      <c r="C481" t="s">
        <v>461</v>
      </c>
      <c r="D481" t="s">
        <v>282</v>
      </c>
      <c r="E481" t="s">
        <v>284</v>
      </c>
      <c r="F481" t="s">
        <v>337</v>
      </c>
      <c r="G481">
        <v>1</v>
      </c>
      <c r="H481">
        <v>1</v>
      </c>
      <c r="I481" t="s">
        <v>1635</v>
      </c>
      <c r="J481">
        <v>58</v>
      </c>
      <c r="K481" t="s">
        <v>304</v>
      </c>
      <c r="L481" t="s">
        <v>505</v>
      </c>
      <c r="M481" t="s">
        <v>489</v>
      </c>
      <c r="N481" t="s">
        <v>458</v>
      </c>
      <c r="O481" t="s">
        <v>503</v>
      </c>
      <c r="P481"/>
      <c r="Q481"/>
      <c r="R481"/>
      <c r="S481"/>
      <c r="T481" s="116"/>
      <c r="U481" t="s">
        <v>526</v>
      </c>
      <c r="V481" s="116">
        <v>44634</v>
      </c>
      <c r="W481" s="116"/>
      <c r="X481" t="s">
        <v>457</v>
      </c>
      <c r="Y481"/>
      <c r="Z481"/>
      <c r="AA481" s="116"/>
      <c r="AB481">
        <v>1</v>
      </c>
      <c r="AC481" s="83">
        <v>44634.443171295999</v>
      </c>
      <c r="AD481" s="83">
        <v>44634.443171295999</v>
      </c>
      <c r="AE481" s="82" t="s">
        <v>1767</v>
      </c>
    </row>
    <row r="482" spans="1:31" ht="15" x14ac:dyDescent="0.25">
      <c r="A482" s="80">
        <v>481</v>
      </c>
      <c r="B482" t="s">
        <v>1770</v>
      </c>
      <c r="C482" t="s">
        <v>461</v>
      </c>
      <c r="D482" t="s">
        <v>282</v>
      </c>
      <c r="E482" t="s">
        <v>284</v>
      </c>
      <c r="F482" t="s">
        <v>337</v>
      </c>
      <c r="G482">
        <v>1</v>
      </c>
      <c r="H482">
        <v>1</v>
      </c>
      <c r="I482" t="s">
        <v>1635</v>
      </c>
      <c r="J482">
        <v>52</v>
      </c>
      <c r="K482" t="s">
        <v>306</v>
      </c>
      <c r="L482" t="s">
        <v>505</v>
      </c>
      <c r="M482" t="s">
        <v>489</v>
      </c>
      <c r="N482" t="s">
        <v>458</v>
      </c>
      <c r="O482" t="s">
        <v>503</v>
      </c>
      <c r="P482"/>
      <c r="Q482"/>
      <c r="R482"/>
      <c r="S482"/>
      <c r="T482" s="116"/>
      <c r="U482" t="s">
        <v>526</v>
      </c>
      <c r="V482" s="116">
        <v>44634</v>
      </c>
      <c r="W482" s="116"/>
      <c r="X482" t="s">
        <v>457</v>
      </c>
      <c r="Y482"/>
      <c r="Z482"/>
      <c r="AA482" s="116"/>
      <c r="AB482">
        <v>1</v>
      </c>
      <c r="AC482" s="83">
        <v>44634.444629630001</v>
      </c>
      <c r="AD482" s="83">
        <v>44634.444629630001</v>
      </c>
      <c r="AE482" s="82" t="s">
        <v>1769</v>
      </c>
    </row>
    <row r="483" spans="1:31" ht="15" x14ac:dyDescent="0.25">
      <c r="A483" s="80">
        <v>482</v>
      </c>
      <c r="B483" t="s">
        <v>1772</v>
      </c>
      <c r="C483" t="s">
        <v>461</v>
      </c>
      <c r="D483" t="s">
        <v>282</v>
      </c>
      <c r="E483" t="s">
        <v>284</v>
      </c>
      <c r="F483" t="s">
        <v>337</v>
      </c>
      <c r="G483">
        <v>1</v>
      </c>
      <c r="H483">
        <v>1</v>
      </c>
      <c r="I483" t="s">
        <v>1635</v>
      </c>
      <c r="J483">
        <v>30</v>
      </c>
      <c r="K483" t="s">
        <v>306</v>
      </c>
      <c r="L483" t="s">
        <v>505</v>
      </c>
      <c r="M483" t="s">
        <v>477</v>
      </c>
      <c r="N483" t="s">
        <v>458</v>
      </c>
      <c r="O483" t="s">
        <v>503</v>
      </c>
      <c r="P483"/>
      <c r="Q483"/>
      <c r="R483"/>
      <c r="S483"/>
      <c r="T483" s="116"/>
      <c r="U483" t="s">
        <v>526</v>
      </c>
      <c r="V483" s="116">
        <v>44634</v>
      </c>
      <c r="W483" s="116"/>
      <c r="X483" t="s">
        <v>457</v>
      </c>
      <c r="Y483"/>
      <c r="Z483"/>
      <c r="AA483" s="116"/>
      <c r="AB483">
        <v>1</v>
      </c>
      <c r="AC483" s="83">
        <v>44634.445972221998</v>
      </c>
      <c r="AD483" s="83">
        <v>44634.445972221998</v>
      </c>
      <c r="AE483" s="82" t="s">
        <v>1771</v>
      </c>
    </row>
    <row r="484" spans="1:31" ht="15" x14ac:dyDescent="0.25">
      <c r="A484" s="80">
        <v>483</v>
      </c>
      <c r="B484" t="s">
        <v>1774</v>
      </c>
      <c r="C484" t="s">
        <v>461</v>
      </c>
      <c r="D484" t="s">
        <v>282</v>
      </c>
      <c r="E484" t="s">
        <v>284</v>
      </c>
      <c r="F484" t="s">
        <v>337</v>
      </c>
      <c r="G484">
        <v>1</v>
      </c>
      <c r="H484">
        <v>1</v>
      </c>
      <c r="I484" t="s">
        <v>1635</v>
      </c>
      <c r="J484">
        <v>27</v>
      </c>
      <c r="K484" t="s">
        <v>306</v>
      </c>
      <c r="L484" t="s">
        <v>505</v>
      </c>
      <c r="M484" t="s">
        <v>477</v>
      </c>
      <c r="N484" t="s">
        <v>458</v>
      </c>
      <c r="O484" t="s">
        <v>503</v>
      </c>
      <c r="P484"/>
      <c r="Q484"/>
      <c r="R484"/>
      <c r="S484"/>
      <c r="T484" s="116"/>
      <c r="U484" t="s">
        <v>526</v>
      </c>
      <c r="V484" s="116">
        <v>44634</v>
      </c>
      <c r="W484" s="116"/>
      <c r="X484" t="s">
        <v>457</v>
      </c>
      <c r="Y484"/>
      <c r="Z484"/>
      <c r="AA484" s="116"/>
      <c r="AB484">
        <v>1</v>
      </c>
      <c r="AC484" s="83">
        <v>44634.447430556</v>
      </c>
      <c r="AD484" s="83">
        <v>44634.447430556</v>
      </c>
      <c r="AE484" s="82" t="s">
        <v>1773</v>
      </c>
    </row>
    <row r="485" spans="1:31" ht="15" x14ac:dyDescent="0.25">
      <c r="A485" s="80">
        <v>484</v>
      </c>
      <c r="B485" t="s">
        <v>1776</v>
      </c>
      <c r="C485" t="s">
        <v>461</v>
      </c>
      <c r="D485" t="s">
        <v>282</v>
      </c>
      <c r="E485" t="s">
        <v>284</v>
      </c>
      <c r="F485" t="s">
        <v>337</v>
      </c>
      <c r="G485">
        <v>1</v>
      </c>
      <c r="H485">
        <v>1</v>
      </c>
      <c r="I485" t="s">
        <v>1635</v>
      </c>
      <c r="J485">
        <v>22</v>
      </c>
      <c r="K485" t="s">
        <v>304</v>
      </c>
      <c r="L485" t="s">
        <v>505</v>
      </c>
      <c r="M485" t="s">
        <v>497</v>
      </c>
      <c r="N485" t="s">
        <v>458</v>
      </c>
      <c r="O485" t="s">
        <v>503</v>
      </c>
      <c r="P485"/>
      <c r="Q485"/>
      <c r="R485"/>
      <c r="S485"/>
      <c r="T485" s="116"/>
      <c r="U485" t="s">
        <v>526</v>
      </c>
      <c r="V485" s="116">
        <v>44634</v>
      </c>
      <c r="W485" s="116"/>
      <c r="X485" t="s">
        <v>457</v>
      </c>
      <c r="Y485"/>
      <c r="Z485"/>
      <c r="AA485" s="116"/>
      <c r="AB485">
        <v>1</v>
      </c>
      <c r="AC485" s="83">
        <v>44634.453993055999</v>
      </c>
      <c r="AD485" s="83">
        <v>44634.453993055999</v>
      </c>
      <c r="AE485" s="82" t="s">
        <v>1775</v>
      </c>
    </row>
    <row r="486" spans="1:31" ht="15" x14ac:dyDescent="0.25">
      <c r="A486" s="80">
        <v>485</v>
      </c>
      <c r="B486" t="s">
        <v>636</v>
      </c>
      <c r="C486" t="s">
        <v>461</v>
      </c>
      <c r="D486" t="s">
        <v>282</v>
      </c>
      <c r="E486" t="s">
        <v>288</v>
      </c>
      <c r="F486" t="s">
        <v>570</v>
      </c>
      <c r="G486">
        <v>7</v>
      </c>
      <c r="H486">
        <v>1</v>
      </c>
      <c r="I486" t="s">
        <v>570</v>
      </c>
      <c r="J486">
        <v>34</v>
      </c>
      <c r="K486" t="s">
        <v>304</v>
      </c>
      <c r="L486" t="s">
        <v>1778</v>
      </c>
      <c r="M486" t="s">
        <v>1573</v>
      </c>
      <c r="N486" t="s">
        <v>1779</v>
      </c>
      <c r="O486" t="s">
        <v>503</v>
      </c>
      <c r="P486"/>
      <c r="Q486"/>
      <c r="R486"/>
      <c r="S486"/>
      <c r="T486" s="116"/>
      <c r="U486" t="s">
        <v>491</v>
      </c>
      <c r="V486" s="116">
        <v>44634</v>
      </c>
      <c r="W486" s="116"/>
      <c r="X486" t="s">
        <v>457</v>
      </c>
      <c r="Y486" t="s">
        <v>1780</v>
      </c>
      <c r="Z486" t="s">
        <v>480</v>
      </c>
      <c r="AA486" s="116">
        <v>44634</v>
      </c>
      <c r="AB486">
        <v>1</v>
      </c>
      <c r="AC486" s="83">
        <v>44634.476909721998</v>
      </c>
      <c r="AD486" s="83">
        <v>44634.476909721998</v>
      </c>
      <c r="AE486" s="82" t="s">
        <v>1777</v>
      </c>
    </row>
    <row r="487" spans="1:31" ht="15" x14ac:dyDescent="0.25">
      <c r="A487" s="80">
        <v>486</v>
      </c>
      <c r="B487" t="s">
        <v>1782</v>
      </c>
      <c r="C487" t="s">
        <v>461</v>
      </c>
      <c r="D487" t="s">
        <v>282</v>
      </c>
      <c r="E487" t="s">
        <v>284</v>
      </c>
      <c r="F487" t="s">
        <v>284</v>
      </c>
      <c r="G487">
        <v>1</v>
      </c>
      <c r="H487">
        <v>5</v>
      </c>
      <c r="I487" t="s">
        <v>1783</v>
      </c>
      <c r="J487">
        <v>53</v>
      </c>
      <c r="K487" t="s">
        <v>304</v>
      </c>
      <c r="L487" t="s">
        <v>505</v>
      </c>
      <c r="M487" t="s">
        <v>1784</v>
      </c>
      <c r="N487" t="s">
        <v>458</v>
      </c>
      <c r="O487" t="s">
        <v>503</v>
      </c>
      <c r="P487"/>
      <c r="Q487"/>
      <c r="R487"/>
      <c r="S487"/>
      <c r="T487" s="116"/>
      <c r="U487" t="s">
        <v>526</v>
      </c>
      <c r="V487" s="116">
        <v>44634</v>
      </c>
      <c r="W487" s="116"/>
      <c r="X487" t="s">
        <v>457</v>
      </c>
      <c r="Y487"/>
      <c r="Z487"/>
      <c r="AA487" s="116"/>
      <c r="AB487">
        <v>1</v>
      </c>
      <c r="AC487" s="83">
        <v>44634.511817129998</v>
      </c>
      <c r="AD487" s="83">
        <v>44634.511817129998</v>
      </c>
      <c r="AE487" s="82" t="s">
        <v>1781</v>
      </c>
    </row>
    <row r="488" spans="1:31" ht="15" x14ac:dyDescent="0.25">
      <c r="A488" s="80">
        <v>487</v>
      </c>
      <c r="B488" t="s">
        <v>1786</v>
      </c>
      <c r="C488" t="s">
        <v>461</v>
      </c>
      <c r="D488" t="s">
        <v>282</v>
      </c>
      <c r="E488" t="s">
        <v>284</v>
      </c>
      <c r="F488" t="s">
        <v>284</v>
      </c>
      <c r="G488">
        <v>1</v>
      </c>
      <c r="H488">
        <v>5</v>
      </c>
      <c r="I488" t="s">
        <v>1783</v>
      </c>
      <c r="J488">
        <v>46</v>
      </c>
      <c r="K488" t="s">
        <v>306</v>
      </c>
      <c r="L488" t="s">
        <v>505</v>
      </c>
      <c r="M488" t="s">
        <v>1784</v>
      </c>
      <c r="N488" t="s">
        <v>458</v>
      </c>
      <c r="O488" t="s">
        <v>503</v>
      </c>
      <c r="P488"/>
      <c r="Q488"/>
      <c r="R488"/>
      <c r="S488"/>
      <c r="T488" s="116"/>
      <c r="U488" t="s">
        <v>526</v>
      </c>
      <c r="V488" s="116">
        <v>44634</v>
      </c>
      <c r="W488" s="116"/>
      <c r="X488" t="s">
        <v>457</v>
      </c>
      <c r="Y488"/>
      <c r="Z488"/>
      <c r="AA488" s="116"/>
      <c r="AB488">
        <v>1</v>
      </c>
      <c r="AC488" s="83">
        <v>44634.516354166997</v>
      </c>
      <c r="AD488" s="83">
        <v>44634.516354166997</v>
      </c>
      <c r="AE488" s="82" t="s">
        <v>1785</v>
      </c>
    </row>
    <row r="489" spans="1:31" ht="15" x14ac:dyDescent="0.25">
      <c r="A489" s="80">
        <v>488</v>
      </c>
      <c r="B489" t="s">
        <v>1788</v>
      </c>
      <c r="C489" t="s">
        <v>461</v>
      </c>
      <c r="D489" t="s">
        <v>282</v>
      </c>
      <c r="E489" t="s">
        <v>284</v>
      </c>
      <c r="F489" t="s">
        <v>284</v>
      </c>
      <c r="G489">
        <v>1</v>
      </c>
      <c r="H489">
        <v>5</v>
      </c>
      <c r="I489" t="s">
        <v>1783</v>
      </c>
      <c r="J489">
        <v>9</v>
      </c>
      <c r="K489" t="s">
        <v>306</v>
      </c>
      <c r="L489" t="s">
        <v>505</v>
      </c>
      <c r="M489" t="s">
        <v>497</v>
      </c>
      <c r="N489" t="s">
        <v>458</v>
      </c>
      <c r="O489" t="s">
        <v>503</v>
      </c>
      <c r="P489"/>
      <c r="Q489"/>
      <c r="R489"/>
      <c r="S489"/>
      <c r="T489" s="116"/>
      <c r="U489" t="s">
        <v>526</v>
      </c>
      <c r="V489" s="116">
        <v>44634</v>
      </c>
      <c r="W489" s="116"/>
      <c r="X489" t="s">
        <v>457</v>
      </c>
      <c r="Y489"/>
      <c r="Z489"/>
      <c r="AA489" s="116"/>
      <c r="AB489">
        <v>1</v>
      </c>
      <c r="AC489" s="83">
        <v>44634.517962963</v>
      </c>
      <c r="AD489" s="83">
        <v>44634.517962963</v>
      </c>
      <c r="AE489" s="82" t="s">
        <v>1787</v>
      </c>
    </row>
    <row r="490" spans="1:31" ht="15" x14ac:dyDescent="0.25">
      <c r="A490" s="80">
        <v>489</v>
      </c>
      <c r="B490" t="s">
        <v>1790</v>
      </c>
      <c r="C490" t="s">
        <v>461</v>
      </c>
      <c r="D490" t="s">
        <v>282</v>
      </c>
      <c r="E490" t="s">
        <v>284</v>
      </c>
      <c r="F490" t="s">
        <v>284</v>
      </c>
      <c r="G490">
        <v>1</v>
      </c>
      <c r="H490">
        <v>5</v>
      </c>
      <c r="I490" t="s">
        <v>1783</v>
      </c>
      <c r="J490">
        <v>61</v>
      </c>
      <c r="K490" t="s">
        <v>304</v>
      </c>
      <c r="L490" t="s">
        <v>505</v>
      </c>
      <c r="M490" t="s">
        <v>484</v>
      </c>
      <c r="N490" t="s">
        <v>458</v>
      </c>
      <c r="O490" t="s">
        <v>503</v>
      </c>
      <c r="P490"/>
      <c r="Q490"/>
      <c r="R490"/>
      <c r="S490"/>
      <c r="T490" s="116"/>
      <c r="U490" t="s">
        <v>526</v>
      </c>
      <c r="V490" s="116">
        <v>44634</v>
      </c>
      <c r="W490" s="116"/>
      <c r="X490" t="s">
        <v>457</v>
      </c>
      <c r="Y490"/>
      <c r="Z490"/>
      <c r="AA490" s="116"/>
      <c r="AB490">
        <v>1</v>
      </c>
      <c r="AC490" s="83">
        <v>44634.519837963002</v>
      </c>
      <c r="AD490" s="83">
        <v>44634.519837963002</v>
      </c>
      <c r="AE490" s="82" t="s">
        <v>1789</v>
      </c>
    </row>
    <row r="491" spans="1:31" ht="15" x14ac:dyDescent="0.25">
      <c r="A491" s="80">
        <v>490</v>
      </c>
      <c r="B491" t="s">
        <v>1750</v>
      </c>
      <c r="C491" t="s">
        <v>461</v>
      </c>
      <c r="D491" t="s">
        <v>282</v>
      </c>
      <c r="E491" t="s">
        <v>284</v>
      </c>
      <c r="F491" t="s">
        <v>284</v>
      </c>
      <c r="G491">
        <v>1</v>
      </c>
      <c r="H491">
        <v>5</v>
      </c>
      <c r="I491" t="s">
        <v>1783</v>
      </c>
      <c r="J491">
        <v>58</v>
      </c>
      <c r="K491" t="s">
        <v>306</v>
      </c>
      <c r="L491" t="s">
        <v>505</v>
      </c>
      <c r="M491" t="s">
        <v>489</v>
      </c>
      <c r="N491" t="s">
        <v>458</v>
      </c>
      <c r="O491" t="s">
        <v>503</v>
      </c>
      <c r="P491"/>
      <c r="Q491"/>
      <c r="R491"/>
      <c r="S491"/>
      <c r="T491" s="116"/>
      <c r="U491" t="s">
        <v>526</v>
      </c>
      <c r="V491" s="116">
        <v>44634</v>
      </c>
      <c r="W491" s="116"/>
      <c r="X491" t="s">
        <v>457</v>
      </c>
      <c r="Y491"/>
      <c r="Z491"/>
      <c r="AA491" s="116"/>
      <c r="AB491">
        <v>1</v>
      </c>
      <c r="AC491" s="83">
        <v>44634.521689815003</v>
      </c>
      <c r="AD491" s="83">
        <v>44634.521689815003</v>
      </c>
      <c r="AE491" s="82" t="s">
        <v>1791</v>
      </c>
    </row>
    <row r="492" spans="1:31" ht="15" x14ac:dyDescent="0.25">
      <c r="A492" s="80">
        <v>491</v>
      </c>
      <c r="B492" t="s">
        <v>1793</v>
      </c>
      <c r="C492" t="s">
        <v>461</v>
      </c>
      <c r="D492" t="s">
        <v>282</v>
      </c>
      <c r="E492" t="s">
        <v>284</v>
      </c>
      <c r="F492" t="s">
        <v>284</v>
      </c>
      <c r="G492">
        <v>1</v>
      </c>
      <c r="H492">
        <v>1</v>
      </c>
      <c r="I492" t="s">
        <v>1783</v>
      </c>
      <c r="J492">
        <v>22</v>
      </c>
      <c r="K492" t="s">
        <v>306</v>
      </c>
      <c r="L492" t="s">
        <v>505</v>
      </c>
      <c r="M492" t="s">
        <v>497</v>
      </c>
      <c r="N492" t="s">
        <v>458</v>
      </c>
      <c r="O492" t="s">
        <v>503</v>
      </c>
      <c r="P492"/>
      <c r="Q492"/>
      <c r="R492"/>
      <c r="S492"/>
      <c r="T492" s="116"/>
      <c r="U492" t="s">
        <v>526</v>
      </c>
      <c r="V492" s="116">
        <v>44634</v>
      </c>
      <c r="W492" s="116"/>
      <c r="X492" t="s">
        <v>457</v>
      </c>
      <c r="Y492"/>
      <c r="Z492"/>
      <c r="AA492" s="116"/>
      <c r="AB492">
        <v>1</v>
      </c>
      <c r="AC492" s="83">
        <v>44634.523819444003</v>
      </c>
      <c r="AD492" s="83">
        <v>44634.523819444003</v>
      </c>
      <c r="AE492" s="82" t="s">
        <v>1792</v>
      </c>
    </row>
    <row r="493" spans="1:31" ht="15" x14ac:dyDescent="0.25">
      <c r="A493" s="80">
        <v>492</v>
      </c>
      <c r="B493" t="s">
        <v>1795</v>
      </c>
      <c r="C493" t="s">
        <v>461</v>
      </c>
      <c r="D493" t="s">
        <v>282</v>
      </c>
      <c r="E493" t="s">
        <v>284</v>
      </c>
      <c r="F493" t="s">
        <v>284</v>
      </c>
      <c r="G493">
        <v>1</v>
      </c>
      <c r="H493">
        <v>5</v>
      </c>
      <c r="I493" t="s">
        <v>1783</v>
      </c>
      <c r="J493">
        <v>39</v>
      </c>
      <c r="K493" t="s">
        <v>306</v>
      </c>
      <c r="L493" t="s">
        <v>505</v>
      </c>
      <c r="M493" t="s">
        <v>489</v>
      </c>
      <c r="N493" t="s">
        <v>458</v>
      </c>
      <c r="O493" t="s">
        <v>503</v>
      </c>
      <c r="P493"/>
      <c r="Q493"/>
      <c r="R493"/>
      <c r="S493"/>
      <c r="T493" s="116"/>
      <c r="U493" t="s">
        <v>526</v>
      </c>
      <c r="V493" s="116">
        <v>44634</v>
      </c>
      <c r="W493" s="116"/>
      <c r="X493" t="s">
        <v>457</v>
      </c>
      <c r="Y493"/>
      <c r="Z493"/>
      <c r="AA493" s="116"/>
      <c r="AB493">
        <v>1</v>
      </c>
      <c r="AC493" s="83">
        <v>44634.525300925998</v>
      </c>
      <c r="AD493" s="83">
        <v>44634.525300925998</v>
      </c>
      <c r="AE493" s="82" t="s">
        <v>1794</v>
      </c>
    </row>
    <row r="494" spans="1:31" ht="15" x14ac:dyDescent="0.25">
      <c r="A494" s="80">
        <v>493</v>
      </c>
      <c r="B494" t="s">
        <v>1797</v>
      </c>
      <c r="C494" t="s">
        <v>461</v>
      </c>
      <c r="D494" t="s">
        <v>282</v>
      </c>
      <c r="E494" t="s">
        <v>284</v>
      </c>
      <c r="F494" t="s">
        <v>284</v>
      </c>
      <c r="G494">
        <v>1</v>
      </c>
      <c r="H494">
        <v>5</v>
      </c>
      <c r="I494" t="s">
        <v>1783</v>
      </c>
      <c r="J494">
        <v>27</v>
      </c>
      <c r="K494" t="s">
        <v>304</v>
      </c>
      <c r="L494" t="s">
        <v>505</v>
      </c>
      <c r="M494" t="s">
        <v>477</v>
      </c>
      <c r="N494" t="s">
        <v>458</v>
      </c>
      <c r="O494" t="s">
        <v>503</v>
      </c>
      <c r="P494"/>
      <c r="Q494"/>
      <c r="R494"/>
      <c r="S494"/>
      <c r="T494" s="116"/>
      <c r="U494" t="s">
        <v>526</v>
      </c>
      <c r="V494" s="116">
        <v>44634</v>
      </c>
      <c r="W494" s="116"/>
      <c r="X494" t="s">
        <v>457</v>
      </c>
      <c r="Y494"/>
      <c r="Z494"/>
      <c r="AA494" s="116"/>
      <c r="AB494">
        <v>1</v>
      </c>
      <c r="AC494" s="83">
        <v>44634.527141204002</v>
      </c>
      <c r="AD494" s="83">
        <v>44634.527141204002</v>
      </c>
      <c r="AE494" s="82" t="s">
        <v>1796</v>
      </c>
    </row>
    <row r="495" spans="1:31" ht="15" x14ac:dyDescent="0.25">
      <c r="A495" s="80">
        <v>494</v>
      </c>
      <c r="B495" t="s">
        <v>1799</v>
      </c>
      <c r="C495" t="s">
        <v>461</v>
      </c>
      <c r="D495" t="s">
        <v>282</v>
      </c>
      <c r="E495" t="s">
        <v>284</v>
      </c>
      <c r="F495" t="s">
        <v>284</v>
      </c>
      <c r="G495">
        <v>1</v>
      </c>
      <c r="H495">
        <v>5</v>
      </c>
      <c r="I495" t="s">
        <v>1783</v>
      </c>
      <c r="J495">
        <v>67</v>
      </c>
      <c r="K495" t="s">
        <v>304</v>
      </c>
      <c r="L495" t="s">
        <v>505</v>
      </c>
      <c r="M495" t="s">
        <v>489</v>
      </c>
      <c r="N495" t="s">
        <v>458</v>
      </c>
      <c r="O495" t="s">
        <v>503</v>
      </c>
      <c r="P495"/>
      <c r="Q495"/>
      <c r="R495"/>
      <c r="S495"/>
      <c r="T495" s="116"/>
      <c r="U495" t="s">
        <v>526</v>
      </c>
      <c r="V495" s="116">
        <v>44634</v>
      </c>
      <c r="W495" s="116"/>
      <c r="X495" t="s">
        <v>457</v>
      </c>
      <c r="Y495"/>
      <c r="Z495"/>
      <c r="AA495" s="116"/>
      <c r="AB495">
        <v>1</v>
      </c>
      <c r="AC495" s="83">
        <v>44634.528611111004</v>
      </c>
      <c r="AD495" s="83">
        <v>44634.528611111004</v>
      </c>
      <c r="AE495" s="82" t="s">
        <v>1798</v>
      </c>
    </row>
    <row r="496" spans="1:31" ht="15" x14ac:dyDescent="0.25">
      <c r="A496" s="80">
        <v>495</v>
      </c>
      <c r="B496" t="s">
        <v>1801</v>
      </c>
      <c r="C496" t="s">
        <v>461</v>
      </c>
      <c r="D496" t="s">
        <v>282</v>
      </c>
      <c r="E496" t="s">
        <v>284</v>
      </c>
      <c r="F496" t="s">
        <v>284</v>
      </c>
      <c r="G496">
        <v>1</v>
      </c>
      <c r="H496">
        <v>5</v>
      </c>
      <c r="I496" t="s">
        <v>1783</v>
      </c>
      <c r="J496">
        <v>34</v>
      </c>
      <c r="K496" t="s">
        <v>306</v>
      </c>
      <c r="L496" t="s">
        <v>505</v>
      </c>
      <c r="M496" t="s">
        <v>489</v>
      </c>
      <c r="N496" t="s">
        <v>458</v>
      </c>
      <c r="O496" t="s">
        <v>503</v>
      </c>
      <c r="P496"/>
      <c r="Q496"/>
      <c r="R496"/>
      <c r="S496"/>
      <c r="T496" s="116"/>
      <c r="U496" t="s">
        <v>526</v>
      </c>
      <c r="V496" s="116">
        <v>44634</v>
      </c>
      <c r="W496" s="116"/>
      <c r="X496" t="s">
        <v>457</v>
      </c>
      <c r="Y496"/>
      <c r="Z496"/>
      <c r="AA496" s="116"/>
      <c r="AB496">
        <v>1</v>
      </c>
      <c r="AC496" s="83">
        <v>44634.529930555997</v>
      </c>
      <c r="AD496" s="83">
        <v>44634.529930555997</v>
      </c>
      <c r="AE496" s="82" t="s">
        <v>1800</v>
      </c>
    </row>
    <row r="497" spans="1:31" ht="15" x14ac:dyDescent="0.25">
      <c r="A497" s="80">
        <v>496</v>
      </c>
      <c r="B497" t="s">
        <v>1803</v>
      </c>
      <c r="C497" t="s">
        <v>461</v>
      </c>
      <c r="D497" t="s">
        <v>282</v>
      </c>
      <c r="E497" t="s">
        <v>284</v>
      </c>
      <c r="F497" t="s">
        <v>284</v>
      </c>
      <c r="G497">
        <v>1</v>
      </c>
      <c r="H497">
        <v>5</v>
      </c>
      <c r="I497" t="s">
        <v>1783</v>
      </c>
      <c r="J497">
        <v>55</v>
      </c>
      <c r="K497" t="s">
        <v>304</v>
      </c>
      <c r="L497" t="s">
        <v>505</v>
      </c>
      <c r="M497" t="s">
        <v>489</v>
      </c>
      <c r="N497" t="s">
        <v>458</v>
      </c>
      <c r="O497" t="s">
        <v>503</v>
      </c>
      <c r="P497"/>
      <c r="Q497"/>
      <c r="R497"/>
      <c r="S497"/>
      <c r="T497" s="116"/>
      <c r="U497" t="s">
        <v>526</v>
      </c>
      <c r="V497" s="116">
        <v>44634</v>
      </c>
      <c r="W497" s="116"/>
      <c r="X497" t="s">
        <v>457</v>
      </c>
      <c r="Y497"/>
      <c r="Z497"/>
      <c r="AA497" s="116"/>
      <c r="AB497">
        <v>1</v>
      </c>
      <c r="AC497" s="83">
        <v>44634.532002314998</v>
      </c>
      <c r="AD497" s="83">
        <v>44634.532002314998</v>
      </c>
      <c r="AE497" s="82" t="s">
        <v>1802</v>
      </c>
    </row>
    <row r="498" spans="1:31" ht="15" x14ac:dyDescent="0.25">
      <c r="A498" s="80">
        <v>497</v>
      </c>
      <c r="B498" t="s">
        <v>1805</v>
      </c>
      <c r="C498" t="s">
        <v>461</v>
      </c>
      <c r="D498" t="s">
        <v>282</v>
      </c>
      <c r="E498" t="s">
        <v>284</v>
      </c>
      <c r="F498" t="s">
        <v>284</v>
      </c>
      <c r="G498">
        <v>1</v>
      </c>
      <c r="H498">
        <v>1</v>
      </c>
      <c r="I498" t="s">
        <v>1783</v>
      </c>
      <c r="J498">
        <v>48</v>
      </c>
      <c r="K498" t="s">
        <v>306</v>
      </c>
      <c r="L498" t="s">
        <v>505</v>
      </c>
      <c r="M498" t="s">
        <v>489</v>
      </c>
      <c r="N498" t="s">
        <v>458</v>
      </c>
      <c r="O498" t="s">
        <v>503</v>
      </c>
      <c r="P498"/>
      <c r="Q498"/>
      <c r="R498"/>
      <c r="S498"/>
      <c r="T498" s="116"/>
      <c r="U498" t="s">
        <v>526</v>
      </c>
      <c r="V498" s="116">
        <v>44634</v>
      </c>
      <c r="W498" s="116"/>
      <c r="X498" t="s">
        <v>457</v>
      </c>
      <c r="Y498"/>
      <c r="Z498"/>
      <c r="AA498" s="116"/>
      <c r="AB498">
        <v>1</v>
      </c>
      <c r="AC498" s="83">
        <v>44634.533761573999</v>
      </c>
      <c r="AD498" s="83">
        <v>44634.533761573999</v>
      </c>
      <c r="AE498" s="82" t="s">
        <v>1804</v>
      </c>
    </row>
    <row r="499" spans="1:31" ht="15" x14ac:dyDescent="0.25">
      <c r="A499" s="80">
        <v>498</v>
      </c>
      <c r="B499" t="s">
        <v>1807</v>
      </c>
      <c r="C499" t="s">
        <v>461</v>
      </c>
      <c r="D499" t="s">
        <v>282</v>
      </c>
      <c r="E499" t="s">
        <v>284</v>
      </c>
      <c r="F499" t="s">
        <v>284</v>
      </c>
      <c r="G499">
        <v>1</v>
      </c>
      <c r="H499">
        <v>5</v>
      </c>
      <c r="I499" t="s">
        <v>1783</v>
      </c>
      <c r="J499">
        <v>14</v>
      </c>
      <c r="K499" t="s">
        <v>304</v>
      </c>
      <c r="L499" t="s">
        <v>505</v>
      </c>
      <c r="M499" t="s">
        <v>497</v>
      </c>
      <c r="N499" t="s">
        <v>458</v>
      </c>
      <c r="O499" t="s">
        <v>503</v>
      </c>
      <c r="P499"/>
      <c r="Q499"/>
      <c r="R499"/>
      <c r="S499"/>
      <c r="T499" s="116"/>
      <c r="U499" t="s">
        <v>526</v>
      </c>
      <c r="V499" s="116">
        <v>44634</v>
      </c>
      <c r="W499" s="116"/>
      <c r="X499" t="s">
        <v>457</v>
      </c>
      <c r="Y499"/>
      <c r="Z499"/>
      <c r="AA499" s="116"/>
      <c r="AB499">
        <v>1</v>
      </c>
      <c r="AC499" s="83">
        <v>44634.535046295998</v>
      </c>
      <c r="AD499" s="83">
        <v>44634.535046295998</v>
      </c>
      <c r="AE499" s="82" t="s">
        <v>1806</v>
      </c>
    </row>
    <row r="500" spans="1:31" ht="15" x14ac:dyDescent="0.25">
      <c r="A500" s="80">
        <v>499</v>
      </c>
      <c r="B500" t="s">
        <v>1809</v>
      </c>
      <c r="C500" t="s">
        <v>461</v>
      </c>
      <c r="D500" t="s">
        <v>282</v>
      </c>
      <c r="E500" t="s">
        <v>284</v>
      </c>
      <c r="F500" t="s">
        <v>284</v>
      </c>
      <c r="G500">
        <v>1</v>
      </c>
      <c r="H500">
        <v>5</v>
      </c>
      <c r="I500" t="s">
        <v>1783</v>
      </c>
      <c r="J500">
        <v>25</v>
      </c>
      <c r="K500" t="s">
        <v>304</v>
      </c>
      <c r="L500" t="s">
        <v>505</v>
      </c>
      <c r="M500" t="s">
        <v>497</v>
      </c>
      <c r="N500" t="s">
        <v>458</v>
      </c>
      <c r="O500" t="s">
        <v>503</v>
      </c>
      <c r="P500"/>
      <c r="Q500"/>
      <c r="R500"/>
      <c r="S500"/>
      <c r="T500" s="116"/>
      <c r="U500" t="s">
        <v>526</v>
      </c>
      <c r="V500" s="116">
        <v>44634</v>
      </c>
      <c r="W500" s="116"/>
      <c r="X500" t="s">
        <v>457</v>
      </c>
      <c r="Y500"/>
      <c r="Z500"/>
      <c r="AA500" s="116"/>
      <c r="AB500">
        <v>1</v>
      </c>
      <c r="AC500" s="83">
        <v>44634.536377315002</v>
      </c>
      <c r="AD500" s="83">
        <v>44634.536377315002</v>
      </c>
      <c r="AE500" s="82" t="s">
        <v>1808</v>
      </c>
    </row>
    <row r="501" spans="1:31" ht="15" x14ac:dyDescent="0.25">
      <c r="A501" s="80">
        <v>500</v>
      </c>
      <c r="B501" t="s">
        <v>1811</v>
      </c>
      <c r="C501" t="s">
        <v>461</v>
      </c>
      <c r="D501" t="s">
        <v>282</v>
      </c>
      <c r="E501" t="s">
        <v>284</v>
      </c>
      <c r="F501" t="s">
        <v>284</v>
      </c>
      <c r="G501">
        <v>1</v>
      </c>
      <c r="H501">
        <v>5</v>
      </c>
      <c r="I501" t="s">
        <v>1783</v>
      </c>
      <c r="J501">
        <v>30</v>
      </c>
      <c r="K501" t="s">
        <v>304</v>
      </c>
      <c r="L501" t="s">
        <v>505</v>
      </c>
      <c r="M501" t="s">
        <v>497</v>
      </c>
      <c r="N501" t="s">
        <v>458</v>
      </c>
      <c r="O501" t="s">
        <v>503</v>
      </c>
      <c r="P501"/>
      <c r="Q501"/>
      <c r="R501"/>
      <c r="S501"/>
      <c r="T501" s="116"/>
      <c r="U501" t="s">
        <v>526</v>
      </c>
      <c r="V501" s="116">
        <v>44634</v>
      </c>
      <c r="W501" s="116"/>
      <c r="X501" t="s">
        <v>457</v>
      </c>
      <c r="Y501"/>
      <c r="Z501"/>
      <c r="AA501" s="116"/>
      <c r="AB501">
        <v>1</v>
      </c>
      <c r="AC501" s="83">
        <v>44634.537928240999</v>
      </c>
      <c r="AD501" s="83">
        <v>44634.537928240999</v>
      </c>
      <c r="AE501" s="82" t="s">
        <v>1810</v>
      </c>
    </row>
    <row r="502" spans="1:31" ht="15" x14ac:dyDescent="0.25">
      <c r="A502" s="80">
        <v>501</v>
      </c>
      <c r="B502" t="s">
        <v>1813</v>
      </c>
      <c r="C502" t="s">
        <v>461</v>
      </c>
      <c r="D502" t="s">
        <v>282</v>
      </c>
      <c r="E502" t="s">
        <v>284</v>
      </c>
      <c r="F502" t="s">
        <v>501</v>
      </c>
      <c r="G502">
        <v>3</v>
      </c>
      <c r="H502">
        <v>1</v>
      </c>
      <c r="I502" t="s">
        <v>501</v>
      </c>
      <c r="J502">
        <v>33</v>
      </c>
      <c r="K502" t="s">
        <v>304</v>
      </c>
      <c r="L502" t="s">
        <v>307</v>
      </c>
      <c r="M502" t="s">
        <v>478</v>
      </c>
      <c r="N502" t="s">
        <v>458</v>
      </c>
      <c r="O502" t="s">
        <v>590</v>
      </c>
      <c r="P502"/>
      <c r="Q502"/>
      <c r="R502"/>
      <c r="S502"/>
      <c r="T502" s="116"/>
      <c r="U502" t="s">
        <v>513</v>
      </c>
      <c r="V502" s="116">
        <v>44635</v>
      </c>
      <c r="W502" s="116"/>
      <c r="X502" t="s">
        <v>457</v>
      </c>
      <c r="Y502"/>
      <c r="Z502"/>
      <c r="AA502" s="116"/>
      <c r="AB502">
        <v>1</v>
      </c>
      <c r="AC502" s="83">
        <v>44635.314328704</v>
      </c>
      <c r="AD502" s="83">
        <v>44635.314328704</v>
      </c>
      <c r="AE502" s="82" t="s">
        <v>1812</v>
      </c>
    </row>
    <row r="503" spans="1:31" ht="15" x14ac:dyDescent="0.25">
      <c r="A503" s="80">
        <v>502</v>
      </c>
      <c r="B503" t="s">
        <v>1815</v>
      </c>
      <c r="C503" t="s">
        <v>461</v>
      </c>
      <c r="D503" t="s">
        <v>282</v>
      </c>
      <c r="E503" t="s">
        <v>284</v>
      </c>
      <c r="F503" t="s">
        <v>501</v>
      </c>
      <c r="G503">
        <v>3</v>
      </c>
      <c r="H503">
        <v>1</v>
      </c>
      <c r="I503" t="s">
        <v>501</v>
      </c>
      <c r="J503">
        <v>63</v>
      </c>
      <c r="K503" t="s">
        <v>306</v>
      </c>
      <c r="L503" t="s">
        <v>307</v>
      </c>
      <c r="M503" t="s">
        <v>478</v>
      </c>
      <c r="N503" t="s">
        <v>458</v>
      </c>
      <c r="O503" t="s">
        <v>590</v>
      </c>
      <c r="P503"/>
      <c r="Q503"/>
      <c r="R503"/>
      <c r="S503"/>
      <c r="T503" s="116"/>
      <c r="U503" t="s">
        <v>513</v>
      </c>
      <c r="V503" s="116">
        <v>44635</v>
      </c>
      <c r="W503" s="116"/>
      <c r="X503" t="s">
        <v>457</v>
      </c>
      <c r="Y503"/>
      <c r="Z503"/>
      <c r="AA503" s="116"/>
      <c r="AB503">
        <v>1</v>
      </c>
      <c r="AC503" s="83">
        <v>44635.315277777998</v>
      </c>
      <c r="AD503" s="83">
        <v>44635.315277777998</v>
      </c>
      <c r="AE503" s="82" t="s">
        <v>1814</v>
      </c>
    </row>
    <row r="504" spans="1:31" ht="15" x14ac:dyDescent="0.25">
      <c r="A504" s="80">
        <v>503</v>
      </c>
      <c r="B504" t="s">
        <v>1817</v>
      </c>
      <c r="C504" t="s">
        <v>461</v>
      </c>
      <c r="D504" t="s">
        <v>282</v>
      </c>
      <c r="E504" t="s">
        <v>284</v>
      </c>
      <c r="F504" t="s">
        <v>501</v>
      </c>
      <c r="G504">
        <v>3</v>
      </c>
      <c r="H504">
        <v>1</v>
      </c>
      <c r="I504" t="s">
        <v>501</v>
      </c>
      <c r="J504">
        <v>6</v>
      </c>
      <c r="K504" t="s">
        <v>304</v>
      </c>
      <c r="L504" t="s">
        <v>307</v>
      </c>
      <c r="M504" t="s">
        <v>478</v>
      </c>
      <c r="N504" t="s">
        <v>458</v>
      </c>
      <c r="O504" t="s">
        <v>590</v>
      </c>
      <c r="P504"/>
      <c r="Q504"/>
      <c r="R504"/>
      <c r="S504"/>
      <c r="T504" s="116"/>
      <c r="U504" t="s">
        <v>513</v>
      </c>
      <c r="V504" s="116">
        <v>44635</v>
      </c>
      <c r="W504" s="116"/>
      <c r="X504" t="s">
        <v>457</v>
      </c>
      <c r="Y504"/>
      <c r="Z504"/>
      <c r="AA504" s="116"/>
      <c r="AB504">
        <v>1</v>
      </c>
      <c r="AC504" s="83">
        <v>44635.316990740997</v>
      </c>
      <c r="AD504" s="83">
        <v>44635.316990740997</v>
      </c>
      <c r="AE504" s="82" t="s">
        <v>1816</v>
      </c>
    </row>
    <row r="505" spans="1:31" ht="15" x14ac:dyDescent="0.25">
      <c r="A505" s="80">
        <v>504</v>
      </c>
      <c r="B505" t="s">
        <v>1819</v>
      </c>
      <c r="C505" t="s">
        <v>461</v>
      </c>
      <c r="D505" t="s">
        <v>282</v>
      </c>
      <c r="E505" t="s">
        <v>284</v>
      </c>
      <c r="F505" t="s">
        <v>501</v>
      </c>
      <c r="G505">
        <v>3</v>
      </c>
      <c r="H505">
        <v>1</v>
      </c>
      <c r="I505" t="s">
        <v>501</v>
      </c>
      <c r="J505">
        <v>30</v>
      </c>
      <c r="K505" t="s">
        <v>304</v>
      </c>
      <c r="L505" t="s">
        <v>307</v>
      </c>
      <c r="M505" t="s">
        <v>478</v>
      </c>
      <c r="N505" t="s">
        <v>458</v>
      </c>
      <c r="O505" t="s">
        <v>590</v>
      </c>
      <c r="P505"/>
      <c r="Q505"/>
      <c r="R505"/>
      <c r="S505"/>
      <c r="T505" s="116"/>
      <c r="U505" t="s">
        <v>513</v>
      </c>
      <c r="V505" s="116">
        <v>44635</v>
      </c>
      <c r="W505" s="116"/>
      <c r="X505" t="s">
        <v>457</v>
      </c>
      <c r="Y505"/>
      <c r="Z505"/>
      <c r="AA505" s="116"/>
      <c r="AB505">
        <v>1</v>
      </c>
      <c r="AC505" s="83">
        <v>44635.317708333001</v>
      </c>
      <c r="AD505" s="83">
        <v>44635.317708333001</v>
      </c>
      <c r="AE505" s="82" t="s">
        <v>1818</v>
      </c>
    </row>
    <row r="506" spans="1:31" ht="15" x14ac:dyDescent="0.25">
      <c r="A506" s="80">
        <v>505</v>
      </c>
      <c r="B506" t="s">
        <v>1821</v>
      </c>
      <c r="C506" t="s">
        <v>461</v>
      </c>
      <c r="D506" t="s">
        <v>282</v>
      </c>
      <c r="E506" t="s">
        <v>284</v>
      </c>
      <c r="F506" t="s">
        <v>501</v>
      </c>
      <c r="G506">
        <v>3</v>
      </c>
      <c r="H506">
        <v>1</v>
      </c>
      <c r="I506" t="s">
        <v>501</v>
      </c>
      <c r="J506">
        <v>30</v>
      </c>
      <c r="K506" t="s">
        <v>306</v>
      </c>
      <c r="L506" t="s">
        <v>307</v>
      </c>
      <c r="M506" t="s">
        <v>478</v>
      </c>
      <c r="N506" t="s">
        <v>458</v>
      </c>
      <c r="O506" t="s">
        <v>481</v>
      </c>
      <c r="P506"/>
      <c r="Q506"/>
      <c r="R506"/>
      <c r="S506"/>
      <c r="T506" s="116"/>
      <c r="U506" t="s">
        <v>513</v>
      </c>
      <c r="V506" s="116">
        <v>44635</v>
      </c>
      <c r="W506" s="116"/>
      <c r="X506" t="s">
        <v>457</v>
      </c>
      <c r="Y506"/>
      <c r="Z506"/>
      <c r="AA506" s="116"/>
      <c r="AB506">
        <v>1</v>
      </c>
      <c r="AC506" s="83">
        <v>44635.318472222003</v>
      </c>
      <c r="AD506" s="83">
        <v>44635.318472222003</v>
      </c>
      <c r="AE506" s="82" t="s">
        <v>1820</v>
      </c>
    </row>
    <row r="507" spans="1:31" ht="15" x14ac:dyDescent="0.25">
      <c r="A507" s="80">
        <v>506</v>
      </c>
      <c r="B507" t="s">
        <v>1823</v>
      </c>
      <c r="C507" t="s">
        <v>461</v>
      </c>
      <c r="D507" t="s">
        <v>282</v>
      </c>
      <c r="E507" t="s">
        <v>284</v>
      </c>
      <c r="F507" t="s">
        <v>501</v>
      </c>
      <c r="G507">
        <v>3</v>
      </c>
      <c r="H507">
        <v>1</v>
      </c>
      <c r="I507" t="s">
        <v>501</v>
      </c>
      <c r="J507">
        <v>9</v>
      </c>
      <c r="K507" t="s">
        <v>304</v>
      </c>
      <c r="L507" t="s">
        <v>307</v>
      </c>
      <c r="M507" t="s">
        <v>478</v>
      </c>
      <c r="N507" t="s">
        <v>458</v>
      </c>
      <c r="O507" t="s">
        <v>481</v>
      </c>
      <c r="P507"/>
      <c r="Q507"/>
      <c r="R507"/>
      <c r="S507"/>
      <c r="T507" s="116"/>
      <c r="U507" t="s">
        <v>513</v>
      </c>
      <c r="V507" s="116">
        <v>44635</v>
      </c>
      <c r="W507" s="116"/>
      <c r="X507" t="s">
        <v>457</v>
      </c>
      <c r="Y507"/>
      <c r="Z507"/>
      <c r="AA507" s="116"/>
      <c r="AB507">
        <v>1</v>
      </c>
      <c r="AC507" s="83">
        <v>44635.319189815003</v>
      </c>
      <c r="AD507" s="83">
        <v>44635.319189815003</v>
      </c>
      <c r="AE507" s="82" t="s">
        <v>1822</v>
      </c>
    </row>
    <row r="508" spans="1:31" ht="15" x14ac:dyDescent="0.25">
      <c r="A508" s="80">
        <v>507</v>
      </c>
      <c r="B508" t="s">
        <v>1825</v>
      </c>
      <c r="C508" t="s">
        <v>461</v>
      </c>
      <c r="D508" t="s">
        <v>282</v>
      </c>
      <c r="E508" t="s">
        <v>284</v>
      </c>
      <c r="F508" t="s">
        <v>501</v>
      </c>
      <c r="G508">
        <v>3</v>
      </c>
      <c r="H508">
        <v>1</v>
      </c>
      <c r="I508" t="s">
        <v>501</v>
      </c>
      <c r="J508">
        <v>3</v>
      </c>
      <c r="K508" t="s">
        <v>304</v>
      </c>
      <c r="L508" t="s">
        <v>307</v>
      </c>
      <c r="M508" t="s">
        <v>478</v>
      </c>
      <c r="N508" t="s">
        <v>458</v>
      </c>
      <c r="O508" t="s">
        <v>590</v>
      </c>
      <c r="P508"/>
      <c r="Q508"/>
      <c r="R508"/>
      <c r="S508"/>
      <c r="T508" s="116"/>
      <c r="U508" t="s">
        <v>513</v>
      </c>
      <c r="V508" s="116">
        <v>44635</v>
      </c>
      <c r="W508" s="116"/>
      <c r="X508" t="s">
        <v>457</v>
      </c>
      <c r="Y508"/>
      <c r="Z508"/>
      <c r="AA508" s="116"/>
      <c r="AB508">
        <v>1</v>
      </c>
      <c r="AC508" s="83">
        <v>44635.319953703998</v>
      </c>
      <c r="AD508" s="83">
        <v>44635.319953703998</v>
      </c>
      <c r="AE508" s="82" t="s">
        <v>1824</v>
      </c>
    </row>
    <row r="509" spans="1:31" ht="15" x14ac:dyDescent="0.25">
      <c r="A509" s="80">
        <v>508</v>
      </c>
      <c r="B509" t="s">
        <v>1827</v>
      </c>
      <c r="C509" t="s">
        <v>461</v>
      </c>
      <c r="D509" t="s">
        <v>282</v>
      </c>
      <c r="E509" t="s">
        <v>284</v>
      </c>
      <c r="F509" t="s">
        <v>501</v>
      </c>
      <c r="G509">
        <v>3</v>
      </c>
      <c r="H509">
        <v>1</v>
      </c>
      <c r="I509" t="s">
        <v>501</v>
      </c>
      <c r="J509">
        <v>58</v>
      </c>
      <c r="K509" t="s">
        <v>306</v>
      </c>
      <c r="L509" t="s">
        <v>307</v>
      </c>
      <c r="M509" t="s">
        <v>478</v>
      </c>
      <c r="N509" t="s">
        <v>458</v>
      </c>
      <c r="O509" t="s">
        <v>481</v>
      </c>
      <c r="P509"/>
      <c r="Q509"/>
      <c r="R509"/>
      <c r="S509"/>
      <c r="T509" s="116"/>
      <c r="U509" t="s">
        <v>513</v>
      </c>
      <c r="V509" s="116">
        <v>44635</v>
      </c>
      <c r="W509" s="116"/>
      <c r="X509" t="s">
        <v>457</v>
      </c>
      <c r="Y509"/>
      <c r="Z509"/>
      <c r="AA509" s="116"/>
      <c r="AB509">
        <v>1</v>
      </c>
      <c r="AC509" s="83">
        <v>44635.321863425997</v>
      </c>
      <c r="AD509" s="83">
        <v>44635.321863425997</v>
      </c>
      <c r="AE509" s="82" t="s">
        <v>1826</v>
      </c>
    </row>
    <row r="510" spans="1:31" ht="15" x14ac:dyDescent="0.25">
      <c r="A510" s="80">
        <v>509</v>
      </c>
      <c r="B510" t="s">
        <v>1829</v>
      </c>
      <c r="C510" t="s">
        <v>461</v>
      </c>
      <c r="D510" t="s">
        <v>282</v>
      </c>
      <c r="E510" t="s">
        <v>284</v>
      </c>
      <c r="F510" t="s">
        <v>529</v>
      </c>
      <c r="G510">
        <v>1</v>
      </c>
      <c r="H510">
        <v>1</v>
      </c>
      <c r="I510" t="s">
        <v>1830</v>
      </c>
      <c r="J510">
        <v>7</v>
      </c>
      <c r="K510" t="s">
        <v>304</v>
      </c>
      <c r="L510" t="s">
        <v>307</v>
      </c>
      <c r="M510" t="s">
        <v>478</v>
      </c>
      <c r="N510" t="s">
        <v>458</v>
      </c>
      <c r="O510" t="s">
        <v>590</v>
      </c>
      <c r="P510"/>
      <c r="Q510"/>
      <c r="R510"/>
      <c r="S510"/>
      <c r="T510" s="116"/>
      <c r="U510" t="s">
        <v>513</v>
      </c>
      <c r="V510" s="116">
        <v>44635</v>
      </c>
      <c r="W510" s="116"/>
      <c r="X510" t="s">
        <v>457</v>
      </c>
      <c r="Y510"/>
      <c r="Z510"/>
      <c r="AA510" s="116"/>
      <c r="AB510">
        <v>1</v>
      </c>
      <c r="AC510" s="83">
        <v>44635.337372684997</v>
      </c>
      <c r="AD510" s="83">
        <v>44635.337372684997</v>
      </c>
      <c r="AE510" s="82" t="s">
        <v>1828</v>
      </c>
    </row>
    <row r="511" spans="1:31" ht="15" x14ac:dyDescent="0.25">
      <c r="A511" s="80">
        <v>510</v>
      </c>
      <c r="B511" t="s">
        <v>1832</v>
      </c>
      <c r="C511" t="s">
        <v>461</v>
      </c>
      <c r="D511" t="s">
        <v>282</v>
      </c>
      <c r="E511" t="s">
        <v>284</v>
      </c>
      <c r="F511" t="s">
        <v>284</v>
      </c>
      <c r="G511">
        <v>4</v>
      </c>
      <c r="H511">
        <v>7</v>
      </c>
      <c r="I511" t="s">
        <v>1833</v>
      </c>
      <c r="J511">
        <v>53</v>
      </c>
      <c r="K511" t="s">
        <v>304</v>
      </c>
      <c r="L511" t="s">
        <v>505</v>
      </c>
      <c r="M511" t="s">
        <v>485</v>
      </c>
      <c r="N511" t="s">
        <v>458</v>
      </c>
      <c r="O511" t="s">
        <v>503</v>
      </c>
      <c r="P511"/>
      <c r="Q511"/>
      <c r="R511"/>
      <c r="S511"/>
      <c r="T511" s="116"/>
      <c r="U511" t="s">
        <v>526</v>
      </c>
      <c r="V511" s="116">
        <v>44635</v>
      </c>
      <c r="W511" s="116"/>
      <c r="X511" t="s">
        <v>457</v>
      </c>
      <c r="Y511"/>
      <c r="Z511"/>
      <c r="AA511" s="116"/>
      <c r="AB511">
        <v>1</v>
      </c>
      <c r="AC511" s="83">
        <v>44635.445486110999</v>
      </c>
      <c r="AD511" s="83">
        <v>44635.445486110999</v>
      </c>
      <c r="AE511" s="82" t="s">
        <v>1831</v>
      </c>
    </row>
    <row r="512" spans="1:31" ht="15" x14ac:dyDescent="0.25">
      <c r="A512" s="80">
        <v>511</v>
      </c>
      <c r="B512" t="s">
        <v>1835</v>
      </c>
      <c r="C512" t="s">
        <v>461</v>
      </c>
      <c r="D512" t="s">
        <v>282</v>
      </c>
      <c r="E512" t="s">
        <v>284</v>
      </c>
      <c r="F512" t="s">
        <v>284</v>
      </c>
      <c r="G512">
        <v>4</v>
      </c>
      <c r="H512">
        <v>7</v>
      </c>
      <c r="I512" t="s">
        <v>1833</v>
      </c>
      <c r="J512">
        <v>50</v>
      </c>
      <c r="K512" t="s">
        <v>306</v>
      </c>
      <c r="L512" t="s">
        <v>505</v>
      </c>
      <c r="M512" t="s">
        <v>489</v>
      </c>
      <c r="N512" t="s">
        <v>458</v>
      </c>
      <c r="O512" t="s">
        <v>503</v>
      </c>
      <c r="P512"/>
      <c r="Q512"/>
      <c r="R512"/>
      <c r="S512"/>
      <c r="T512" s="116"/>
      <c r="U512" t="s">
        <v>526</v>
      </c>
      <c r="V512" s="116">
        <v>44635</v>
      </c>
      <c r="W512" s="116"/>
      <c r="X512" t="s">
        <v>457</v>
      </c>
      <c r="Y512"/>
      <c r="Z512"/>
      <c r="AA512" s="116"/>
      <c r="AB512">
        <v>1</v>
      </c>
      <c r="AC512" s="83">
        <v>44635.448506943998</v>
      </c>
      <c r="AD512" s="83">
        <v>44635.448506943998</v>
      </c>
      <c r="AE512" s="82" t="s">
        <v>1834</v>
      </c>
    </row>
    <row r="513" spans="1:31" ht="15" x14ac:dyDescent="0.25">
      <c r="A513" s="80">
        <v>512</v>
      </c>
      <c r="B513" t="s">
        <v>1837</v>
      </c>
      <c r="C513" t="s">
        <v>461</v>
      </c>
      <c r="D513" t="s">
        <v>282</v>
      </c>
      <c r="E513" t="s">
        <v>284</v>
      </c>
      <c r="F513" t="s">
        <v>284</v>
      </c>
      <c r="G513">
        <v>4</v>
      </c>
      <c r="H513">
        <v>7</v>
      </c>
      <c r="I513" t="s">
        <v>1833</v>
      </c>
      <c r="J513">
        <v>27</v>
      </c>
      <c r="K513" t="s">
        <v>304</v>
      </c>
      <c r="L513" t="s">
        <v>505</v>
      </c>
      <c r="M513" t="s">
        <v>477</v>
      </c>
      <c r="N513" t="s">
        <v>458</v>
      </c>
      <c r="O513" t="s">
        <v>503</v>
      </c>
      <c r="P513"/>
      <c r="Q513"/>
      <c r="R513"/>
      <c r="S513"/>
      <c r="T513" s="116"/>
      <c r="U513" t="s">
        <v>526</v>
      </c>
      <c r="V513" s="116">
        <v>44635</v>
      </c>
      <c r="W513" s="116"/>
      <c r="X513" t="s">
        <v>457</v>
      </c>
      <c r="Y513"/>
      <c r="Z513"/>
      <c r="AA513" s="116"/>
      <c r="AB513">
        <v>1</v>
      </c>
      <c r="AC513" s="83">
        <v>44635.450150463003</v>
      </c>
      <c r="AD513" s="83">
        <v>44635.450150463003</v>
      </c>
      <c r="AE513" s="82" t="s">
        <v>1836</v>
      </c>
    </row>
    <row r="514" spans="1:31" ht="15" x14ac:dyDescent="0.25">
      <c r="A514" s="80">
        <v>513</v>
      </c>
      <c r="B514" t="s">
        <v>1839</v>
      </c>
      <c r="C514" t="s">
        <v>461</v>
      </c>
      <c r="D514" t="s">
        <v>282</v>
      </c>
      <c r="E514" t="s">
        <v>284</v>
      </c>
      <c r="F514" t="s">
        <v>284</v>
      </c>
      <c r="G514">
        <v>4</v>
      </c>
      <c r="H514">
        <v>7</v>
      </c>
      <c r="I514" t="s">
        <v>1833</v>
      </c>
      <c r="J514">
        <v>28</v>
      </c>
      <c r="K514" t="s">
        <v>304</v>
      </c>
      <c r="L514" t="s">
        <v>505</v>
      </c>
      <c r="M514" t="s">
        <v>477</v>
      </c>
      <c r="N514" t="s">
        <v>458</v>
      </c>
      <c r="O514" t="s">
        <v>503</v>
      </c>
      <c r="P514"/>
      <c r="Q514"/>
      <c r="R514"/>
      <c r="S514"/>
      <c r="T514" s="116"/>
      <c r="U514" t="s">
        <v>526</v>
      </c>
      <c r="V514" s="116">
        <v>44635</v>
      </c>
      <c r="W514" s="116"/>
      <c r="X514" t="s">
        <v>457</v>
      </c>
      <c r="Y514"/>
      <c r="Z514"/>
      <c r="AA514" s="116"/>
      <c r="AB514">
        <v>1</v>
      </c>
      <c r="AC514" s="83">
        <v>44635.451817130001</v>
      </c>
      <c r="AD514" s="83">
        <v>44635.451817130001</v>
      </c>
      <c r="AE514" s="82" t="s">
        <v>1838</v>
      </c>
    </row>
    <row r="515" spans="1:31" ht="15" x14ac:dyDescent="0.25">
      <c r="A515" s="80">
        <v>514</v>
      </c>
      <c r="B515" t="s">
        <v>987</v>
      </c>
      <c r="C515" t="s">
        <v>461</v>
      </c>
      <c r="D515" t="s">
        <v>282</v>
      </c>
      <c r="E515" t="s">
        <v>284</v>
      </c>
      <c r="F515" t="s">
        <v>284</v>
      </c>
      <c r="G515">
        <v>4</v>
      </c>
      <c r="H515">
        <v>7</v>
      </c>
      <c r="I515" t="s">
        <v>1833</v>
      </c>
      <c r="J515">
        <v>39</v>
      </c>
      <c r="K515" t="s">
        <v>304</v>
      </c>
      <c r="L515" t="s">
        <v>505</v>
      </c>
      <c r="M515" t="s">
        <v>489</v>
      </c>
      <c r="N515" t="s">
        <v>458</v>
      </c>
      <c r="O515" t="s">
        <v>503</v>
      </c>
      <c r="P515"/>
      <c r="Q515"/>
      <c r="R515"/>
      <c r="S515"/>
      <c r="T515" s="116"/>
      <c r="U515" t="s">
        <v>526</v>
      </c>
      <c r="V515" s="116">
        <v>44635</v>
      </c>
      <c r="W515" s="116"/>
      <c r="X515" t="s">
        <v>457</v>
      </c>
      <c r="Y515"/>
      <c r="Z515"/>
      <c r="AA515" s="116"/>
      <c r="AB515">
        <v>1</v>
      </c>
      <c r="AC515" s="83">
        <v>44635.455636573999</v>
      </c>
      <c r="AD515" s="83">
        <v>44635.455636573999</v>
      </c>
      <c r="AE515" s="82" t="s">
        <v>1840</v>
      </c>
    </row>
    <row r="516" spans="1:31" ht="15" x14ac:dyDescent="0.25">
      <c r="A516" s="80">
        <v>515</v>
      </c>
      <c r="B516" t="s">
        <v>1842</v>
      </c>
      <c r="C516" t="s">
        <v>461</v>
      </c>
      <c r="D516" t="s">
        <v>282</v>
      </c>
      <c r="E516" t="s">
        <v>284</v>
      </c>
      <c r="F516" t="s">
        <v>340</v>
      </c>
      <c r="G516">
        <v>2</v>
      </c>
      <c r="H516">
        <v>3</v>
      </c>
      <c r="I516" t="s">
        <v>1843</v>
      </c>
      <c r="J516">
        <v>40</v>
      </c>
      <c r="K516" t="s">
        <v>304</v>
      </c>
      <c r="L516" t="s">
        <v>307</v>
      </c>
      <c r="M516" t="s">
        <v>478</v>
      </c>
      <c r="N516" t="s">
        <v>458</v>
      </c>
      <c r="O516" t="s">
        <v>590</v>
      </c>
      <c r="P516"/>
      <c r="Q516"/>
      <c r="R516"/>
      <c r="S516"/>
      <c r="T516" s="116"/>
      <c r="U516" t="s">
        <v>513</v>
      </c>
      <c r="V516" s="116">
        <v>44635</v>
      </c>
      <c r="W516" s="116"/>
      <c r="X516" t="s">
        <v>457</v>
      </c>
      <c r="Y516"/>
      <c r="Z516"/>
      <c r="AA516" s="116"/>
      <c r="AB516">
        <v>1</v>
      </c>
      <c r="AC516" s="83">
        <v>44635.456342593003</v>
      </c>
      <c r="AD516" s="83">
        <v>44635.456342593003</v>
      </c>
      <c r="AE516" s="82" t="s">
        <v>1841</v>
      </c>
    </row>
    <row r="517" spans="1:31" ht="15" x14ac:dyDescent="0.25">
      <c r="A517" s="80">
        <v>516</v>
      </c>
      <c r="B517" t="s">
        <v>1845</v>
      </c>
      <c r="C517" t="s">
        <v>461</v>
      </c>
      <c r="D517" t="s">
        <v>282</v>
      </c>
      <c r="E517" t="s">
        <v>284</v>
      </c>
      <c r="F517" t="s">
        <v>340</v>
      </c>
      <c r="G517">
        <v>2</v>
      </c>
      <c r="H517">
        <v>3</v>
      </c>
      <c r="I517" t="s">
        <v>1843</v>
      </c>
      <c r="J517">
        <v>39</v>
      </c>
      <c r="K517" t="s">
        <v>306</v>
      </c>
      <c r="L517" t="s">
        <v>307</v>
      </c>
      <c r="M517" t="s">
        <v>478</v>
      </c>
      <c r="N517" t="s">
        <v>458</v>
      </c>
      <c r="O517" t="s">
        <v>481</v>
      </c>
      <c r="P517"/>
      <c r="Q517"/>
      <c r="R517"/>
      <c r="S517"/>
      <c r="T517" s="116"/>
      <c r="U517" t="s">
        <v>513</v>
      </c>
      <c r="V517" s="116">
        <v>44635</v>
      </c>
      <c r="W517" s="116"/>
      <c r="X517" t="s">
        <v>457</v>
      </c>
      <c r="Y517"/>
      <c r="Z517"/>
      <c r="AA517" s="116"/>
      <c r="AB517">
        <v>1</v>
      </c>
      <c r="AC517" s="83">
        <v>44635.457037036998</v>
      </c>
      <c r="AD517" s="83">
        <v>44635.457037036998</v>
      </c>
      <c r="AE517" s="82" t="s">
        <v>1844</v>
      </c>
    </row>
    <row r="518" spans="1:31" ht="15" x14ac:dyDescent="0.25">
      <c r="A518" s="80">
        <v>517</v>
      </c>
      <c r="B518" t="s">
        <v>1847</v>
      </c>
      <c r="C518" t="s">
        <v>461</v>
      </c>
      <c r="D518" t="s">
        <v>282</v>
      </c>
      <c r="E518" t="s">
        <v>284</v>
      </c>
      <c r="F518" t="s">
        <v>284</v>
      </c>
      <c r="G518">
        <v>4</v>
      </c>
      <c r="H518">
        <v>7</v>
      </c>
      <c r="I518" t="s">
        <v>1833</v>
      </c>
      <c r="J518">
        <v>33</v>
      </c>
      <c r="K518" t="s">
        <v>306</v>
      </c>
      <c r="L518" t="s">
        <v>505</v>
      </c>
      <c r="M518" t="s">
        <v>489</v>
      </c>
      <c r="N518" t="s">
        <v>458</v>
      </c>
      <c r="O518" t="s">
        <v>503</v>
      </c>
      <c r="P518"/>
      <c r="Q518"/>
      <c r="R518"/>
      <c r="S518"/>
      <c r="T518" s="116"/>
      <c r="U518" t="s">
        <v>526</v>
      </c>
      <c r="V518" s="116">
        <v>44635</v>
      </c>
      <c r="W518" s="116"/>
      <c r="X518" t="s">
        <v>457</v>
      </c>
      <c r="Y518"/>
      <c r="Z518"/>
      <c r="AA518" s="116"/>
      <c r="AB518">
        <v>1</v>
      </c>
      <c r="AC518" s="83">
        <v>44635.458761574002</v>
      </c>
      <c r="AD518" s="83">
        <v>44635.458761574002</v>
      </c>
      <c r="AE518" s="82" t="s">
        <v>1846</v>
      </c>
    </row>
    <row r="519" spans="1:31" ht="15" x14ac:dyDescent="0.25">
      <c r="A519" s="80">
        <v>518</v>
      </c>
      <c r="B519" t="s">
        <v>1849</v>
      </c>
      <c r="C519" t="s">
        <v>461</v>
      </c>
      <c r="D519" t="s">
        <v>282</v>
      </c>
      <c r="E519" t="s">
        <v>284</v>
      </c>
      <c r="F519" t="s">
        <v>340</v>
      </c>
      <c r="G519">
        <v>2</v>
      </c>
      <c r="H519">
        <v>3</v>
      </c>
      <c r="I519" t="s">
        <v>1843</v>
      </c>
      <c r="J519">
        <v>19</v>
      </c>
      <c r="K519" t="s">
        <v>304</v>
      </c>
      <c r="L519" t="s">
        <v>307</v>
      </c>
      <c r="M519" t="s">
        <v>478</v>
      </c>
      <c r="N519" t="s">
        <v>458</v>
      </c>
      <c r="O519" t="s">
        <v>590</v>
      </c>
      <c r="P519"/>
      <c r="Q519"/>
      <c r="R519"/>
      <c r="S519"/>
      <c r="T519" s="116"/>
      <c r="U519" t="s">
        <v>513</v>
      </c>
      <c r="V519" s="116">
        <v>44635</v>
      </c>
      <c r="W519" s="116"/>
      <c r="X519" t="s">
        <v>457</v>
      </c>
      <c r="Y519"/>
      <c r="Z519"/>
      <c r="AA519" s="116"/>
      <c r="AB519">
        <v>1</v>
      </c>
      <c r="AC519" s="83">
        <v>44635.459768519002</v>
      </c>
      <c r="AD519" s="83">
        <v>44635.459768519002</v>
      </c>
      <c r="AE519" s="82" t="s">
        <v>1848</v>
      </c>
    </row>
    <row r="520" spans="1:31" ht="15" x14ac:dyDescent="0.25">
      <c r="A520" s="80">
        <v>519</v>
      </c>
      <c r="B520" t="s">
        <v>1851</v>
      </c>
      <c r="C520" t="s">
        <v>461</v>
      </c>
      <c r="D520" t="s">
        <v>282</v>
      </c>
      <c r="E520" t="s">
        <v>284</v>
      </c>
      <c r="F520" t="s">
        <v>340</v>
      </c>
      <c r="G520">
        <v>2</v>
      </c>
      <c r="H520">
        <v>3</v>
      </c>
      <c r="I520" t="s">
        <v>1843</v>
      </c>
      <c r="J520">
        <v>9</v>
      </c>
      <c r="K520" t="s">
        <v>306</v>
      </c>
      <c r="L520" t="s">
        <v>307</v>
      </c>
      <c r="M520" t="s">
        <v>478</v>
      </c>
      <c r="N520" t="s">
        <v>458</v>
      </c>
      <c r="O520" t="s">
        <v>590</v>
      </c>
      <c r="P520"/>
      <c r="Q520"/>
      <c r="R520"/>
      <c r="S520"/>
      <c r="T520" s="116"/>
      <c r="U520" t="s">
        <v>513</v>
      </c>
      <c r="V520" s="116">
        <v>44635</v>
      </c>
      <c r="W520" s="116"/>
      <c r="X520" t="s">
        <v>457</v>
      </c>
      <c r="Y520"/>
      <c r="Z520"/>
      <c r="AA520" s="116"/>
      <c r="AB520">
        <v>1</v>
      </c>
      <c r="AC520" s="83">
        <v>44635.460474537002</v>
      </c>
      <c r="AD520" s="83">
        <v>44635.460474537002</v>
      </c>
      <c r="AE520" s="82" t="s">
        <v>1850</v>
      </c>
    </row>
    <row r="521" spans="1:31" ht="15" x14ac:dyDescent="0.25">
      <c r="A521" s="80">
        <v>520</v>
      </c>
      <c r="B521" t="s">
        <v>1853</v>
      </c>
      <c r="C521" t="s">
        <v>461</v>
      </c>
      <c r="D521" t="s">
        <v>282</v>
      </c>
      <c r="E521" t="s">
        <v>284</v>
      </c>
      <c r="F521" t="s">
        <v>284</v>
      </c>
      <c r="G521">
        <v>4</v>
      </c>
      <c r="H521">
        <v>7</v>
      </c>
      <c r="I521" t="s">
        <v>1833</v>
      </c>
      <c r="J521">
        <v>11</v>
      </c>
      <c r="K521" t="s">
        <v>304</v>
      </c>
      <c r="L521" t="s">
        <v>505</v>
      </c>
      <c r="M521" t="s">
        <v>497</v>
      </c>
      <c r="N521" t="s">
        <v>458</v>
      </c>
      <c r="O521" t="s">
        <v>503</v>
      </c>
      <c r="P521"/>
      <c r="Q521"/>
      <c r="R521"/>
      <c r="S521"/>
      <c r="T521" s="116"/>
      <c r="U521" t="s">
        <v>526</v>
      </c>
      <c r="V521" s="116">
        <v>44635</v>
      </c>
      <c r="W521" s="116"/>
      <c r="X521" t="s">
        <v>457</v>
      </c>
      <c r="Y521"/>
      <c r="Z521"/>
      <c r="AA521" s="116"/>
      <c r="AB521">
        <v>1</v>
      </c>
      <c r="AC521" s="83">
        <v>44635.462152777996</v>
      </c>
      <c r="AD521" s="83">
        <v>44635.462152777996</v>
      </c>
      <c r="AE521" s="82" t="s">
        <v>1852</v>
      </c>
    </row>
    <row r="522" spans="1:31" ht="15" x14ac:dyDescent="0.25">
      <c r="A522" s="80">
        <v>521</v>
      </c>
      <c r="B522" t="s">
        <v>1855</v>
      </c>
      <c r="C522" t="s">
        <v>461</v>
      </c>
      <c r="D522" t="s">
        <v>282</v>
      </c>
      <c r="E522" t="s">
        <v>284</v>
      </c>
      <c r="F522" t="s">
        <v>284</v>
      </c>
      <c r="G522">
        <v>4</v>
      </c>
      <c r="H522">
        <v>7</v>
      </c>
      <c r="I522" t="s">
        <v>1833</v>
      </c>
      <c r="J522">
        <v>46</v>
      </c>
      <c r="K522" t="s">
        <v>304</v>
      </c>
      <c r="L522" t="s">
        <v>505</v>
      </c>
      <c r="M522" t="s">
        <v>489</v>
      </c>
      <c r="N522" t="s">
        <v>458</v>
      </c>
      <c r="O522" t="s">
        <v>503</v>
      </c>
      <c r="P522"/>
      <c r="Q522"/>
      <c r="R522"/>
      <c r="S522"/>
      <c r="T522" s="116"/>
      <c r="U522" t="s">
        <v>526</v>
      </c>
      <c r="V522" s="116">
        <v>44635</v>
      </c>
      <c r="W522" s="116"/>
      <c r="X522" t="s">
        <v>457</v>
      </c>
      <c r="Y522"/>
      <c r="Z522"/>
      <c r="AA522" s="116"/>
      <c r="AB522">
        <v>1</v>
      </c>
      <c r="AC522" s="83">
        <v>44635.464351852002</v>
      </c>
      <c r="AD522" s="83">
        <v>44635.464351852002</v>
      </c>
      <c r="AE522" s="82" t="s">
        <v>1854</v>
      </c>
    </row>
    <row r="523" spans="1:31" ht="15" x14ac:dyDescent="0.25">
      <c r="A523" s="80">
        <v>522</v>
      </c>
      <c r="B523" t="s">
        <v>1857</v>
      </c>
      <c r="C523" t="s">
        <v>461</v>
      </c>
      <c r="D523" t="s">
        <v>282</v>
      </c>
      <c r="E523" t="s">
        <v>284</v>
      </c>
      <c r="F523" t="s">
        <v>284</v>
      </c>
      <c r="G523">
        <v>4</v>
      </c>
      <c r="H523">
        <v>7</v>
      </c>
      <c r="I523" t="s">
        <v>1833</v>
      </c>
      <c r="J523">
        <v>46</v>
      </c>
      <c r="K523" t="s">
        <v>306</v>
      </c>
      <c r="L523" t="s">
        <v>505</v>
      </c>
      <c r="M523" t="s">
        <v>489</v>
      </c>
      <c r="N523" t="s">
        <v>458</v>
      </c>
      <c r="O523" t="s">
        <v>503</v>
      </c>
      <c r="P523"/>
      <c r="Q523"/>
      <c r="R523"/>
      <c r="S523"/>
      <c r="T523" s="116"/>
      <c r="U523" t="s">
        <v>526</v>
      </c>
      <c r="V523" s="116">
        <v>44635</v>
      </c>
      <c r="W523" s="116"/>
      <c r="X523" t="s">
        <v>457</v>
      </c>
      <c r="Y523"/>
      <c r="Z523"/>
      <c r="AA523" s="116"/>
      <c r="AB523">
        <v>1</v>
      </c>
      <c r="AC523" s="83">
        <v>44635.465671295999</v>
      </c>
      <c r="AD523" s="83">
        <v>44635.465671295999</v>
      </c>
      <c r="AE523" s="82" t="s">
        <v>1856</v>
      </c>
    </row>
    <row r="524" spans="1:31" ht="15" x14ac:dyDescent="0.25">
      <c r="A524" s="80">
        <v>523</v>
      </c>
      <c r="B524" t="s">
        <v>1859</v>
      </c>
      <c r="C524" t="s">
        <v>461</v>
      </c>
      <c r="D524" t="s">
        <v>282</v>
      </c>
      <c r="E524" t="s">
        <v>284</v>
      </c>
      <c r="F524" t="s">
        <v>284</v>
      </c>
      <c r="G524">
        <v>4</v>
      </c>
      <c r="H524">
        <v>7</v>
      </c>
      <c r="I524" t="s">
        <v>1833</v>
      </c>
      <c r="J524">
        <v>10</v>
      </c>
      <c r="K524" t="s">
        <v>306</v>
      </c>
      <c r="L524" t="s">
        <v>505</v>
      </c>
      <c r="M524" t="s">
        <v>497</v>
      </c>
      <c r="N524" t="s">
        <v>458</v>
      </c>
      <c r="O524" t="s">
        <v>503</v>
      </c>
      <c r="P524"/>
      <c r="Q524"/>
      <c r="R524"/>
      <c r="S524"/>
      <c r="T524" s="116"/>
      <c r="U524" t="s">
        <v>526</v>
      </c>
      <c r="V524" s="116">
        <v>44635</v>
      </c>
      <c r="W524" s="116"/>
      <c r="X524" t="s">
        <v>457</v>
      </c>
      <c r="Y524"/>
      <c r="Z524"/>
      <c r="AA524" s="116"/>
      <c r="AB524">
        <v>1</v>
      </c>
      <c r="AC524" s="83">
        <v>44635.467928241</v>
      </c>
      <c r="AD524" s="83">
        <v>44635.467928241</v>
      </c>
      <c r="AE524" s="82" t="s">
        <v>1858</v>
      </c>
    </row>
    <row r="525" spans="1:31" ht="15" x14ac:dyDescent="0.25">
      <c r="A525" s="80">
        <v>524</v>
      </c>
      <c r="B525" t="s">
        <v>1861</v>
      </c>
      <c r="C525" t="s">
        <v>461</v>
      </c>
      <c r="D525" t="s">
        <v>282</v>
      </c>
      <c r="E525" t="s">
        <v>284</v>
      </c>
      <c r="F525" t="s">
        <v>284</v>
      </c>
      <c r="G525">
        <v>4</v>
      </c>
      <c r="H525">
        <v>7</v>
      </c>
      <c r="I525" t="s">
        <v>1833</v>
      </c>
      <c r="J525">
        <v>57</v>
      </c>
      <c r="K525" t="s">
        <v>306</v>
      </c>
      <c r="L525" t="s">
        <v>505</v>
      </c>
      <c r="M525" t="s">
        <v>485</v>
      </c>
      <c r="N525" t="s">
        <v>458</v>
      </c>
      <c r="O525" t="s">
        <v>503</v>
      </c>
      <c r="P525"/>
      <c r="Q525"/>
      <c r="R525"/>
      <c r="S525"/>
      <c r="T525" s="116"/>
      <c r="U525" t="s">
        <v>526</v>
      </c>
      <c r="V525" s="116">
        <v>44635</v>
      </c>
      <c r="W525" s="116"/>
      <c r="X525" t="s">
        <v>457</v>
      </c>
      <c r="Y525"/>
      <c r="Z525"/>
      <c r="AA525" s="116"/>
      <c r="AB525">
        <v>1</v>
      </c>
      <c r="AC525" s="83">
        <v>44635.470092593001</v>
      </c>
      <c r="AD525" s="83">
        <v>44635.470092593001</v>
      </c>
      <c r="AE525" s="82" t="s">
        <v>1860</v>
      </c>
    </row>
    <row r="526" spans="1:31" ht="15" x14ac:dyDescent="0.25">
      <c r="A526" s="80">
        <v>525</v>
      </c>
      <c r="B526" t="s">
        <v>1863</v>
      </c>
      <c r="C526" t="s">
        <v>461</v>
      </c>
      <c r="D526" t="s">
        <v>282</v>
      </c>
      <c r="E526" t="s">
        <v>284</v>
      </c>
      <c r="F526" t="s">
        <v>342</v>
      </c>
      <c r="G526">
        <v>4</v>
      </c>
      <c r="H526">
        <v>2</v>
      </c>
      <c r="I526" t="s">
        <v>342</v>
      </c>
      <c r="J526">
        <v>46</v>
      </c>
      <c r="K526" t="s">
        <v>304</v>
      </c>
      <c r="L526" t="s">
        <v>307</v>
      </c>
      <c r="M526" t="s">
        <v>478</v>
      </c>
      <c r="N526" t="s">
        <v>458</v>
      </c>
      <c r="O526" t="s">
        <v>590</v>
      </c>
      <c r="P526"/>
      <c r="Q526"/>
      <c r="R526"/>
      <c r="S526"/>
      <c r="T526" s="116"/>
      <c r="U526" t="s">
        <v>513</v>
      </c>
      <c r="V526" s="116">
        <v>44635</v>
      </c>
      <c r="W526" s="116"/>
      <c r="X526" t="s">
        <v>457</v>
      </c>
      <c r="Y526"/>
      <c r="Z526"/>
      <c r="AA526" s="116"/>
      <c r="AB526">
        <v>1</v>
      </c>
      <c r="AC526" s="83">
        <v>44635.470821759001</v>
      </c>
      <c r="AD526" s="83">
        <v>44635.470821759001</v>
      </c>
      <c r="AE526" s="82" t="s">
        <v>1862</v>
      </c>
    </row>
    <row r="527" spans="1:31" ht="15" x14ac:dyDescent="0.25">
      <c r="A527" s="80">
        <v>526</v>
      </c>
      <c r="B527" t="s">
        <v>1865</v>
      </c>
      <c r="C527" t="s">
        <v>461</v>
      </c>
      <c r="D527" t="s">
        <v>282</v>
      </c>
      <c r="E527" t="s">
        <v>284</v>
      </c>
      <c r="F527" t="s">
        <v>342</v>
      </c>
      <c r="G527">
        <v>4</v>
      </c>
      <c r="H527">
        <v>2</v>
      </c>
      <c r="I527" t="s">
        <v>342</v>
      </c>
      <c r="J527">
        <v>39</v>
      </c>
      <c r="K527" t="s">
        <v>306</v>
      </c>
      <c r="L527" t="s">
        <v>307</v>
      </c>
      <c r="M527" t="s">
        <v>478</v>
      </c>
      <c r="N527" t="s">
        <v>458</v>
      </c>
      <c r="O527" t="s">
        <v>590</v>
      </c>
      <c r="P527"/>
      <c r="Q527"/>
      <c r="R527"/>
      <c r="S527"/>
      <c r="T527" s="116"/>
      <c r="U527" t="s">
        <v>513</v>
      </c>
      <c r="V527" s="116">
        <v>44635</v>
      </c>
      <c r="W527" s="116"/>
      <c r="X527" t="s">
        <v>457</v>
      </c>
      <c r="Y527"/>
      <c r="Z527"/>
      <c r="AA527" s="116"/>
      <c r="AB527">
        <v>1</v>
      </c>
      <c r="AC527" s="83">
        <v>44635.471527777998</v>
      </c>
      <c r="AD527" s="83">
        <v>44635.471527777998</v>
      </c>
      <c r="AE527" s="82" t="s">
        <v>1864</v>
      </c>
    </row>
    <row r="528" spans="1:31" ht="15" x14ac:dyDescent="0.25">
      <c r="A528" s="80">
        <v>527</v>
      </c>
      <c r="B528" t="s">
        <v>1867</v>
      </c>
      <c r="C528" t="s">
        <v>461</v>
      </c>
      <c r="D528" t="s">
        <v>282</v>
      </c>
      <c r="E528" t="s">
        <v>284</v>
      </c>
      <c r="F528" t="s">
        <v>284</v>
      </c>
      <c r="G528">
        <v>4</v>
      </c>
      <c r="H528">
        <v>7</v>
      </c>
      <c r="I528" t="s">
        <v>1833</v>
      </c>
      <c r="J528">
        <v>46</v>
      </c>
      <c r="K528" t="s">
        <v>304</v>
      </c>
      <c r="L528" t="s">
        <v>505</v>
      </c>
      <c r="M528" t="s">
        <v>489</v>
      </c>
      <c r="N528" t="s">
        <v>458</v>
      </c>
      <c r="O528" t="s">
        <v>503</v>
      </c>
      <c r="P528"/>
      <c r="Q528"/>
      <c r="R528"/>
      <c r="S528"/>
      <c r="T528" s="116"/>
      <c r="U528" t="s">
        <v>526</v>
      </c>
      <c r="V528" s="116">
        <v>44635</v>
      </c>
      <c r="W528" s="116"/>
      <c r="X528" t="s">
        <v>457</v>
      </c>
      <c r="Y528"/>
      <c r="Z528"/>
      <c r="AA528" s="116"/>
      <c r="AB528">
        <v>1</v>
      </c>
      <c r="AC528" s="83">
        <v>44635.472118056001</v>
      </c>
      <c r="AD528" s="83">
        <v>44635.472118056001</v>
      </c>
      <c r="AE528" s="82" t="s">
        <v>1866</v>
      </c>
    </row>
    <row r="529" spans="1:31" ht="15" x14ac:dyDescent="0.25">
      <c r="A529" s="80">
        <v>528</v>
      </c>
      <c r="B529" t="s">
        <v>1869</v>
      </c>
      <c r="C529" t="s">
        <v>461</v>
      </c>
      <c r="D529" t="s">
        <v>282</v>
      </c>
      <c r="E529" t="s">
        <v>284</v>
      </c>
      <c r="F529" t="s">
        <v>342</v>
      </c>
      <c r="G529">
        <v>4</v>
      </c>
      <c r="H529">
        <v>2</v>
      </c>
      <c r="I529" t="s">
        <v>342</v>
      </c>
      <c r="J529">
        <v>17</v>
      </c>
      <c r="K529" t="s">
        <v>304</v>
      </c>
      <c r="L529" t="s">
        <v>307</v>
      </c>
      <c r="M529" t="s">
        <v>478</v>
      </c>
      <c r="N529" t="s">
        <v>458</v>
      </c>
      <c r="O529" t="s">
        <v>590</v>
      </c>
      <c r="P529"/>
      <c r="Q529"/>
      <c r="R529"/>
      <c r="S529"/>
      <c r="T529" s="116"/>
      <c r="U529" t="s">
        <v>513</v>
      </c>
      <c r="V529" s="116">
        <v>44635</v>
      </c>
      <c r="W529" s="116"/>
      <c r="X529" t="s">
        <v>457</v>
      </c>
      <c r="Y529"/>
      <c r="Z529"/>
      <c r="AA529" s="116"/>
      <c r="AB529">
        <v>1</v>
      </c>
      <c r="AC529" s="83">
        <v>44635.472280093003</v>
      </c>
      <c r="AD529" s="83">
        <v>44635.472280093003</v>
      </c>
      <c r="AE529" s="82" t="s">
        <v>1868</v>
      </c>
    </row>
    <row r="530" spans="1:31" ht="15" x14ac:dyDescent="0.25">
      <c r="A530" s="80">
        <v>529</v>
      </c>
      <c r="B530" t="s">
        <v>1871</v>
      </c>
      <c r="C530" t="s">
        <v>461</v>
      </c>
      <c r="D530" t="s">
        <v>282</v>
      </c>
      <c r="E530" t="s">
        <v>284</v>
      </c>
      <c r="F530" t="s">
        <v>342</v>
      </c>
      <c r="G530">
        <v>4</v>
      </c>
      <c r="H530">
        <v>2</v>
      </c>
      <c r="I530" t="s">
        <v>342</v>
      </c>
      <c r="J530">
        <v>7</v>
      </c>
      <c r="K530" t="s">
        <v>304</v>
      </c>
      <c r="L530" t="s">
        <v>307</v>
      </c>
      <c r="M530" t="s">
        <v>478</v>
      </c>
      <c r="N530" t="s">
        <v>458</v>
      </c>
      <c r="O530" t="s">
        <v>590</v>
      </c>
      <c r="P530"/>
      <c r="Q530"/>
      <c r="R530"/>
      <c r="S530"/>
      <c r="T530" s="116"/>
      <c r="U530" t="s">
        <v>513</v>
      </c>
      <c r="V530" s="116">
        <v>44635</v>
      </c>
      <c r="W530" s="116"/>
      <c r="X530" t="s">
        <v>457</v>
      </c>
      <c r="Y530"/>
      <c r="Z530"/>
      <c r="AA530" s="116"/>
      <c r="AB530">
        <v>1</v>
      </c>
      <c r="AC530" s="83">
        <v>44635.472939815001</v>
      </c>
      <c r="AD530" s="83">
        <v>44635.472939815001</v>
      </c>
      <c r="AE530" s="82" t="s">
        <v>1870</v>
      </c>
    </row>
    <row r="531" spans="1:31" ht="15" x14ac:dyDescent="0.25">
      <c r="A531" s="80">
        <v>530</v>
      </c>
      <c r="B531" t="s">
        <v>1873</v>
      </c>
      <c r="C531" t="s">
        <v>461</v>
      </c>
      <c r="D531" t="s">
        <v>282</v>
      </c>
      <c r="E531" t="s">
        <v>284</v>
      </c>
      <c r="F531" t="s">
        <v>284</v>
      </c>
      <c r="G531">
        <v>4</v>
      </c>
      <c r="H531">
        <v>7</v>
      </c>
      <c r="I531" t="s">
        <v>1833</v>
      </c>
      <c r="J531">
        <v>39</v>
      </c>
      <c r="K531" t="s">
        <v>306</v>
      </c>
      <c r="L531" t="s">
        <v>505</v>
      </c>
      <c r="M531" t="s">
        <v>489</v>
      </c>
      <c r="N531" t="s">
        <v>458</v>
      </c>
      <c r="O531" t="s">
        <v>503</v>
      </c>
      <c r="P531"/>
      <c r="Q531"/>
      <c r="R531"/>
      <c r="S531"/>
      <c r="T531" s="116"/>
      <c r="U531" t="s">
        <v>526</v>
      </c>
      <c r="V531" s="116">
        <v>44635</v>
      </c>
      <c r="W531" s="116"/>
      <c r="X531" t="s">
        <v>457</v>
      </c>
      <c r="Y531"/>
      <c r="Z531"/>
      <c r="AA531" s="116"/>
      <c r="AB531">
        <v>1</v>
      </c>
      <c r="AC531" s="83">
        <v>44635.473622685</v>
      </c>
      <c r="AD531" s="83">
        <v>44635.473622685</v>
      </c>
      <c r="AE531" s="82" t="s">
        <v>1872</v>
      </c>
    </row>
    <row r="532" spans="1:31" ht="15" x14ac:dyDescent="0.25">
      <c r="A532" s="80">
        <v>531</v>
      </c>
      <c r="B532" t="s">
        <v>1875</v>
      </c>
      <c r="C532" t="s">
        <v>461</v>
      </c>
      <c r="D532" t="s">
        <v>282</v>
      </c>
      <c r="E532" t="s">
        <v>284</v>
      </c>
      <c r="F532" t="s">
        <v>342</v>
      </c>
      <c r="G532">
        <v>4</v>
      </c>
      <c r="H532">
        <v>2</v>
      </c>
      <c r="I532" t="s">
        <v>342</v>
      </c>
      <c r="J532">
        <v>7</v>
      </c>
      <c r="K532" t="s">
        <v>306</v>
      </c>
      <c r="L532" t="s">
        <v>307</v>
      </c>
      <c r="M532" t="s">
        <v>478</v>
      </c>
      <c r="N532" t="s">
        <v>458</v>
      </c>
      <c r="O532" t="s">
        <v>590</v>
      </c>
      <c r="P532"/>
      <c r="Q532"/>
      <c r="R532"/>
      <c r="S532"/>
      <c r="T532" s="116"/>
      <c r="U532" t="s">
        <v>513</v>
      </c>
      <c r="V532" s="116">
        <v>44635</v>
      </c>
      <c r="W532" s="116"/>
      <c r="X532" t="s">
        <v>457</v>
      </c>
      <c r="Y532"/>
      <c r="Z532"/>
      <c r="AA532" s="116"/>
      <c r="AB532">
        <v>1</v>
      </c>
      <c r="AC532" s="83">
        <v>44635.475347222004</v>
      </c>
      <c r="AD532" s="83">
        <v>44635.475347222004</v>
      </c>
      <c r="AE532" s="82" t="s">
        <v>1874</v>
      </c>
    </row>
    <row r="533" spans="1:31" ht="15" x14ac:dyDescent="0.25">
      <c r="A533" s="80">
        <v>532</v>
      </c>
      <c r="B533" t="s">
        <v>1877</v>
      </c>
      <c r="C533" t="s">
        <v>461</v>
      </c>
      <c r="D533" t="s">
        <v>282</v>
      </c>
      <c r="E533" t="s">
        <v>284</v>
      </c>
      <c r="F533" t="s">
        <v>284</v>
      </c>
      <c r="G533">
        <v>4</v>
      </c>
      <c r="H533">
        <v>7</v>
      </c>
      <c r="I533" t="s">
        <v>1833</v>
      </c>
      <c r="J533">
        <v>15</v>
      </c>
      <c r="K533" t="s">
        <v>304</v>
      </c>
      <c r="L533" t="s">
        <v>505</v>
      </c>
      <c r="M533" t="s">
        <v>497</v>
      </c>
      <c r="N533" t="s">
        <v>458</v>
      </c>
      <c r="O533" t="s">
        <v>503</v>
      </c>
      <c r="P533"/>
      <c r="Q533"/>
      <c r="R533"/>
      <c r="S533"/>
      <c r="T533" s="116"/>
      <c r="U533" t="s">
        <v>526</v>
      </c>
      <c r="V533" s="116">
        <v>44635</v>
      </c>
      <c r="W533" s="116"/>
      <c r="X533" t="s">
        <v>457</v>
      </c>
      <c r="Y533"/>
      <c r="Z533"/>
      <c r="AA533" s="116"/>
      <c r="AB533">
        <v>1</v>
      </c>
      <c r="AC533" s="83">
        <v>44635.475358796</v>
      </c>
      <c r="AD533" s="83">
        <v>44635.475358796</v>
      </c>
      <c r="AE533" s="82" t="s">
        <v>1876</v>
      </c>
    </row>
    <row r="534" spans="1:31" ht="15" x14ac:dyDescent="0.25">
      <c r="A534" s="80">
        <v>533</v>
      </c>
      <c r="B534" t="s">
        <v>1879</v>
      </c>
      <c r="C534" t="s">
        <v>461</v>
      </c>
      <c r="D534" t="s">
        <v>282</v>
      </c>
      <c r="E534" t="s">
        <v>284</v>
      </c>
      <c r="F534" t="s">
        <v>342</v>
      </c>
      <c r="G534">
        <v>4</v>
      </c>
      <c r="H534">
        <v>2</v>
      </c>
      <c r="I534" t="s">
        <v>342</v>
      </c>
      <c r="J534">
        <v>6</v>
      </c>
      <c r="K534" t="s">
        <v>306</v>
      </c>
      <c r="L534" t="s">
        <v>307</v>
      </c>
      <c r="M534" t="s">
        <v>478</v>
      </c>
      <c r="N534" t="s">
        <v>458</v>
      </c>
      <c r="O534" t="s">
        <v>590</v>
      </c>
      <c r="P534"/>
      <c r="Q534"/>
      <c r="R534"/>
      <c r="S534"/>
      <c r="T534" s="116"/>
      <c r="U534" t="s">
        <v>513</v>
      </c>
      <c r="V534" s="116">
        <v>44635</v>
      </c>
      <c r="W534" s="116"/>
      <c r="X534" t="s">
        <v>457</v>
      </c>
      <c r="Y534"/>
      <c r="Z534"/>
      <c r="AA534" s="116"/>
      <c r="AB534">
        <v>2</v>
      </c>
      <c r="AC534" s="83">
        <v>44635.476157407</v>
      </c>
      <c r="AD534" s="83">
        <v>44635.476157407</v>
      </c>
      <c r="AE534" s="82" t="s">
        <v>1878</v>
      </c>
    </row>
    <row r="535" spans="1:31" ht="15" x14ac:dyDescent="0.25">
      <c r="A535" s="80">
        <v>534</v>
      </c>
      <c r="B535" t="s">
        <v>1881</v>
      </c>
      <c r="C535" t="s">
        <v>461</v>
      </c>
      <c r="D535" t="s">
        <v>282</v>
      </c>
      <c r="E535" t="s">
        <v>284</v>
      </c>
      <c r="F535" t="s">
        <v>284</v>
      </c>
      <c r="G535">
        <v>4</v>
      </c>
      <c r="H535">
        <v>7</v>
      </c>
      <c r="I535" t="s">
        <v>1833</v>
      </c>
      <c r="J535">
        <v>20</v>
      </c>
      <c r="K535" t="s">
        <v>304</v>
      </c>
      <c r="L535" t="s">
        <v>505</v>
      </c>
      <c r="M535" t="s">
        <v>477</v>
      </c>
      <c r="N535" t="s">
        <v>458</v>
      </c>
      <c r="O535" t="s">
        <v>503</v>
      </c>
      <c r="P535"/>
      <c r="Q535"/>
      <c r="R535"/>
      <c r="S535"/>
      <c r="T535" s="116"/>
      <c r="U535" t="s">
        <v>526</v>
      </c>
      <c r="V535" s="116">
        <v>44635</v>
      </c>
      <c r="W535" s="116"/>
      <c r="X535" t="s">
        <v>457</v>
      </c>
      <c r="Y535"/>
      <c r="Z535"/>
      <c r="AA535" s="116"/>
      <c r="AB535">
        <v>1</v>
      </c>
      <c r="AC535" s="83">
        <v>44635.476805555998</v>
      </c>
      <c r="AD535" s="83">
        <v>44635.476805555998</v>
      </c>
      <c r="AE535" s="82" t="s">
        <v>1880</v>
      </c>
    </row>
    <row r="536" spans="1:31" ht="15" x14ac:dyDescent="0.25">
      <c r="A536" s="80">
        <v>535</v>
      </c>
      <c r="B536" t="s">
        <v>1883</v>
      </c>
      <c r="C536" t="s">
        <v>461</v>
      </c>
      <c r="D536" t="s">
        <v>282</v>
      </c>
      <c r="E536" t="s">
        <v>284</v>
      </c>
      <c r="F536" t="s">
        <v>342</v>
      </c>
      <c r="G536">
        <v>2</v>
      </c>
      <c r="H536">
        <v>2</v>
      </c>
      <c r="I536" t="s">
        <v>1884</v>
      </c>
      <c r="J536">
        <v>6</v>
      </c>
      <c r="K536" t="s">
        <v>306</v>
      </c>
      <c r="L536" t="s">
        <v>307</v>
      </c>
      <c r="M536" t="s">
        <v>478</v>
      </c>
      <c r="N536" t="s">
        <v>458</v>
      </c>
      <c r="O536" t="s">
        <v>481</v>
      </c>
      <c r="P536"/>
      <c r="Q536"/>
      <c r="R536"/>
      <c r="S536"/>
      <c r="T536" s="116"/>
      <c r="U536" t="s">
        <v>513</v>
      </c>
      <c r="V536" s="116">
        <v>44635</v>
      </c>
      <c r="W536" s="116"/>
      <c r="X536" t="s">
        <v>457</v>
      </c>
      <c r="Y536"/>
      <c r="Z536"/>
      <c r="AA536" s="116"/>
      <c r="AB536">
        <v>2</v>
      </c>
      <c r="AC536" s="83">
        <v>44635.477060185003</v>
      </c>
      <c r="AD536" s="83">
        <v>44635.477060185003</v>
      </c>
      <c r="AE536" s="82" t="s">
        <v>1882</v>
      </c>
    </row>
    <row r="537" spans="1:31" ht="15" x14ac:dyDescent="0.25">
      <c r="A537" s="80">
        <v>536</v>
      </c>
      <c r="B537" t="s">
        <v>1886</v>
      </c>
      <c r="C537" t="s">
        <v>461</v>
      </c>
      <c r="D537" t="s">
        <v>282</v>
      </c>
      <c r="E537" t="s">
        <v>284</v>
      </c>
      <c r="F537" t="s">
        <v>342</v>
      </c>
      <c r="G537">
        <v>1</v>
      </c>
      <c r="H537">
        <v>2</v>
      </c>
      <c r="I537" t="s">
        <v>342</v>
      </c>
      <c r="J537">
        <v>6</v>
      </c>
      <c r="K537" t="s">
        <v>304</v>
      </c>
      <c r="L537" t="s">
        <v>307</v>
      </c>
      <c r="M537" t="s">
        <v>478</v>
      </c>
      <c r="N537" t="s">
        <v>458</v>
      </c>
      <c r="O537" t="s">
        <v>590</v>
      </c>
      <c r="P537"/>
      <c r="Q537"/>
      <c r="R537"/>
      <c r="S537"/>
      <c r="T537" s="116"/>
      <c r="U537" t="s">
        <v>513</v>
      </c>
      <c r="V537" s="116">
        <v>44635</v>
      </c>
      <c r="W537" s="116"/>
      <c r="X537" t="s">
        <v>457</v>
      </c>
      <c r="Y537"/>
      <c r="Z537"/>
      <c r="AA537" s="116"/>
      <c r="AB537">
        <v>2</v>
      </c>
      <c r="AC537" s="83">
        <v>44635.477835648002</v>
      </c>
      <c r="AD537" s="83">
        <v>44635.477835648002</v>
      </c>
      <c r="AE537" s="82" t="s">
        <v>1885</v>
      </c>
    </row>
    <row r="538" spans="1:31" ht="15" x14ac:dyDescent="0.25">
      <c r="A538" s="80">
        <v>537</v>
      </c>
      <c r="B538" t="s">
        <v>1888</v>
      </c>
      <c r="C538" t="s">
        <v>461</v>
      </c>
      <c r="D538" t="s">
        <v>282</v>
      </c>
      <c r="E538" t="s">
        <v>284</v>
      </c>
      <c r="F538" t="s">
        <v>342</v>
      </c>
      <c r="G538">
        <v>5</v>
      </c>
      <c r="H538">
        <v>2</v>
      </c>
      <c r="I538" t="s">
        <v>342</v>
      </c>
      <c r="J538">
        <v>7</v>
      </c>
      <c r="K538" t="s">
        <v>304</v>
      </c>
      <c r="L538" t="s">
        <v>307</v>
      </c>
      <c r="M538" t="s">
        <v>478</v>
      </c>
      <c r="N538" t="s">
        <v>458</v>
      </c>
      <c r="O538" t="s">
        <v>481</v>
      </c>
      <c r="P538"/>
      <c r="Q538"/>
      <c r="R538"/>
      <c r="S538"/>
      <c r="T538" s="116"/>
      <c r="U538" t="s">
        <v>513</v>
      </c>
      <c r="V538" s="116">
        <v>44635</v>
      </c>
      <c r="W538" s="116"/>
      <c r="X538" t="s">
        <v>457</v>
      </c>
      <c r="Y538"/>
      <c r="Z538"/>
      <c r="AA538" s="116"/>
      <c r="AB538">
        <v>2</v>
      </c>
      <c r="AC538" s="83">
        <v>44635.478715277997</v>
      </c>
      <c r="AD538" s="83">
        <v>44635.478715277997</v>
      </c>
      <c r="AE538" s="82" t="s">
        <v>1887</v>
      </c>
    </row>
    <row r="539" spans="1:31" ht="15" x14ac:dyDescent="0.25">
      <c r="A539" s="80">
        <v>538</v>
      </c>
      <c r="B539" t="s">
        <v>1890</v>
      </c>
      <c r="C539" t="s">
        <v>461</v>
      </c>
      <c r="D539" t="s">
        <v>282</v>
      </c>
      <c r="E539" t="s">
        <v>284</v>
      </c>
      <c r="F539" t="s">
        <v>342</v>
      </c>
      <c r="G539">
        <v>4</v>
      </c>
      <c r="H539">
        <v>2</v>
      </c>
      <c r="I539" t="s">
        <v>342</v>
      </c>
      <c r="J539">
        <v>6</v>
      </c>
      <c r="K539" t="s">
        <v>306</v>
      </c>
      <c r="L539" t="s">
        <v>307</v>
      </c>
      <c r="M539" t="s">
        <v>478</v>
      </c>
      <c r="N539" t="s">
        <v>458</v>
      </c>
      <c r="O539" t="s">
        <v>590</v>
      </c>
      <c r="P539"/>
      <c r="Q539"/>
      <c r="R539"/>
      <c r="S539"/>
      <c r="T539" s="116"/>
      <c r="U539" t="s">
        <v>513</v>
      </c>
      <c r="V539" s="116">
        <v>44635</v>
      </c>
      <c r="W539" s="116"/>
      <c r="X539" t="s">
        <v>457</v>
      </c>
      <c r="Y539"/>
      <c r="Z539"/>
      <c r="AA539" s="116"/>
      <c r="AB539">
        <v>2</v>
      </c>
      <c r="AC539" s="83">
        <v>44635.479687500003</v>
      </c>
      <c r="AD539" s="83">
        <v>44635.479687500003</v>
      </c>
      <c r="AE539" s="82" t="s">
        <v>1889</v>
      </c>
    </row>
    <row r="540" spans="1:31" ht="15" x14ac:dyDescent="0.25">
      <c r="A540" s="80">
        <v>539</v>
      </c>
      <c r="B540" t="s">
        <v>1892</v>
      </c>
      <c r="C540" t="s">
        <v>461</v>
      </c>
      <c r="D540" t="s">
        <v>282</v>
      </c>
      <c r="E540" t="s">
        <v>284</v>
      </c>
      <c r="F540" t="s">
        <v>342</v>
      </c>
      <c r="G540">
        <v>5</v>
      </c>
      <c r="H540">
        <v>2</v>
      </c>
      <c r="I540" t="s">
        <v>342</v>
      </c>
      <c r="J540">
        <v>7</v>
      </c>
      <c r="K540" t="s">
        <v>304</v>
      </c>
      <c r="L540" t="s">
        <v>307</v>
      </c>
      <c r="M540" t="s">
        <v>478</v>
      </c>
      <c r="N540" t="s">
        <v>458</v>
      </c>
      <c r="O540" t="s">
        <v>590</v>
      </c>
      <c r="P540"/>
      <c r="Q540"/>
      <c r="R540"/>
      <c r="S540"/>
      <c r="T540" s="116"/>
      <c r="U540" t="s">
        <v>513</v>
      </c>
      <c r="V540" s="116">
        <v>44635</v>
      </c>
      <c r="W540" s="116"/>
      <c r="X540" t="s">
        <v>457</v>
      </c>
      <c r="Y540"/>
      <c r="Z540"/>
      <c r="AA540" s="116"/>
      <c r="AB540">
        <v>2</v>
      </c>
      <c r="AC540" s="83">
        <v>44635.480891204003</v>
      </c>
      <c r="AD540" s="83">
        <v>44635.480891204003</v>
      </c>
      <c r="AE540" s="82" t="s">
        <v>1891</v>
      </c>
    </row>
    <row r="541" spans="1:31" ht="15" x14ac:dyDescent="0.25">
      <c r="A541" s="80">
        <v>540</v>
      </c>
      <c r="B541" t="s">
        <v>1894</v>
      </c>
      <c r="C541" t="s">
        <v>461</v>
      </c>
      <c r="D541" t="s">
        <v>282</v>
      </c>
      <c r="E541" t="s">
        <v>284</v>
      </c>
      <c r="F541" t="s">
        <v>342</v>
      </c>
      <c r="G541">
        <v>6</v>
      </c>
      <c r="H541">
        <v>5</v>
      </c>
      <c r="I541" t="s">
        <v>1895</v>
      </c>
      <c r="J541">
        <v>46</v>
      </c>
      <c r="K541" t="s">
        <v>304</v>
      </c>
      <c r="L541" t="s">
        <v>307</v>
      </c>
      <c r="M541" t="s">
        <v>478</v>
      </c>
      <c r="N541" t="s">
        <v>458</v>
      </c>
      <c r="O541" t="s">
        <v>481</v>
      </c>
      <c r="P541"/>
      <c r="Q541"/>
      <c r="R541"/>
      <c r="S541"/>
      <c r="T541" s="116"/>
      <c r="U541" t="s">
        <v>513</v>
      </c>
      <c r="V541" s="116">
        <v>44635</v>
      </c>
      <c r="W541" s="116"/>
      <c r="X541" t="s">
        <v>457</v>
      </c>
      <c r="Y541"/>
      <c r="Z541"/>
      <c r="AA541" s="116"/>
      <c r="AB541">
        <v>1</v>
      </c>
      <c r="AC541" s="83">
        <v>44635.491585648</v>
      </c>
      <c r="AD541" s="83">
        <v>44635.491585648</v>
      </c>
      <c r="AE541" s="82" t="s">
        <v>1893</v>
      </c>
    </row>
    <row r="542" spans="1:31" ht="15" x14ac:dyDescent="0.25">
      <c r="A542" s="80">
        <v>541</v>
      </c>
      <c r="B542" t="s">
        <v>1897</v>
      </c>
      <c r="C542" t="s">
        <v>461</v>
      </c>
      <c r="D542" t="s">
        <v>282</v>
      </c>
      <c r="E542" t="s">
        <v>284</v>
      </c>
      <c r="F542" t="s">
        <v>342</v>
      </c>
      <c r="G542">
        <v>6</v>
      </c>
      <c r="H542">
        <v>5</v>
      </c>
      <c r="I542" t="s">
        <v>1895</v>
      </c>
      <c r="J542">
        <v>40</v>
      </c>
      <c r="K542" t="s">
        <v>306</v>
      </c>
      <c r="L542" t="s">
        <v>307</v>
      </c>
      <c r="M542" t="s">
        <v>478</v>
      </c>
      <c r="N542" t="s">
        <v>458</v>
      </c>
      <c r="O542" t="s">
        <v>590</v>
      </c>
      <c r="P542"/>
      <c r="Q542"/>
      <c r="R542"/>
      <c r="S542"/>
      <c r="T542" s="116"/>
      <c r="U542" t="s">
        <v>513</v>
      </c>
      <c r="V542" s="116">
        <v>44635</v>
      </c>
      <c r="W542" s="116"/>
      <c r="X542" t="s">
        <v>457</v>
      </c>
      <c r="Y542"/>
      <c r="Z542"/>
      <c r="AA542" s="116"/>
      <c r="AB542">
        <v>1</v>
      </c>
      <c r="AC542" s="83">
        <v>44635.492604166997</v>
      </c>
      <c r="AD542" s="83">
        <v>44635.492604166997</v>
      </c>
      <c r="AE542" s="82" t="s">
        <v>1896</v>
      </c>
    </row>
    <row r="543" spans="1:31" ht="15" x14ac:dyDescent="0.25">
      <c r="A543" s="80">
        <v>542</v>
      </c>
      <c r="B543" t="s">
        <v>1899</v>
      </c>
      <c r="C543" t="s">
        <v>461</v>
      </c>
      <c r="D543" t="s">
        <v>282</v>
      </c>
      <c r="E543" t="s">
        <v>284</v>
      </c>
      <c r="F543" t="s">
        <v>342</v>
      </c>
      <c r="G543">
        <v>6</v>
      </c>
      <c r="H543">
        <v>5</v>
      </c>
      <c r="I543" t="s">
        <v>1895</v>
      </c>
      <c r="J543">
        <v>20</v>
      </c>
      <c r="K543" t="s">
        <v>304</v>
      </c>
      <c r="L543" t="s">
        <v>307</v>
      </c>
      <c r="M543" t="s">
        <v>478</v>
      </c>
      <c r="N543" t="s">
        <v>458</v>
      </c>
      <c r="O543" t="s">
        <v>590</v>
      </c>
      <c r="P543"/>
      <c r="Q543"/>
      <c r="R543"/>
      <c r="S543"/>
      <c r="T543" s="116"/>
      <c r="U543" t="s">
        <v>513</v>
      </c>
      <c r="V543" s="116">
        <v>44635</v>
      </c>
      <c r="W543" s="116"/>
      <c r="X543" t="s">
        <v>457</v>
      </c>
      <c r="Y543"/>
      <c r="Z543"/>
      <c r="AA543" s="116"/>
      <c r="AB543">
        <v>1</v>
      </c>
      <c r="AC543" s="83">
        <v>44635.493321759001</v>
      </c>
      <c r="AD543" s="83">
        <v>44635.493321759001</v>
      </c>
      <c r="AE543" s="82" t="s">
        <v>1898</v>
      </c>
    </row>
    <row r="544" spans="1:31" ht="15" x14ac:dyDescent="0.25">
      <c r="A544" s="80">
        <v>543</v>
      </c>
      <c r="B544" t="s">
        <v>1901</v>
      </c>
      <c r="C544" t="s">
        <v>461</v>
      </c>
      <c r="D544" t="s">
        <v>282</v>
      </c>
      <c r="E544" t="s">
        <v>284</v>
      </c>
      <c r="F544" t="s">
        <v>342</v>
      </c>
      <c r="G544">
        <v>6</v>
      </c>
      <c r="H544">
        <v>5</v>
      </c>
      <c r="I544" t="s">
        <v>1895</v>
      </c>
      <c r="J544">
        <v>15</v>
      </c>
      <c r="K544" t="s">
        <v>304</v>
      </c>
      <c r="L544" t="s">
        <v>307</v>
      </c>
      <c r="M544" t="s">
        <v>478</v>
      </c>
      <c r="N544" t="s">
        <v>458</v>
      </c>
      <c r="O544" t="s">
        <v>481</v>
      </c>
      <c r="P544"/>
      <c r="Q544"/>
      <c r="R544"/>
      <c r="S544"/>
      <c r="T544" s="116"/>
      <c r="U544" t="s">
        <v>513</v>
      </c>
      <c r="V544" s="116">
        <v>44635</v>
      </c>
      <c r="W544" s="116"/>
      <c r="X544" t="s">
        <v>457</v>
      </c>
      <c r="Y544"/>
      <c r="Z544"/>
      <c r="AA544" s="116"/>
      <c r="AB544">
        <v>1</v>
      </c>
      <c r="AC544" s="83">
        <v>44635.494652777998</v>
      </c>
      <c r="AD544" s="83">
        <v>44635.494652777998</v>
      </c>
      <c r="AE544" s="82" t="s">
        <v>1900</v>
      </c>
    </row>
    <row r="545" spans="1:31" ht="15" x14ac:dyDescent="0.25">
      <c r="A545" s="80">
        <v>544</v>
      </c>
      <c r="B545" t="s">
        <v>1903</v>
      </c>
      <c r="C545" t="s">
        <v>461</v>
      </c>
      <c r="D545" t="s">
        <v>282</v>
      </c>
      <c r="E545" t="s">
        <v>284</v>
      </c>
      <c r="F545" t="s">
        <v>342</v>
      </c>
      <c r="G545">
        <v>6</v>
      </c>
      <c r="H545">
        <v>5</v>
      </c>
      <c r="I545" t="s">
        <v>1895</v>
      </c>
      <c r="J545">
        <v>10</v>
      </c>
      <c r="K545" t="s">
        <v>304</v>
      </c>
      <c r="L545" t="s">
        <v>307</v>
      </c>
      <c r="M545" t="s">
        <v>478</v>
      </c>
      <c r="N545" t="s">
        <v>458</v>
      </c>
      <c r="O545" t="s">
        <v>590</v>
      </c>
      <c r="P545"/>
      <c r="Q545"/>
      <c r="R545"/>
      <c r="S545"/>
      <c r="T545" s="116"/>
      <c r="U545" t="s">
        <v>513</v>
      </c>
      <c r="V545" s="116">
        <v>44635</v>
      </c>
      <c r="W545" s="116"/>
      <c r="X545" t="s">
        <v>457</v>
      </c>
      <c r="Y545"/>
      <c r="Z545"/>
      <c r="AA545" s="116"/>
      <c r="AB545">
        <v>1</v>
      </c>
      <c r="AC545" s="83">
        <v>44635.495509259003</v>
      </c>
      <c r="AD545" s="83">
        <v>44635.495509259003</v>
      </c>
      <c r="AE545" s="82" t="s">
        <v>1902</v>
      </c>
    </row>
    <row r="546" spans="1:31" ht="15" x14ac:dyDescent="0.25">
      <c r="A546" s="80">
        <v>545</v>
      </c>
      <c r="B546" t="s">
        <v>1905</v>
      </c>
      <c r="C546" t="s">
        <v>461</v>
      </c>
      <c r="D546" t="s">
        <v>282</v>
      </c>
      <c r="E546" t="s">
        <v>284</v>
      </c>
      <c r="F546" t="s">
        <v>342</v>
      </c>
      <c r="G546">
        <v>6</v>
      </c>
      <c r="H546">
        <v>5</v>
      </c>
      <c r="I546" t="s">
        <v>1895</v>
      </c>
      <c r="J546">
        <v>6</v>
      </c>
      <c r="K546" t="s">
        <v>304</v>
      </c>
      <c r="L546" t="s">
        <v>307</v>
      </c>
      <c r="M546" t="s">
        <v>478</v>
      </c>
      <c r="N546" t="s">
        <v>458</v>
      </c>
      <c r="O546" t="s">
        <v>590</v>
      </c>
      <c r="P546"/>
      <c r="Q546"/>
      <c r="R546"/>
      <c r="S546"/>
      <c r="T546" s="116"/>
      <c r="U546" t="s">
        <v>513</v>
      </c>
      <c r="V546" s="116">
        <v>44635</v>
      </c>
      <c r="W546" s="116"/>
      <c r="X546" t="s">
        <v>457</v>
      </c>
      <c r="Y546"/>
      <c r="Z546"/>
      <c r="AA546" s="116"/>
      <c r="AB546">
        <v>1</v>
      </c>
      <c r="AC546" s="83">
        <v>44635.496840278</v>
      </c>
      <c r="AD546" s="83">
        <v>44635.496840278</v>
      </c>
      <c r="AE546" s="82" t="s">
        <v>1904</v>
      </c>
    </row>
    <row r="547" spans="1:31" ht="15" x14ac:dyDescent="0.25">
      <c r="A547" s="80">
        <v>546</v>
      </c>
      <c r="B547" t="s">
        <v>1907</v>
      </c>
      <c r="C547" t="s">
        <v>461</v>
      </c>
      <c r="D547" t="s">
        <v>282</v>
      </c>
      <c r="E547" t="s">
        <v>284</v>
      </c>
      <c r="F547" t="s">
        <v>594</v>
      </c>
      <c r="G547">
        <v>2</v>
      </c>
      <c r="H547">
        <v>2</v>
      </c>
      <c r="I547" t="s">
        <v>1908</v>
      </c>
      <c r="J547">
        <v>27</v>
      </c>
      <c r="K547" t="s">
        <v>306</v>
      </c>
      <c r="L547" t="s">
        <v>307</v>
      </c>
      <c r="M547" t="s">
        <v>478</v>
      </c>
      <c r="N547" t="s">
        <v>458</v>
      </c>
      <c r="O547" t="s">
        <v>590</v>
      </c>
      <c r="P547"/>
      <c r="Q547"/>
      <c r="R547"/>
      <c r="S547"/>
      <c r="T547" s="116"/>
      <c r="U547" t="s">
        <v>513</v>
      </c>
      <c r="V547" s="116">
        <v>44635</v>
      </c>
      <c r="W547" s="116"/>
      <c r="X547" t="s">
        <v>457</v>
      </c>
      <c r="Y547"/>
      <c r="Z547"/>
      <c r="AA547" s="116"/>
      <c r="AB547">
        <v>1</v>
      </c>
      <c r="AC547" s="83">
        <v>44635.507581019003</v>
      </c>
      <c r="AD547" s="83">
        <v>44635.507581019003</v>
      </c>
      <c r="AE547" s="82" t="s">
        <v>1906</v>
      </c>
    </row>
    <row r="548" spans="1:31" ht="15" x14ac:dyDescent="0.25">
      <c r="A548" s="80">
        <v>547</v>
      </c>
      <c r="B548" t="s">
        <v>1910</v>
      </c>
      <c r="C548" t="s">
        <v>461</v>
      </c>
      <c r="D548" t="s">
        <v>282</v>
      </c>
      <c r="E548" t="s">
        <v>284</v>
      </c>
      <c r="F548" t="s">
        <v>594</v>
      </c>
      <c r="G548">
        <v>2</v>
      </c>
      <c r="H548">
        <v>2</v>
      </c>
      <c r="I548" t="s">
        <v>1908</v>
      </c>
      <c r="J548">
        <v>9</v>
      </c>
      <c r="K548" t="s">
        <v>306</v>
      </c>
      <c r="L548" t="s">
        <v>307</v>
      </c>
      <c r="M548" t="s">
        <v>478</v>
      </c>
      <c r="N548" t="s">
        <v>458</v>
      </c>
      <c r="O548" t="s">
        <v>590</v>
      </c>
      <c r="P548"/>
      <c r="Q548"/>
      <c r="R548"/>
      <c r="S548"/>
      <c r="T548" s="116"/>
      <c r="U548" t="s">
        <v>513</v>
      </c>
      <c r="V548" s="116">
        <v>44635</v>
      </c>
      <c r="W548" s="116"/>
      <c r="X548" t="s">
        <v>457</v>
      </c>
      <c r="Y548"/>
      <c r="Z548"/>
      <c r="AA548" s="116"/>
      <c r="AB548">
        <v>1</v>
      </c>
      <c r="AC548" s="83">
        <v>44635.508344907001</v>
      </c>
      <c r="AD548" s="83">
        <v>44635.508344907001</v>
      </c>
      <c r="AE548" s="82" t="s">
        <v>1909</v>
      </c>
    </row>
    <row r="549" spans="1:31" ht="15" x14ac:dyDescent="0.25">
      <c r="A549" s="80">
        <v>548</v>
      </c>
      <c r="B549" t="s">
        <v>1912</v>
      </c>
      <c r="C549" t="s">
        <v>461</v>
      </c>
      <c r="D549" t="s">
        <v>282</v>
      </c>
      <c r="E549" t="s">
        <v>284</v>
      </c>
      <c r="F549" t="s">
        <v>594</v>
      </c>
      <c r="G549">
        <v>2</v>
      </c>
      <c r="H549">
        <v>2</v>
      </c>
      <c r="I549" t="s">
        <v>1908</v>
      </c>
      <c r="J549">
        <v>2</v>
      </c>
      <c r="K549" t="s">
        <v>304</v>
      </c>
      <c r="L549" t="s">
        <v>307</v>
      </c>
      <c r="M549" t="s">
        <v>478</v>
      </c>
      <c r="N549" t="s">
        <v>458</v>
      </c>
      <c r="O549" t="s">
        <v>590</v>
      </c>
      <c r="P549"/>
      <c r="Q549"/>
      <c r="R549"/>
      <c r="S549"/>
      <c r="T549" s="116"/>
      <c r="U549" t="s">
        <v>513</v>
      </c>
      <c r="V549" s="116">
        <v>44635</v>
      </c>
      <c r="W549" s="116"/>
      <c r="X549" t="s">
        <v>457</v>
      </c>
      <c r="Y549"/>
      <c r="Z549"/>
      <c r="AA549" s="116"/>
      <c r="AB549">
        <v>1</v>
      </c>
      <c r="AC549" s="83">
        <v>44635.509062500001</v>
      </c>
      <c r="AD549" s="83">
        <v>44635.509062500001</v>
      </c>
      <c r="AE549" s="82" t="s">
        <v>1911</v>
      </c>
    </row>
    <row r="550" spans="1:31" ht="15" x14ac:dyDescent="0.25">
      <c r="A550" s="80">
        <v>549</v>
      </c>
      <c r="B550" t="s">
        <v>632</v>
      </c>
      <c r="C550" t="s">
        <v>461</v>
      </c>
      <c r="D550" t="s">
        <v>282</v>
      </c>
      <c r="E550" t="s">
        <v>284</v>
      </c>
      <c r="F550" t="s">
        <v>594</v>
      </c>
      <c r="G550">
        <v>2</v>
      </c>
      <c r="H550">
        <v>2</v>
      </c>
      <c r="I550" t="s">
        <v>1908</v>
      </c>
      <c r="J550">
        <v>37</v>
      </c>
      <c r="K550" t="s">
        <v>304</v>
      </c>
      <c r="L550" t="s">
        <v>307</v>
      </c>
      <c r="M550" t="s">
        <v>478</v>
      </c>
      <c r="N550" t="s">
        <v>458</v>
      </c>
      <c r="O550" t="s">
        <v>590</v>
      </c>
      <c r="P550"/>
      <c r="Q550"/>
      <c r="R550"/>
      <c r="S550"/>
      <c r="T550" s="116"/>
      <c r="U550" t="s">
        <v>513</v>
      </c>
      <c r="V550" s="116">
        <v>44635</v>
      </c>
      <c r="W550" s="116"/>
      <c r="X550" t="s">
        <v>457</v>
      </c>
      <c r="Y550"/>
      <c r="Z550"/>
      <c r="AA550" s="116"/>
      <c r="AB550">
        <v>1</v>
      </c>
      <c r="AC550" s="83">
        <v>44635.509768518998</v>
      </c>
      <c r="AD550" s="83">
        <v>44635.509768518998</v>
      </c>
      <c r="AE550" s="82" t="s">
        <v>1913</v>
      </c>
    </row>
    <row r="551" spans="1:31" ht="15" x14ac:dyDescent="0.25">
      <c r="A551" s="80">
        <v>550</v>
      </c>
      <c r="B551" t="s">
        <v>1915</v>
      </c>
      <c r="C551" t="s">
        <v>461</v>
      </c>
      <c r="D551" t="s">
        <v>282</v>
      </c>
      <c r="E551" t="s">
        <v>284</v>
      </c>
      <c r="F551" t="s">
        <v>342</v>
      </c>
      <c r="G551">
        <v>3</v>
      </c>
      <c r="H551">
        <v>2</v>
      </c>
      <c r="I551" t="s">
        <v>342</v>
      </c>
      <c r="J551">
        <v>8</v>
      </c>
      <c r="K551" t="s">
        <v>306</v>
      </c>
      <c r="L551" t="s">
        <v>307</v>
      </c>
      <c r="M551" t="s">
        <v>478</v>
      </c>
      <c r="N551" t="s">
        <v>458</v>
      </c>
      <c r="O551" t="s">
        <v>590</v>
      </c>
      <c r="P551"/>
      <c r="Q551"/>
      <c r="R551"/>
      <c r="S551"/>
      <c r="T551" s="116"/>
      <c r="U551" t="s">
        <v>513</v>
      </c>
      <c r="V551" s="116">
        <v>44635</v>
      </c>
      <c r="W551" s="116"/>
      <c r="X551" t="s">
        <v>457</v>
      </c>
      <c r="Y551"/>
      <c r="Z551"/>
      <c r="AA551" s="116"/>
      <c r="AB551">
        <v>1</v>
      </c>
      <c r="AC551" s="83">
        <v>44635.515324073996</v>
      </c>
      <c r="AD551" s="83">
        <v>44635.515324073996</v>
      </c>
      <c r="AE551" s="82" t="s">
        <v>1914</v>
      </c>
    </row>
    <row r="552" spans="1:31" ht="15" x14ac:dyDescent="0.25">
      <c r="A552" s="80">
        <v>551</v>
      </c>
      <c r="B552" t="s">
        <v>1917</v>
      </c>
      <c r="C552" t="s">
        <v>461</v>
      </c>
      <c r="D552" t="s">
        <v>282</v>
      </c>
      <c r="E552" t="s">
        <v>284</v>
      </c>
      <c r="F552" t="s">
        <v>342</v>
      </c>
      <c r="G552">
        <v>3</v>
      </c>
      <c r="H552">
        <v>2</v>
      </c>
      <c r="I552" t="s">
        <v>342</v>
      </c>
      <c r="J552">
        <v>9</v>
      </c>
      <c r="K552" t="s">
        <v>306</v>
      </c>
      <c r="L552" t="s">
        <v>307</v>
      </c>
      <c r="M552" t="s">
        <v>478</v>
      </c>
      <c r="N552" t="s">
        <v>458</v>
      </c>
      <c r="O552" t="s">
        <v>590</v>
      </c>
      <c r="P552"/>
      <c r="Q552"/>
      <c r="R552"/>
      <c r="S552"/>
      <c r="T552" s="116"/>
      <c r="U552" t="s">
        <v>513</v>
      </c>
      <c r="V552" s="116">
        <v>44635</v>
      </c>
      <c r="W552" s="116"/>
      <c r="X552" t="s">
        <v>457</v>
      </c>
      <c r="Y552"/>
      <c r="Z552"/>
      <c r="AA552" s="116"/>
      <c r="AB552">
        <v>1</v>
      </c>
      <c r="AC552" s="83">
        <v>44635.517569443997</v>
      </c>
      <c r="AD552" s="83">
        <v>44635.517569443997</v>
      </c>
      <c r="AE552" s="82" t="s">
        <v>1916</v>
      </c>
    </row>
    <row r="553" spans="1:31" ht="15" x14ac:dyDescent="0.25">
      <c r="A553" s="80">
        <v>552</v>
      </c>
      <c r="B553" t="s">
        <v>1919</v>
      </c>
      <c r="C553" t="s">
        <v>461</v>
      </c>
      <c r="D553" t="s">
        <v>282</v>
      </c>
      <c r="E553" t="s">
        <v>284</v>
      </c>
      <c r="F553" t="s">
        <v>342</v>
      </c>
      <c r="G553">
        <v>3</v>
      </c>
      <c r="H553">
        <v>2</v>
      </c>
      <c r="I553" t="s">
        <v>342</v>
      </c>
      <c r="J553">
        <v>10</v>
      </c>
      <c r="K553" t="s">
        <v>304</v>
      </c>
      <c r="L553" t="s">
        <v>307</v>
      </c>
      <c r="M553" t="s">
        <v>478</v>
      </c>
      <c r="N553" t="s">
        <v>458</v>
      </c>
      <c r="O553" t="s">
        <v>590</v>
      </c>
      <c r="P553"/>
      <c r="Q553"/>
      <c r="R553"/>
      <c r="S553"/>
      <c r="T553" s="116"/>
      <c r="U553" t="s">
        <v>513</v>
      </c>
      <c r="V553" s="116">
        <v>44635</v>
      </c>
      <c r="W553" s="116"/>
      <c r="X553" t="s">
        <v>457</v>
      </c>
      <c r="Y553"/>
      <c r="Z553"/>
      <c r="AA553" s="116"/>
      <c r="AB553">
        <v>1</v>
      </c>
      <c r="AC553" s="83">
        <v>44635.519097222001</v>
      </c>
      <c r="AD553" s="83">
        <v>44635.519097222001</v>
      </c>
      <c r="AE553" s="82" t="s">
        <v>1918</v>
      </c>
    </row>
    <row r="554" spans="1:31" ht="15" x14ac:dyDescent="0.25">
      <c r="A554" s="80">
        <v>553</v>
      </c>
      <c r="B554" t="s">
        <v>1921</v>
      </c>
      <c r="C554" t="s">
        <v>461</v>
      </c>
      <c r="D554" t="s">
        <v>282</v>
      </c>
      <c r="E554" t="s">
        <v>284</v>
      </c>
      <c r="F554" t="s">
        <v>342</v>
      </c>
      <c r="G554">
        <v>3</v>
      </c>
      <c r="H554">
        <v>2</v>
      </c>
      <c r="I554" t="s">
        <v>342</v>
      </c>
      <c r="J554">
        <v>11</v>
      </c>
      <c r="K554" t="s">
        <v>304</v>
      </c>
      <c r="L554" t="s">
        <v>307</v>
      </c>
      <c r="M554" t="s">
        <v>478</v>
      </c>
      <c r="N554" t="s">
        <v>458</v>
      </c>
      <c r="O554" t="s">
        <v>590</v>
      </c>
      <c r="P554"/>
      <c r="Q554"/>
      <c r="R554"/>
      <c r="S554"/>
      <c r="T554" s="116"/>
      <c r="U554" t="s">
        <v>513</v>
      </c>
      <c r="V554" s="116">
        <v>44635</v>
      </c>
      <c r="W554" s="116"/>
      <c r="X554" t="s">
        <v>457</v>
      </c>
      <c r="Y554"/>
      <c r="Z554"/>
      <c r="AA554" s="116"/>
      <c r="AB554">
        <v>1</v>
      </c>
      <c r="AC554" s="83">
        <v>44635.519988426</v>
      </c>
      <c r="AD554" s="83">
        <v>44635.519988426</v>
      </c>
      <c r="AE554" s="82" t="s">
        <v>1920</v>
      </c>
    </row>
    <row r="555" spans="1:31" ht="15" x14ac:dyDescent="0.25">
      <c r="A555" s="80">
        <v>554</v>
      </c>
      <c r="B555" t="s">
        <v>1923</v>
      </c>
      <c r="C555" t="s">
        <v>461</v>
      </c>
      <c r="D555" t="s">
        <v>282</v>
      </c>
      <c r="E555" t="s">
        <v>284</v>
      </c>
      <c r="F555" t="s">
        <v>342</v>
      </c>
      <c r="G555">
        <v>3</v>
      </c>
      <c r="H555">
        <v>2</v>
      </c>
      <c r="I555" t="s">
        <v>342</v>
      </c>
      <c r="J555">
        <v>11</v>
      </c>
      <c r="K555" t="s">
        <v>306</v>
      </c>
      <c r="L555" t="s">
        <v>307</v>
      </c>
      <c r="M555" t="s">
        <v>478</v>
      </c>
      <c r="N555" t="s">
        <v>458</v>
      </c>
      <c r="O555" t="s">
        <v>481</v>
      </c>
      <c r="P555"/>
      <c r="Q555"/>
      <c r="R555"/>
      <c r="S555"/>
      <c r="T555" s="116"/>
      <c r="U555" t="s">
        <v>513</v>
      </c>
      <c r="V555" s="116">
        <v>44635</v>
      </c>
      <c r="W555" s="116"/>
      <c r="X555" t="s">
        <v>457</v>
      </c>
      <c r="Y555"/>
      <c r="Z555"/>
      <c r="AA555" s="116"/>
      <c r="AB555">
        <v>1</v>
      </c>
      <c r="AC555" s="83">
        <v>44635.520972222002</v>
      </c>
      <c r="AD555" s="83">
        <v>44635.520972222002</v>
      </c>
      <c r="AE555" s="82" t="s">
        <v>1922</v>
      </c>
    </row>
    <row r="556" spans="1:31" ht="15" x14ac:dyDescent="0.25">
      <c r="A556" s="80">
        <v>555</v>
      </c>
      <c r="B556" t="s">
        <v>1925</v>
      </c>
      <c r="C556" t="s">
        <v>461</v>
      </c>
      <c r="D556" t="s">
        <v>282</v>
      </c>
      <c r="E556" t="s">
        <v>284</v>
      </c>
      <c r="F556" t="s">
        <v>352</v>
      </c>
      <c r="G556">
        <v>5</v>
      </c>
      <c r="H556">
        <v>2</v>
      </c>
      <c r="I556" t="s">
        <v>352</v>
      </c>
      <c r="J556">
        <v>53</v>
      </c>
      <c r="K556" t="s">
        <v>306</v>
      </c>
      <c r="L556" t="s">
        <v>505</v>
      </c>
      <c r="M556" t="s">
        <v>483</v>
      </c>
      <c r="N556" t="s">
        <v>458</v>
      </c>
      <c r="O556" t="s">
        <v>503</v>
      </c>
      <c r="P556"/>
      <c r="Q556"/>
      <c r="R556"/>
      <c r="S556"/>
      <c r="T556" s="116"/>
      <c r="U556" t="s">
        <v>526</v>
      </c>
      <c r="V556" s="116">
        <v>44635</v>
      </c>
      <c r="W556" s="116"/>
      <c r="X556" t="s">
        <v>457</v>
      </c>
      <c r="Y556"/>
      <c r="Z556"/>
      <c r="AA556" s="116"/>
      <c r="AB556">
        <v>1</v>
      </c>
      <c r="AC556" s="83">
        <v>44635.522256944001</v>
      </c>
      <c r="AD556" s="83">
        <v>44635.522256944001</v>
      </c>
      <c r="AE556" s="82" t="s">
        <v>1924</v>
      </c>
    </row>
    <row r="557" spans="1:31" ht="15" x14ac:dyDescent="0.25">
      <c r="A557" s="80">
        <v>556</v>
      </c>
      <c r="B557" t="s">
        <v>1927</v>
      </c>
      <c r="C557" t="s">
        <v>461</v>
      </c>
      <c r="D557" t="s">
        <v>282</v>
      </c>
      <c r="E557" t="s">
        <v>284</v>
      </c>
      <c r="F557" t="s">
        <v>342</v>
      </c>
      <c r="G557">
        <v>3</v>
      </c>
      <c r="H557">
        <v>2</v>
      </c>
      <c r="I557" t="s">
        <v>342</v>
      </c>
      <c r="J557">
        <v>11</v>
      </c>
      <c r="K557" t="s">
        <v>304</v>
      </c>
      <c r="L557" t="s">
        <v>307</v>
      </c>
      <c r="M557" t="s">
        <v>478</v>
      </c>
      <c r="N557" t="s">
        <v>458</v>
      </c>
      <c r="O557" t="s">
        <v>481</v>
      </c>
      <c r="P557"/>
      <c r="Q557"/>
      <c r="R557"/>
      <c r="S557"/>
      <c r="T557" s="116"/>
      <c r="U557" t="s">
        <v>513</v>
      </c>
      <c r="V557" s="116">
        <v>44635</v>
      </c>
      <c r="W557" s="116"/>
      <c r="X557" t="s">
        <v>457</v>
      </c>
      <c r="Y557"/>
      <c r="Z557"/>
      <c r="AA557" s="116"/>
      <c r="AB557">
        <v>1</v>
      </c>
      <c r="AC557" s="83">
        <v>44635.522569444001</v>
      </c>
      <c r="AD557" s="83">
        <v>44635.522569444001</v>
      </c>
      <c r="AE557" s="82" t="s">
        <v>1926</v>
      </c>
    </row>
    <row r="558" spans="1:31" ht="15" x14ac:dyDescent="0.25">
      <c r="A558" s="80">
        <v>557</v>
      </c>
      <c r="B558" t="s">
        <v>1929</v>
      </c>
      <c r="C558" t="s">
        <v>461</v>
      </c>
      <c r="D558" t="s">
        <v>282</v>
      </c>
      <c r="E558" t="s">
        <v>284</v>
      </c>
      <c r="F558" t="s">
        <v>342</v>
      </c>
      <c r="G558">
        <v>3</v>
      </c>
      <c r="H558">
        <v>2</v>
      </c>
      <c r="I558" t="s">
        <v>342</v>
      </c>
      <c r="J558">
        <v>8</v>
      </c>
      <c r="K558" t="s">
        <v>304</v>
      </c>
      <c r="L558" t="s">
        <v>307</v>
      </c>
      <c r="M558" t="s">
        <v>478</v>
      </c>
      <c r="N558" t="s">
        <v>458</v>
      </c>
      <c r="O558" t="s">
        <v>481</v>
      </c>
      <c r="P558"/>
      <c r="Q558"/>
      <c r="R558"/>
      <c r="S558"/>
      <c r="T558" s="116"/>
      <c r="U558" t="s">
        <v>513</v>
      </c>
      <c r="V558" s="116">
        <v>44635</v>
      </c>
      <c r="W558" s="116"/>
      <c r="X558" t="s">
        <v>457</v>
      </c>
      <c r="Y558"/>
      <c r="Z558"/>
      <c r="AA558" s="116"/>
      <c r="AB558">
        <v>1</v>
      </c>
      <c r="AC558" s="83">
        <v>44635.523854166997</v>
      </c>
      <c r="AD558" s="83">
        <v>44635.523842593</v>
      </c>
      <c r="AE558" s="82" t="s">
        <v>1928</v>
      </c>
    </row>
    <row r="559" spans="1:31" ht="15" x14ac:dyDescent="0.25">
      <c r="A559" s="80">
        <v>558</v>
      </c>
      <c r="B559" t="s">
        <v>1931</v>
      </c>
      <c r="C559" t="s">
        <v>461</v>
      </c>
      <c r="D559" t="s">
        <v>282</v>
      </c>
      <c r="E559" t="s">
        <v>284</v>
      </c>
      <c r="F559" t="s">
        <v>352</v>
      </c>
      <c r="G559">
        <v>5</v>
      </c>
      <c r="H559">
        <v>2</v>
      </c>
      <c r="I559" t="s">
        <v>352</v>
      </c>
      <c r="J559">
        <v>57</v>
      </c>
      <c r="K559" t="s">
        <v>304</v>
      </c>
      <c r="L559" t="s">
        <v>505</v>
      </c>
      <c r="M559" t="s">
        <v>489</v>
      </c>
      <c r="N559" t="s">
        <v>458</v>
      </c>
      <c r="O559" t="s">
        <v>503</v>
      </c>
      <c r="P559"/>
      <c r="Q559"/>
      <c r="R559"/>
      <c r="S559"/>
      <c r="T559" s="116"/>
      <c r="U559" t="s">
        <v>526</v>
      </c>
      <c r="V559" s="116">
        <v>44635</v>
      </c>
      <c r="W559" s="116"/>
      <c r="X559" t="s">
        <v>457</v>
      </c>
      <c r="Y559"/>
      <c r="Z559"/>
      <c r="AA559" s="116"/>
      <c r="AB559">
        <v>1</v>
      </c>
      <c r="AC559" s="83">
        <v>44635.523969907001</v>
      </c>
      <c r="AD559" s="83">
        <v>44635.523969907001</v>
      </c>
      <c r="AE559" s="82" t="s">
        <v>1930</v>
      </c>
    </row>
    <row r="560" spans="1:31" ht="15" x14ac:dyDescent="0.25">
      <c r="A560" s="80">
        <v>559</v>
      </c>
      <c r="B560" t="s">
        <v>1933</v>
      </c>
      <c r="C560" t="s">
        <v>461</v>
      </c>
      <c r="D560" t="s">
        <v>282</v>
      </c>
      <c r="E560" t="s">
        <v>284</v>
      </c>
      <c r="F560" t="s">
        <v>342</v>
      </c>
      <c r="G560">
        <v>2</v>
      </c>
      <c r="H560">
        <v>2</v>
      </c>
      <c r="I560" t="s">
        <v>342</v>
      </c>
      <c r="J560">
        <v>9</v>
      </c>
      <c r="K560" t="s">
        <v>304</v>
      </c>
      <c r="L560" t="s">
        <v>307</v>
      </c>
      <c r="M560" t="s">
        <v>478</v>
      </c>
      <c r="N560" t="s">
        <v>458</v>
      </c>
      <c r="O560" t="s">
        <v>481</v>
      </c>
      <c r="P560"/>
      <c r="Q560"/>
      <c r="R560"/>
      <c r="S560"/>
      <c r="T560" s="116"/>
      <c r="U560" t="s">
        <v>513</v>
      </c>
      <c r="V560" s="116">
        <v>44635</v>
      </c>
      <c r="W560" s="116"/>
      <c r="X560" t="s">
        <v>457</v>
      </c>
      <c r="Y560"/>
      <c r="Z560"/>
      <c r="AA560" s="116"/>
      <c r="AB560">
        <v>1</v>
      </c>
      <c r="AC560" s="83">
        <v>44635.524780093001</v>
      </c>
      <c r="AD560" s="83">
        <v>44635.524780093001</v>
      </c>
      <c r="AE560" s="82" t="s">
        <v>1932</v>
      </c>
    </row>
    <row r="561" spans="1:31" ht="15" x14ac:dyDescent="0.25">
      <c r="A561" s="80">
        <v>560</v>
      </c>
      <c r="B561" t="s">
        <v>1935</v>
      </c>
      <c r="C561" t="s">
        <v>461</v>
      </c>
      <c r="D561" t="s">
        <v>282</v>
      </c>
      <c r="E561" t="s">
        <v>284</v>
      </c>
      <c r="F561" t="s">
        <v>352</v>
      </c>
      <c r="G561">
        <v>5</v>
      </c>
      <c r="H561">
        <v>2</v>
      </c>
      <c r="I561" t="s">
        <v>352</v>
      </c>
      <c r="J561">
        <v>72</v>
      </c>
      <c r="K561" t="s">
        <v>306</v>
      </c>
      <c r="L561" t="s">
        <v>505</v>
      </c>
      <c r="M561" t="s">
        <v>485</v>
      </c>
      <c r="N561" t="s">
        <v>458</v>
      </c>
      <c r="O561" t="s">
        <v>503</v>
      </c>
      <c r="P561"/>
      <c r="Q561"/>
      <c r="R561"/>
      <c r="S561"/>
      <c r="T561" s="116"/>
      <c r="U561" t="s">
        <v>526</v>
      </c>
      <c r="V561" s="116">
        <v>44635</v>
      </c>
      <c r="W561" s="116"/>
      <c r="X561" t="s">
        <v>457</v>
      </c>
      <c r="Y561"/>
      <c r="Z561"/>
      <c r="AA561" s="116"/>
      <c r="AB561">
        <v>1</v>
      </c>
      <c r="AC561" s="83">
        <v>44635.525694443997</v>
      </c>
      <c r="AD561" s="83">
        <v>44635.525694443997</v>
      </c>
      <c r="AE561" s="82" t="s">
        <v>1934</v>
      </c>
    </row>
    <row r="562" spans="1:31" ht="15" x14ac:dyDescent="0.25">
      <c r="A562" s="80">
        <v>561</v>
      </c>
      <c r="B562" t="s">
        <v>1937</v>
      </c>
      <c r="C562" t="s">
        <v>461</v>
      </c>
      <c r="D562" t="s">
        <v>282</v>
      </c>
      <c r="E562" t="s">
        <v>284</v>
      </c>
      <c r="F562" t="s">
        <v>342</v>
      </c>
      <c r="G562">
        <v>4</v>
      </c>
      <c r="H562">
        <v>2</v>
      </c>
      <c r="I562" t="s">
        <v>342</v>
      </c>
      <c r="J562">
        <v>9</v>
      </c>
      <c r="K562" t="s">
        <v>304</v>
      </c>
      <c r="L562" t="s">
        <v>307</v>
      </c>
      <c r="M562" t="s">
        <v>478</v>
      </c>
      <c r="N562" t="s">
        <v>458</v>
      </c>
      <c r="O562" t="s">
        <v>590</v>
      </c>
      <c r="P562"/>
      <c r="Q562"/>
      <c r="R562"/>
      <c r="S562"/>
      <c r="T562" s="116"/>
      <c r="U562" t="s">
        <v>513</v>
      </c>
      <c r="V562" s="116">
        <v>44635</v>
      </c>
      <c r="W562" s="116"/>
      <c r="X562" t="s">
        <v>457</v>
      </c>
      <c r="Y562"/>
      <c r="Z562"/>
      <c r="AA562" s="116"/>
      <c r="AB562">
        <v>0</v>
      </c>
      <c r="AC562" s="83">
        <v>44635.525879629997</v>
      </c>
      <c r="AD562" s="83">
        <v>44635.525879629997</v>
      </c>
      <c r="AE562" s="82" t="s">
        <v>1936</v>
      </c>
    </row>
    <row r="563" spans="1:31" ht="15" x14ac:dyDescent="0.25">
      <c r="A563" s="80">
        <v>562</v>
      </c>
      <c r="B563" t="s">
        <v>1939</v>
      </c>
      <c r="C563" t="s">
        <v>461</v>
      </c>
      <c r="D563" t="s">
        <v>282</v>
      </c>
      <c r="E563" t="s">
        <v>284</v>
      </c>
      <c r="F563" t="s">
        <v>342</v>
      </c>
      <c r="G563">
        <v>2</v>
      </c>
      <c r="H563">
        <v>2</v>
      </c>
      <c r="I563" t="s">
        <v>342</v>
      </c>
      <c r="J563">
        <v>10</v>
      </c>
      <c r="K563" t="s">
        <v>304</v>
      </c>
      <c r="L563" t="s">
        <v>307</v>
      </c>
      <c r="M563" t="s">
        <v>478</v>
      </c>
      <c r="N563" t="s">
        <v>458</v>
      </c>
      <c r="O563" t="s">
        <v>481</v>
      </c>
      <c r="P563"/>
      <c r="Q563"/>
      <c r="R563"/>
      <c r="S563"/>
      <c r="T563" s="116"/>
      <c r="U563" t="s">
        <v>513</v>
      </c>
      <c r="V563" s="116">
        <v>44635</v>
      </c>
      <c r="W563" s="116"/>
      <c r="X563" t="s">
        <v>457</v>
      </c>
      <c r="Y563"/>
      <c r="Z563"/>
      <c r="AA563" s="116"/>
      <c r="AB563">
        <v>1</v>
      </c>
      <c r="AC563" s="83">
        <v>44635.526678241004</v>
      </c>
      <c r="AD563" s="83">
        <v>44635.526678241004</v>
      </c>
      <c r="AE563" s="82" t="s">
        <v>1938</v>
      </c>
    </row>
    <row r="564" spans="1:31" ht="15" x14ac:dyDescent="0.25">
      <c r="A564" s="80">
        <v>563</v>
      </c>
      <c r="B564" t="s">
        <v>1941</v>
      </c>
      <c r="C564" t="s">
        <v>461</v>
      </c>
      <c r="D564" t="s">
        <v>282</v>
      </c>
      <c r="E564" t="s">
        <v>284</v>
      </c>
      <c r="F564" t="s">
        <v>352</v>
      </c>
      <c r="G564">
        <v>5</v>
      </c>
      <c r="H564">
        <v>2</v>
      </c>
      <c r="I564" t="s">
        <v>352</v>
      </c>
      <c r="J564">
        <v>40</v>
      </c>
      <c r="K564" t="s">
        <v>304</v>
      </c>
      <c r="L564" t="s">
        <v>505</v>
      </c>
      <c r="M564" t="s">
        <v>489</v>
      </c>
      <c r="N564" t="s">
        <v>458</v>
      </c>
      <c r="O564" t="s">
        <v>503</v>
      </c>
      <c r="P564"/>
      <c r="Q564"/>
      <c r="R564"/>
      <c r="S564"/>
      <c r="T564" s="116"/>
      <c r="U564" t="s">
        <v>526</v>
      </c>
      <c r="V564" s="116">
        <v>44635</v>
      </c>
      <c r="W564" s="116"/>
      <c r="X564" t="s">
        <v>457</v>
      </c>
      <c r="Y564"/>
      <c r="Z564"/>
      <c r="AA564" s="116"/>
      <c r="AB564">
        <v>1</v>
      </c>
      <c r="AC564" s="83">
        <v>44635.527222222001</v>
      </c>
      <c r="AD564" s="83">
        <v>44635.527222222001</v>
      </c>
      <c r="AE564" s="82" t="s">
        <v>1940</v>
      </c>
    </row>
    <row r="565" spans="1:31" ht="15" x14ac:dyDescent="0.25">
      <c r="A565" s="80">
        <v>564</v>
      </c>
      <c r="B565" t="s">
        <v>1457</v>
      </c>
      <c r="C565" t="s">
        <v>461</v>
      </c>
      <c r="D565" t="s">
        <v>282</v>
      </c>
      <c r="E565" t="s">
        <v>284</v>
      </c>
      <c r="F565" t="s">
        <v>352</v>
      </c>
      <c r="G565">
        <v>5</v>
      </c>
      <c r="H565">
        <v>2</v>
      </c>
      <c r="I565" t="s">
        <v>352</v>
      </c>
      <c r="J565">
        <v>34</v>
      </c>
      <c r="K565" t="s">
        <v>306</v>
      </c>
      <c r="L565" t="s">
        <v>505</v>
      </c>
      <c r="M565" t="s">
        <v>489</v>
      </c>
      <c r="N565" t="s">
        <v>458</v>
      </c>
      <c r="O565" t="s">
        <v>503</v>
      </c>
      <c r="P565"/>
      <c r="Q565"/>
      <c r="R565"/>
      <c r="S565"/>
      <c r="T565" s="116"/>
      <c r="U565" t="s">
        <v>526</v>
      </c>
      <c r="V565" s="116">
        <v>44635</v>
      </c>
      <c r="W565" s="116"/>
      <c r="X565" t="s">
        <v>457</v>
      </c>
      <c r="Y565"/>
      <c r="Z565"/>
      <c r="AA565" s="116"/>
      <c r="AB565">
        <v>1</v>
      </c>
      <c r="AC565" s="83">
        <v>44635.533229166998</v>
      </c>
      <c r="AD565" s="83">
        <v>44635.533229166998</v>
      </c>
      <c r="AE565" s="82" t="s">
        <v>1942</v>
      </c>
    </row>
    <row r="566" spans="1:31" ht="15" x14ac:dyDescent="0.25">
      <c r="A566" s="80">
        <v>565</v>
      </c>
      <c r="B566" t="s">
        <v>1944</v>
      </c>
      <c r="C566" t="s">
        <v>461</v>
      </c>
      <c r="D566" t="s">
        <v>282</v>
      </c>
      <c r="E566" t="s">
        <v>284</v>
      </c>
      <c r="F566" t="s">
        <v>352</v>
      </c>
      <c r="G566">
        <v>5</v>
      </c>
      <c r="H566">
        <v>2</v>
      </c>
      <c r="I566" t="s">
        <v>352</v>
      </c>
      <c r="J566">
        <v>7</v>
      </c>
      <c r="K566" t="s">
        <v>304</v>
      </c>
      <c r="L566" t="s">
        <v>505</v>
      </c>
      <c r="M566" t="s">
        <v>497</v>
      </c>
      <c r="N566" t="s">
        <v>458</v>
      </c>
      <c r="O566" t="s">
        <v>503</v>
      </c>
      <c r="P566"/>
      <c r="Q566"/>
      <c r="R566"/>
      <c r="S566"/>
      <c r="T566" s="116"/>
      <c r="U566" t="s">
        <v>526</v>
      </c>
      <c r="V566" s="116">
        <v>44635</v>
      </c>
      <c r="W566" s="116"/>
      <c r="X566" t="s">
        <v>457</v>
      </c>
      <c r="Y566"/>
      <c r="Z566"/>
      <c r="AA566" s="116"/>
      <c r="AB566">
        <v>1</v>
      </c>
      <c r="AC566" s="83">
        <v>44635.534768518999</v>
      </c>
      <c r="AD566" s="83">
        <v>44635.534768518999</v>
      </c>
      <c r="AE566" s="82" t="s">
        <v>1943</v>
      </c>
    </row>
    <row r="567" spans="1:31" ht="15" x14ac:dyDescent="0.25">
      <c r="A567" s="80">
        <v>566</v>
      </c>
      <c r="B567" t="s">
        <v>1946</v>
      </c>
      <c r="C567" t="s">
        <v>461</v>
      </c>
      <c r="D567" t="s">
        <v>282</v>
      </c>
      <c r="E567" t="s">
        <v>284</v>
      </c>
      <c r="F567" t="s">
        <v>352</v>
      </c>
      <c r="G567">
        <v>5</v>
      </c>
      <c r="H567">
        <v>2</v>
      </c>
      <c r="I567" t="s">
        <v>352</v>
      </c>
      <c r="J567">
        <v>29</v>
      </c>
      <c r="K567" t="s">
        <v>304</v>
      </c>
      <c r="L567" t="s">
        <v>505</v>
      </c>
      <c r="M567" t="s">
        <v>489</v>
      </c>
      <c r="N567" t="s">
        <v>458</v>
      </c>
      <c r="O567" t="s">
        <v>503</v>
      </c>
      <c r="P567"/>
      <c r="Q567"/>
      <c r="R567"/>
      <c r="S567"/>
      <c r="T567" s="116"/>
      <c r="U567" t="s">
        <v>526</v>
      </c>
      <c r="V567" s="116">
        <v>44635</v>
      </c>
      <c r="W567" s="116"/>
      <c r="X567" t="s">
        <v>457</v>
      </c>
      <c r="Y567"/>
      <c r="Z567"/>
      <c r="AA567" s="116"/>
      <c r="AB567">
        <v>1</v>
      </c>
      <c r="AC567" s="83">
        <v>44635.536168981002</v>
      </c>
      <c r="AD567" s="83">
        <v>44635.536168981002</v>
      </c>
      <c r="AE567" s="82" t="s">
        <v>1945</v>
      </c>
    </row>
    <row r="568" spans="1:31" ht="15" x14ac:dyDescent="0.25">
      <c r="A568" s="80">
        <v>567</v>
      </c>
      <c r="B568" t="s">
        <v>1948</v>
      </c>
      <c r="C568" t="s">
        <v>461</v>
      </c>
      <c r="D568" t="s">
        <v>282</v>
      </c>
      <c r="E568" t="s">
        <v>284</v>
      </c>
      <c r="F568" t="s">
        <v>352</v>
      </c>
      <c r="G568">
        <v>5</v>
      </c>
      <c r="H568">
        <v>2</v>
      </c>
      <c r="I568" t="s">
        <v>352</v>
      </c>
      <c r="J568">
        <v>59</v>
      </c>
      <c r="K568" t="s">
        <v>304</v>
      </c>
      <c r="L568" t="s">
        <v>505</v>
      </c>
      <c r="M568" t="s">
        <v>485</v>
      </c>
      <c r="N568" t="s">
        <v>458</v>
      </c>
      <c r="O568" t="s">
        <v>503</v>
      </c>
      <c r="P568"/>
      <c r="Q568"/>
      <c r="R568"/>
      <c r="S568"/>
      <c r="T568" s="116"/>
      <c r="U568" t="s">
        <v>526</v>
      </c>
      <c r="V568" s="116">
        <v>44635</v>
      </c>
      <c r="W568" s="116"/>
      <c r="X568" t="s">
        <v>457</v>
      </c>
      <c r="Y568"/>
      <c r="Z568"/>
      <c r="AA568" s="116"/>
      <c r="AB568">
        <v>1</v>
      </c>
      <c r="AC568" s="83">
        <v>44635.537881944001</v>
      </c>
      <c r="AD568" s="83">
        <v>44635.537881944001</v>
      </c>
      <c r="AE568" s="82" t="s">
        <v>1947</v>
      </c>
    </row>
    <row r="569" spans="1:31" ht="15" x14ac:dyDescent="0.25">
      <c r="A569" s="80">
        <v>568</v>
      </c>
      <c r="B569" t="s">
        <v>1950</v>
      </c>
      <c r="C569" t="s">
        <v>461</v>
      </c>
      <c r="D569" t="s">
        <v>282</v>
      </c>
      <c r="E569" t="s">
        <v>284</v>
      </c>
      <c r="F569" t="s">
        <v>352</v>
      </c>
      <c r="G569">
        <v>5</v>
      </c>
      <c r="H569">
        <v>2</v>
      </c>
      <c r="I569" t="s">
        <v>352</v>
      </c>
      <c r="J569">
        <v>54</v>
      </c>
      <c r="K569" t="s">
        <v>306</v>
      </c>
      <c r="L569" t="s">
        <v>505</v>
      </c>
      <c r="M569" t="s">
        <v>483</v>
      </c>
      <c r="N569" t="s">
        <v>458</v>
      </c>
      <c r="O569" t="s">
        <v>503</v>
      </c>
      <c r="P569"/>
      <c r="Q569"/>
      <c r="R569"/>
      <c r="S569"/>
      <c r="T569" s="116"/>
      <c r="U569" t="s">
        <v>526</v>
      </c>
      <c r="V569" s="116">
        <v>44635</v>
      </c>
      <c r="W569" s="116"/>
      <c r="X569" t="s">
        <v>457</v>
      </c>
      <c r="Y569"/>
      <c r="Z569"/>
      <c r="AA569" s="116"/>
      <c r="AB569">
        <v>1</v>
      </c>
      <c r="AC569" s="83">
        <v>44635.539282407</v>
      </c>
      <c r="AD569" s="83">
        <v>44635.539282407</v>
      </c>
      <c r="AE569" s="82" t="s">
        <v>1949</v>
      </c>
    </row>
    <row r="570" spans="1:31" ht="15" x14ac:dyDescent="0.25">
      <c r="A570" s="80">
        <v>569</v>
      </c>
      <c r="B570" t="s">
        <v>1952</v>
      </c>
      <c r="C570" t="s">
        <v>461</v>
      </c>
      <c r="D570" t="s">
        <v>282</v>
      </c>
      <c r="E570" t="s">
        <v>284</v>
      </c>
      <c r="F570" t="s">
        <v>352</v>
      </c>
      <c r="G570">
        <v>5</v>
      </c>
      <c r="H570">
        <v>2</v>
      </c>
      <c r="I570" t="s">
        <v>352</v>
      </c>
      <c r="J570">
        <v>24</v>
      </c>
      <c r="K570" t="s">
        <v>304</v>
      </c>
      <c r="L570" t="s">
        <v>505</v>
      </c>
      <c r="M570" t="s">
        <v>477</v>
      </c>
      <c r="N570" t="s">
        <v>458</v>
      </c>
      <c r="O570" t="s">
        <v>503</v>
      </c>
      <c r="P570"/>
      <c r="Q570"/>
      <c r="R570"/>
      <c r="S570"/>
      <c r="T570" s="116"/>
      <c r="U570" t="s">
        <v>526</v>
      </c>
      <c r="V570" s="116">
        <v>44635</v>
      </c>
      <c r="W570" s="116"/>
      <c r="X570" t="s">
        <v>457</v>
      </c>
      <c r="Y570"/>
      <c r="Z570"/>
      <c r="AA570" s="116"/>
      <c r="AB570">
        <v>1</v>
      </c>
      <c r="AC570" s="83">
        <v>44635.542303241004</v>
      </c>
      <c r="AD570" s="83">
        <v>44635.542303241004</v>
      </c>
      <c r="AE570" s="82" t="s">
        <v>1951</v>
      </c>
    </row>
    <row r="571" spans="1:31" ht="15" x14ac:dyDescent="0.25">
      <c r="A571" s="80">
        <v>570</v>
      </c>
      <c r="B571" t="s">
        <v>1954</v>
      </c>
      <c r="C571" t="s">
        <v>461</v>
      </c>
      <c r="D571" t="s">
        <v>282</v>
      </c>
      <c r="E571" t="s">
        <v>284</v>
      </c>
      <c r="F571" t="s">
        <v>352</v>
      </c>
      <c r="G571">
        <v>5</v>
      </c>
      <c r="H571">
        <v>2</v>
      </c>
      <c r="I571" t="s">
        <v>352</v>
      </c>
      <c r="J571">
        <v>19</v>
      </c>
      <c r="K571" t="s">
        <v>306</v>
      </c>
      <c r="L571" t="s">
        <v>505</v>
      </c>
      <c r="M571" t="s">
        <v>477</v>
      </c>
      <c r="N571" t="s">
        <v>458</v>
      </c>
      <c r="O571" t="s">
        <v>503</v>
      </c>
      <c r="P571"/>
      <c r="Q571"/>
      <c r="R571"/>
      <c r="S571"/>
      <c r="T571" s="116"/>
      <c r="U571" t="s">
        <v>526</v>
      </c>
      <c r="V571" s="116">
        <v>44635</v>
      </c>
      <c r="W571" s="116"/>
      <c r="X571" t="s">
        <v>457</v>
      </c>
      <c r="Y571"/>
      <c r="Z571"/>
      <c r="AA571" s="116"/>
      <c r="AB571">
        <v>1</v>
      </c>
      <c r="AC571" s="83">
        <v>44635.543634258996</v>
      </c>
      <c r="AD571" s="83">
        <v>44635.543634258996</v>
      </c>
      <c r="AE571" s="82" t="s">
        <v>1953</v>
      </c>
    </row>
    <row r="572" spans="1:31" ht="15" x14ac:dyDescent="0.25">
      <c r="A572" s="80">
        <v>571</v>
      </c>
      <c r="B572" t="s">
        <v>1956</v>
      </c>
      <c r="C572" t="s">
        <v>461</v>
      </c>
      <c r="D572" t="s">
        <v>282</v>
      </c>
      <c r="E572" t="s">
        <v>284</v>
      </c>
      <c r="F572" t="s">
        <v>352</v>
      </c>
      <c r="G572">
        <v>5</v>
      </c>
      <c r="H572">
        <v>2</v>
      </c>
      <c r="I572" t="s">
        <v>352</v>
      </c>
      <c r="J572">
        <v>68</v>
      </c>
      <c r="K572" t="s">
        <v>304</v>
      </c>
      <c r="L572" t="s">
        <v>505</v>
      </c>
      <c r="M572" t="s">
        <v>478</v>
      </c>
      <c r="N572" t="s">
        <v>458</v>
      </c>
      <c r="O572" t="s">
        <v>503</v>
      </c>
      <c r="P572"/>
      <c r="Q572"/>
      <c r="R572"/>
      <c r="S572"/>
      <c r="T572" s="116"/>
      <c r="U572" t="s">
        <v>526</v>
      </c>
      <c r="V572" s="116">
        <v>44635</v>
      </c>
      <c r="W572" s="116"/>
      <c r="X572" t="s">
        <v>457</v>
      </c>
      <c r="Y572"/>
      <c r="Z572"/>
      <c r="AA572" s="116"/>
      <c r="AB572">
        <v>1</v>
      </c>
      <c r="AC572" s="83">
        <v>44635.545335647999</v>
      </c>
      <c r="AD572" s="83">
        <v>44635.545335647999</v>
      </c>
      <c r="AE572" s="82" t="s">
        <v>1955</v>
      </c>
    </row>
    <row r="573" spans="1:31" ht="15" x14ac:dyDescent="0.25">
      <c r="A573" s="80">
        <v>572</v>
      </c>
      <c r="B573" t="s">
        <v>1958</v>
      </c>
      <c r="C573" t="s">
        <v>461</v>
      </c>
      <c r="D573" t="s">
        <v>282</v>
      </c>
      <c r="E573" t="s">
        <v>289</v>
      </c>
      <c r="F573" t="s">
        <v>563</v>
      </c>
      <c r="G573">
        <v>1</v>
      </c>
      <c r="H573">
        <v>5</v>
      </c>
      <c r="I573" t="s">
        <v>1959</v>
      </c>
      <c r="J573">
        <v>0</v>
      </c>
      <c r="K573" t="s">
        <v>304</v>
      </c>
      <c r="L573" t="s">
        <v>516</v>
      </c>
      <c r="M573" t="s">
        <v>484</v>
      </c>
      <c r="N573" t="s">
        <v>547</v>
      </c>
      <c r="O573" t="s">
        <v>481</v>
      </c>
      <c r="P573"/>
      <c r="Q573"/>
      <c r="R573"/>
      <c r="S573"/>
      <c r="T573" s="116"/>
      <c r="U573" t="s">
        <v>557</v>
      </c>
      <c r="V573" s="116">
        <v>44635</v>
      </c>
      <c r="W573" s="116"/>
      <c r="X573" t="s">
        <v>457</v>
      </c>
      <c r="Y573" t="s">
        <v>1960</v>
      </c>
      <c r="Z573" t="s">
        <v>480</v>
      </c>
      <c r="AA573" s="116">
        <v>44635</v>
      </c>
      <c r="AB573">
        <v>0</v>
      </c>
      <c r="AC573" s="83">
        <v>44635.552905092998</v>
      </c>
      <c r="AD573" s="83">
        <v>44635.552905092998</v>
      </c>
      <c r="AE573" s="82" t="s">
        <v>1957</v>
      </c>
    </row>
    <row r="574" spans="1:31" ht="15" x14ac:dyDescent="0.25">
      <c r="A574" s="80">
        <v>573</v>
      </c>
      <c r="B574" t="s">
        <v>1962</v>
      </c>
      <c r="C574" t="s">
        <v>461</v>
      </c>
      <c r="D574" t="s">
        <v>282</v>
      </c>
      <c r="E574" t="s">
        <v>284</v>
      </c>
      <c r="F574" t="s">
        <v>352</v>
      </c>
      <c r="G574">
        <v>5</v>
      </c>
      <c r="H574">
        <v>2</v>
      </c>
      <c r="I574" t="s">
        <v>352</v>
      </c>
      <c r="J574">
        <v>64</v>
      </c>
      <c r="K574" t="s">
        <v>306</v>
      </c>
      <c r="L574" t="s">
        <v>505</v>
      </c>
      <c r="M574" t="s">
        <v>485</v>
      </c>
      <c r="N574" t="s">
        <v>458</v>
      </c>
      <c r="O574" t="s">
        <v>503</v>
      </c>
      <c r="P574"/>
      <c r="Q574"/>
      <c r="R574"/>
      <c r="S574"/>
      <c r="T574" s="116"/>
      <c r="U574" t="s">
        <v>526</v>
      </c>
      <c r="V574" s="116">
        <v>44635</v>
      </c>
      <c r="W574" s="116"/>
      <c r="X574" t="s">
        <v>457</v>
      </c>
      <c r="Y574"/>
      <c r="Z574"/>
      <c r="AA574" s="116"/>
      <c r="AB574">
        <v>1</v>
      </c>
      <c r="AC574" s="83">
        <v>44635.554618055998</v>
      </c>
      <c r="AD574" s="83">
        <v>44635.554618055998</v>
      </c>
      <c r="AE574" s="82" t="s">
        <v>1961</v>
      </c>
    </row>
    <row r="575" spans="1:31" ht="15" x14ac:dyDescent="0.25">
      <c r="A575" s="80">
        <v>574</v>
      </c>
      <c r="B575" t="s">
        <v>1964</v>
      </c>
      <c r="C575" t="s">
        <v>461</v>
      </c>
      <c r="D575" t="s">
        <v>282</v>
      </c>
      <c r="E575" t="s">
        <v>284</v>
      </c>
      <c r="F575" t="s">
        <v>352</v>
      </c>
      <c r="G575">
        <v>5</v>
      </c>
      <c r="H575">
        <v>2</v>
      </c>
      <c r="I575" t="s">
        <v>352</v>
      </c>
      <c r="J575">
        <v>27</v>
      </c>
      <c r="K575" t="s">
        <v>304</v>
      </c>
      <c r="L575" t="s">
        <v>505</v>
      </c>
      <c r="M575" t="s">
        <v>477</v>
      </c>
      <c r="N575" t="s">
        <v>458</v>
      </c>
      <c r="O575" t="s">
        <v>503</v>
      </c>
      <c r="P575"/>
      <c r="Q575"/>
      <c r="R575"/>
      <c r="S575"/>
      <c r="T575" s="116"/>
      <c r="U575" t="s">
        <v>526</v>
      </c>
      <c r="V575" s="116">
        <v>44635</v>
      </c>
      <c r="W575" s="116"/>
      <c r="X575" t="s">
        <v>457</v>
      </c>
      <c r="Y575"/>
      <c r="Z575"/>
      <c r="AA575" s="116"/>
      <c r="AB575">
        <v>1</v>
      </c>
      <c r="AC575" s="83">
        <v>44635.556759259001</v>
      </c>
      <c r="AD575" s="83">
        <v>44635.556759259001</v>
      </c>
      <c r="AE575" s="82" t="s">
        <v>1963</v>
      </c>
    </row>
    <row r="576" spans="1:31" ht="15" x14ac:dyDescent="0.25">
      <c r="A576" s="80">
        <v>575</v>
      </c>
      <c r="B576" t="s">
        <v>1966</v>
      </c>
      <c r="C576" t="s">
        <v>461</v>
      </c>
      <c r="D576" t="s">
        <v>282</v>
      </c>
      <c r="E576" t="s">
        <v>288</v>
      </c>
      <c r="F576" t="s">
        <v>1967</v>
      </c>
      <c r="G576">
        <v>1</v>
      </c>
      <c r="H576">
        <v>2</v>
      </c>
      <c r="I576" t="s">
        <v>1968</v>
      </c>
      <c r="J576">
        <v>50</v>
      </c>
      <c r="K576" t="s">
        <v>304</v>
      </c>
      <c r="L576" t="s">
        <v>1969</v>
      </c>
      <c r="M576" t="s">
        <v>478</v>
      </c>
      <c r="N576" t="s">
        <v>458</v>
      </c>
      <c r="O576" t="s">
        <v>479</v>
      </c>
      <c r="P576"/>
      <c r="Q576"/>
      <c r="R576"/>
      <c r="S576"/>
      <c r="T576" s="116"/>
      <c r="U576" t="s">
        <v>1970</v>
      </c>
      <c r="V576" s="116">
        <v>44630</v>
      </c>
      <c r="W576" s="116"/>
      <c r="X576" t="s">
        <v>457</v>
      </c>
      <c r="Y576" t="s">
        <v>1971</v>
      </c>
      <c r="Z576" t="s">
        <v>480</v>
      </c>
      <c r="AA576" s="116">
        <v>44635</v>
      </c>
      <c r="AB576">
        <v>1</v>
      </c>
      <c r="AC576" s="83">
        <v>44635.557453704001</v>
      </c>
      <c r="AD576" s="83">
        <v>44635.557453704001</v>
      </c>
      <c r="AE576" s="82" t="s">
        <v>1965</v>
      </c>
    </row>
    <row r="577" spans="1:31" ht="15" x14ac:dyDescent="0.25">
      <c r="A577" s="80">
        <v>576</v>
      </c>
      <c r="B577" t="s">
        <v>1973</v>
      </c>
      <c r="C577" t="s">
        <v>461</v>
      </c>
      <c r="D577" t="s">
        <v>282</v>
      </c>
      <c r="E577" t="s">
        <v>284</v>
      </c>
      <c r="F577" t="s">
        <v>352</v>
      </c>
      <c r="G577">
        <v>5</v>
      </c>
      <c r="H577">
        <v>2</v>
      </c>
      <c r="I577" t="s">
        <v>352</v>
      </c>
      <c r="J577">
        <v>24</v>
      </c>
      <c r="K577" t="s">
        <v>304</v>
      </c>
      <c r="L577" t="s">
        <v>505</v>
      </c>
      <c r="M577" t="s">
        <v>477</v>
      </c>
      <c r="N577" t="s">
        <v>458</v>
      </c>
      <c r="O577" t="s">
        <v>503</v>
      </c>
      <c r="P577"/>
      <c r="Q577"/>
      <c r="R577"/>
      <c r="S577"/>
      <c r="T577" s="116"/>
      <c r="U577" t="s">
        <v>526</v>
      </c>
      <c r="V577" s="116">
        <v>44635</v>
      </c>
      <c r="W577" s="116"/>
      <c r="X577" t="s">
        <v>457</v>
      </c>
      <c r="Y577"/>
      <c r="Z577"/>
      <c r="AA577" s="116"/>
      <c r="AB577">
        <v>0</v>
      </c>
      <c r="AC577" s="83">
        <v>44635.558136574</v>
      </c>
      <c r="AD577" s="83">
        <v>44635.558136574</v>
      </c>
      <c r="AE577" s="82" t="s">
        <v>1972</v>
      </c>
    </row>
    <row r="578" spans="1:31" ht="15" x14ac:dyDescent="0.25">
      <c r="A578" s="80">
        <v>577</v>
      </c>
      <c r="B578" t="s">
        <v>1975</v>
      </c>
      <c r="C578" t="s">
        <v>461</v>
      </c>
      <c r="D578" t="s">
        <v>282</v>
      </c>
      <c r="E578" t="s">
        <v>288</v>
      </c>
      <c r="F578" t="s">
        <v>1967</v>
      </c>
      <c r="G578">
        <v>1</v>
      </c>
      <c r="H578">
        <v>2</v>
      </c>
      <c r="I578" t="s">
        <v>1968</v>
      </c>
      <c r="J578">
        <v>39</v>
      </c>
      <c r="K578" t="s">
        <v>306</v>
      </c>
      <c r="L578" t="s">
        <v>1969</v>
      </c>
      <c r="M578" t="s">
        <v>478</v>
      </c>
      <c r="N578" t="s">
        <v>458</v>
      </c>
      <c r="O578" t="s">
        <v>479</v>
      </c>
      <c r="P578"/>
      <c r="Q578"/>
      <c r="R578"/>
      <c r="S578"/>
      <c r="T578" s="116"/>
      <c r="U578" t="s">
        <v>1970</v>
      </c>
      <c r="V578" s="116">
        <v>44630</v>
      </c>
      <c r="W578" s="116"/>
      <c r="X578" t="s">
        <v>457</v>
      </c>
      <c r="Y578" t="s">
        <v>1976</v>
      </c>
      <c r="Z578" t="s">
        <v>480</v>
      </c>
      <c r="AA578" s="116">
        <v>44635</v>
      </c>
      <c r="AB578">
        <v>1</v>
      </c>
      <c r="AC578" s="83">
        <v>44635.558865740997</v>
      </c>
      <c r="AD578" s="83">
        <v>44635.558865740997</v>
      </c>
      <c r="AE578" s="82" t="s">
        <v>1974</v>
      </c>
    </row>
    <row r="579" spans="1:31" ht="15" x14ac:dyDescent="0.25">
      <c r="A579" s="80">
        <v>578</v>
      </c>
      <c r="B579" t="s">
        <v>1978</v>
      </c>
      <c r="C579" t="s">
        <v>461</v>
      </c>
      <c r="D579" t="s">
        <v>282</v>
      </c>
      <c r="E579" t="s">
        <v>288</v>
      </c>
      <c r="F579" t="s">
        <v>1967</v>
      </c>
      <c r="G579">
        <v>1</v>
      </c>
      <c r="H579">
        <v>2</v>
      </c>
      <c r="I579" t="s">
        <v>1968</v>
      </c>
      <c r="J579">
        <v>22</v>
      </c>
      <c r="K579" t="s">
        <v>304</v>
      </c>
      <c r="L579" t="s">
        <v>1969</v>
      </c>
      <c r="M579" t="s">
        <v>478</v>
      </c>
      <c r="N579" t="s">
        <v>458</v>
      </c>
      <c r="O579" t="s">
        <v>479</v>
      </c>
      <c r="P579"/>
      <c r="Q579"/>
      <c r="R579"/>
      <c r="S579"/>
      <c r="T579" s="116"/>
      <c r="U579" t="s">
        <v>1970</v>
      </c>
      <c r="V579" s="116">
        <v>44630</v>
      </c>
      <c r="W579" s="116"/>
      <c r="X579" t="s">
        <v>457</v>
      </c>
      <c r="Y579" t="s">
        <v>1979</v>
      </c>
      <c r="Z579" t="s">
        <v>480</v>
      </c>
      <c r="AA579" s="116">
        <v>44635</v>
      </c>
      <c r="AB579">
        <v>1</v>
      </c>
      <c r="AC579" s="83">
        <v>44635.561712962997</v>
      </c>
      <c r="AD579" s="83">
        <v>44635.561712962997</v>
      </c>
      <c r="AE579" s="82" t="s">
        <v>1977</v>
      </c>
    </row>
    <row r="580" spans="1:31" ht="15" x14ac:dyDescent="0.25">
      <c r="A580" s="80">
        <v>579</v>
      </c>
      <c r="B580" t="s">
        <v>1981</v>
      </c>
      <c r="C580" t="s">
        <v>461</v>
      </c>
      <c r="D580" t="s">
        <v>282</v>
      </c>
      <c r="E580" t="s">
        <v>288</v>
      </c>
      <c r="F580" t="s">
        <v>1967</v>
      </c>
      <c r="G580">
        <v>1</v>
      </c>
      <c r="H580">
        <v>2</v>
      </c>
      <c r="I580" t="s">
        <v>1968</v>
      </c>
      <c r="J580">
        <v>49</v>
      </c>
      <c r="K580" t="s">
        <v>304</v>
      </c>
      <c r="L580" t="s">
        <v>1969</v>
      </c>
      <c r="M580" t="s">
        <v>478</v>
      </c>
      <c r="N580" t="s">
        <v>458</v>
      </c>
      <c r="O580" t="s">
        <v>479</v>
      </c>
      <c r="P580"/>
      <c r="Q580"/>
      <c r="R580"/>
      <c r="S580"/>
      <c r="T580" s="116"/>
      <c r="U580" t="s">
        <v>1970</v>
      </c>
      <c r="V580" s="116">
        <v>44630</v>
      </c>
      <c r="W580" s="116"/>
      <c r="X580" t="s">
        <v>457</v>
      </c>
      <c r="Y580" t="s">
        <v>1982</v>
      </c>
      <c r="Z580" t="s">
        <v>480</v>
      </c>
      <c r="AA580" s="116">
        <v>44635</v>
      </c>
      <c r="AB580">
        <v>1</v>
      </c>
      <c r="AC580" s="83">
        <v>44635.563113425997</v>
      </c>
      <c r="AD580" s="83">
        <v>44635.563113425997</v>
      </c>
      <c r="AE580" s="82" t="s">
        <v>1980</v>
      </c>
    </row>
    <row r="581" spans="1:31" ht="15" x14ac:dyDescent="0.25">
      <c r="A581" s="80">
        <v>580</v>
      </c>
      <c r="B581" t="s">
        <v>1984</v>
      </c>
      <c r="C581" t="s">
        <v>461</v>
      </c>
      <c r="D581" t="s">
        <v>282</v>
      </c>
      <c r="E581" t="s">
        <v>288</v>
      </c>
      <c r="F581" t="s">
        <v>1967</v>
      </c>
      <c r="G581">
        <v>1</v>
      </c>
      <c r="H581">
        <v>2</v>
      </c>
      <c r="I581" t="s">
        <v>1968</v>
      </c>
      <c r="J581">
        <v>38</v>
      </c>
      <c r="K581" t="s">
        <v>306</v>
      </c>
      <c r="L581" t="s">
        <v>1969</v>
      </c>
      <c r="M581" t="s">
        <v>478</v>
      </c>
      <c r="N581" t="s">
        <v>458</v>
      </c>
      <c r="O581" t="s">
        <v>479</v>
      </c>
      <c r="P581"/>
      <c r="Q581"/>
      <c r="R581"/>
      <c r="S581"/>
      <c r="T581" s="116"/>
      <c r="U581" t="s">
        <v>1970</v>
      </c>
      <c r="V581" s="116">
        <v>44630</v>
      </c>
      <c r="W581" s="116"/>
      <c r="X581" t="s">
        <v>457</v>
      </c>
      <c r="Y581" t="s">
        <v>1985</v>
      </c>
      <c r="Z581" t="s">
        <v>480</v>
      </c>
      <c r="AA581" s="116">
        <v>44635</v>
      </c>
      <c r="AB581">
        <v>1</v>
      </c>
      <c r="AC581" s="83">
        <v>44635.564537036997</v>
      </c>
      <c r="AD581" s="83">
        <v>44635.564537036997</v>
      </c>
      <c r="AE581" s="82" t="s">
        <v>1983</v>
      </c>
    </row>
    <row r="582" spans="1:31" ht="15" x14ac:dyDescent="0.25">
      <c r="A582" s="80">
        <v>581</v>
      </c>
      <c r="B582" t="s">
        <v>1987</v>
      </c>
      <c r="C582" t="s">
        <v>461</v>
      </c>
      <c r="D582" t="s">
        <v>282</v>
      </c>
      <c r="E582" t="s">
        <v>288</v>
      </c>
      <c r="F582" t="s">
        <v>1967</v>
      </c>
      <c r="G582">
        <v>1</v>
      </c>
      <c r="H582">
        <v>2</v>
      </c>
      <c r="I582" t="s">
        <v>1968</v>
      </c>
      <c r="J582">
        <v>33</v>
      </c>
      <c r="K582" t="s">
        <v>306</v>
      </c>
      <c r="L582" t="s">
        <v>1969</v>
      </c>
      <c r="M582" t="s">
        <v>478</v>
      </c>
      <c r="N582" t="s">
        <v>458</v>
      </c>
      <c r="O582" t="s">
        <v>479</v>
      </c>
      <c r="P582"/>
      <c r="Q582"/>
      <c r="R582"/>
      <c r="S582"/>
      <c r="T582" s="116"/>
      <c r="U582" t="s">
        <v>1970</v>
      </c>
      <c r="V582" s="116">
        <v>44630</v>
      </c>
      <c r="W582" s="116"/>
      <c r="X582" t="s">
        <v>457</v>
      </c>
      <c r="Y582" t="s">
        <v>1988</v>
      </c>
      <c r="Z582" t="s">
        <v>480</v>
      </c>
      <c r="AA582" s="116">
        <v>44635</v>
      </c>
      <c r="AB582">
        <v>1</v>
      </c>
      <c r="AC582" s="83">
        <v>44635.566423611002</v>
      </c>
      <c r="AD582" s="83">
        <v>44635.566423611002</v>
      </c>
      <c r="AE582" s="82" t="s">
        <v>1986</v>
      </c>
    </row>
    <row r="583" spans="1:31" ht="15" x14ac:dyDescent="0.25">
      <c r="A583" s="80">
        <v>582</v>
      </c>
      <c r="B583" t="s">
        <v>1990</v>
      </c>
      <c r="C583" t="s">
        <v>461</v>
      </c>
      <c r="D583" t="s">
        <v>282</v>
      </c>
      <c r="E583" t="s">
        <v>288</v>
      </c>
      <c r="F583" t="s">
        <v>1967</v>
      </c>
      <c r="G583">
        <v>1</v>
      </c>
      <c r="H583">
        <v>2</v>
      </c>
      <c r="I583" t="s">
        <v>1968</v>
      </c>
      <c r="J583">
        <v>41</v>
      </c>
      <c r="K583" t="s">
        <v>306</v>
      </c>
      <c r="L583" t="s">
        <v>1969</v>
      </c>
      <c r="M583" t="s">
        <v>478</v>
      </c>
      <c r="N583" t="s">
        <v>458</v>
      </c>
      <c r="O583" t="s">
        <v>479</v>
      </c>
      <c r="P583"/>
      <c r="Q583"/>
      <c r="R583"/>
      <c r="S583"/>
      <c r="T583" s="116"/>
      <c r="U583" t="s">
        <v>1970</v>
      </c>
      <c r="V583" s="116">
        <v>44630</v>
      </c>
      <c r="W583" s="116"/>
      <c r="X583" t="s">
        <v>457</v>
      </c>
      <c r="Y583" t="s">
        <v>1991</v>
      </c>
      <c r="Z583" t="s">
        <v>480</v>
      </c>
      <c r="AA583" s="116">
        <v>44635</v>
      </c>
      <c r="AB583">
        <v>1</v>
      </c>
      <c r="AC583" s="83">
        <v>44635.568912037001</v>
      </c>
      <c r="AD583" s="83">
        <v>44635.568912037001</v>
      </c>
      <c r="AE583" s="82" t="s">
        <v>1989</v>
      </c>
    </row>
    <row r="584" spans="1:31" ht="15" x14ac:dyDescent="0.25">
      <c r="A584" s="80">
        <v>583</v>
      </c>
      <c r="B584" t="s">
        <v>1993</v>
      </c>
      <c r="C584" t="s">
        <v>461</v>
      </c>
      <c r="D584" t="s">
        <v>282</v>
      </c>
      <c r="E584" t="s">
        <v>288</v>
      </c>
      <c r="F584" t="s">
        <v>1967</v>
      </c>
      <c r="G584">
        <v>1</v>
      </c>
      <c r="H584">
        <v>2</v>
      </c>
      <c r="I584" t="s">
        <v>1968</v>
      </c>
      <c r="J584">
        <v>43</v>
      </c>
      <c r="K584" t="s">
        <v>304</v>
      </c>
      <c r="L584" t="s">
        <v>1969</v>
      </c>
      <c r="M584" t="s">
        <v>478</v>
      </c>
      <c r="N584" t="s">
        <v>458</v>
      </c>
      <c r="O584" t="s">
        <v>479</v>
      </c>
      <c r="P584"/>
      <c r="Q584"/>
      <c r="R584"/>
      <c r="S584"/>
      <c r="T584" s="116"/>
      <c r="U584" t="s">
        <v>1970</v>
      </c>
      <c r="V584" s="116">
        <v>44630</v>
      </c>
      <c r="W584" s="116"/>
      <c r="X584" t="s">
        <v>457</v>
      </c>
      <c r="Y584" t="s">
        <v>1994</v>
      </c>
      <c r="Z584" t="s">
        <v>480</v>
      </c>
      <c r="AA584" s="116">
        <v>44635</v>
      </c>
      <c r="AB584">
        <v>1</v>
      </c>
      <c r="AC584" s="83">
        <v>44635.585428241</v>
      </c>
      <c r="AD584" s="83">
        <v>44635.585428241</v>
      </c>
      <c r="AE584" s="82" t="s">
        <v>1992</v>
      </c>
    </row>
    <row r="585" spans="1:31" ht="15" x14ac:dyDescent="0.25">
      <c r="A585" s="80">
        <v>584</v>
      </c>
      <c r="B585" t="s">
        <v>1996</v>
      </c>
      <c r="C585" t="s">
        <v>461</v>
      </c>
      <c r="D585" t="s">
        <v>282</v>
      </c>
      <c r="E585" t="s">
        <v>288</v>
      </c>
      <c r="F585" t="s">
        <v>1967</v>
      </c>
      <c r="G585">
        <v>1</v>
      </c>
      <c r="H585">
        <v>2</v>
      </c>
      <c r="I585" t="s">
        <v>1968</v>
      </c>
      <c r="J585">
        <v>35</v>
      </c>
      <c r="K585" t="s">
        <v>306</v>
      </c>
      <c r="L585" t="s">
        <v>1969</v>
      </c>
      <c r="M585" t="s">
        <v>478</v>
      </c>
      <c r="N585" t="s">
        <v>458</v>
      </c>
      <c r="O585" t="s">
        <v>479</v>
      </c>
      <c r="P585"/>
      <c r="Q585"/>
      <c r="R585"/>
      <c r="S585"/>
      <c r="T585" s="116"/>
      <c r="U585" t="s">
        <v>1970</v>
      </c>
      <c r="V585" s="116">
        <v>44630</v>
      </c>
      <c r="W585" s="116"/>
      <c r="X585" t="s">
        <v>457</v>
      </c>
      <c r="Y585" t="s">
        <v>1997</v>
      </c>
      <c r="Z585" t="s">
        <v>480</v>
      </c>
      <c r="AA585" s="116">
        <v>44635</v>
      </c>
      <c r="AB585">
        <v>1</v>
      </c>
      <c r="AC585" s="83">
        <v>44635.587337962999</v>
      </c>
      <c r="AD585" s="83">
        <v>44635.587337962999</v>
      </c>
      <c r="AE585" s="82" t="s">
        <v>1995</v>
      </c>
    </row>
    <row r="586" spans="1:31" ht="15" x14ac:dyDescent="0.25">
      <c r="A586" s="80">
        <v>585</v>
      </c>
      <c r="B586" t="s">
        <v>2001</v>
      </c>
      <c r="C586" t="s">
        <v>461</v>
      </c>
      <c r="D586" t="s">
        <v>282</v>
      </c>
      <c r="E586" t="s">
        <v>288</v>
      </c>
      <c r="F586" t="s">
        <v>1967</v>
      </c>
      <c r="G586">
        <v>1</v>
      </c>
      <c r="H586">
        <v>2</v>
      </c>
      <c r="I586" t="s">
        <v>1998</v>
      </c>
      <c r="J586">
        <v>47</v>
      </c>
      <c r="K586" t="s">
        <v>306</v>
      </c>
      <c r="L586" t="s">
        <v>1969</v>
      </c>
      <c r="M586" t="s">
        <v>478</v>
      </c>
      <c r="N586" t="s">
        <v>458</v>
      </c>
      <c r="O586" t="s">
        <v>1999</v>
      </c>
      <c r="P586"/>
      <c r="Q586"/>
      <c r="R586"/>
      <c r="S586"/>
      <c r="T586" s="116"/>
      <c r="U586" t="s">
        <v>1970</v>
      </c>
      <c r="V586" s="116">
        <v>44630</v>
      </c>
      <c r="W586" s="116"/>
      <c r="X586" t="s">
        <v>457</v>
      </c>
      <c r="Y586"/>
      <c r="Z586"/>
      <c r="AA586" s="116"/>
      <c r="AB586">
        <v>1</v>
      </c>
      <c r="AC586" s="83">
        <v>44636.002384259002</v>
      </c>
      <c r="AD586" s="83">
        <v>44636.002384259002</v>
      </c>
      <c r="AE586" s="82" t="s">
        <v>2000</v>
      </c>
    </row>
    <row r="587" spans="1:31" ht="15" x14ac:dyDescent="0.25">
      <c r="A587" s="80">
        <v>586</v>
      </c>
      <c r="B587" t="s">
        <v>2003</v>
      </c>
      <c r="C587" t="s">
        <v>461</v>
      </c>
      <c r="D587" t="s">
        <v>282</v>
      </c>
      <c r="E587" t="s">
        <v>288</v>
      </c>
      <c r="F587" t="s">
        <v>1967</v>
      </c>
      <c r="G587">
        <v>1</v>
      </c>
      <c r="H587">
        <v>2</v>
      </c>
      <c r="I587" t="s">
        <v>1998</v>
      </c>
      <c r="J587">
        <v>61</v>
      </c>
      <c r="K587" t="s">
        <v>306</v>
      </c>
      <c r="L587" t="s">
        <v>1969</v>
      </c>
      <c r="M587" t="s">
        <v>478</v>
      </c>
      <c r="N587" t="s">
        <v>458</v>
      </c>
      <c r="O587" t="s">
        <v>1999</v>
      </c>
      <c r="P587"/>
      <c r="Q587"/>
      <c r="R587"/>
      <c r="S587"/>
      <c r="T587" s="116"/>
      <c r="U587" t="s">
        <v>1970</v>
      </c>
      <c r="V587" s="116">
        <v>44630</v>
      </c>
      <c r="W587" s="116"/>
      <c r="X587" t="s">
        <v>457</v>
      </c>
      <c r="Y587"/>
      <c r="Z587"/>
      <c r="AA587" s="116"/>
      <c r="AB587">
        <v>1</v>
      </c>
      <c r="AC587" s="83">
        <v>44636.006689815003</v>
      </c>
      <c r="AD587" s="83">
        <v>44636.006689815003</v>
      </c>
      <c r="AE587" s="82" t="s">
        <v>2002</v>
      </c>
    </row>
    <row r="588" spans="1:31" ht="15" x14ac:dyDescent="0.25">
      <c r="A588" s="80">
        <v>587</v>
      </c>
      <c r="B588" t="s">
        <v>2005</v>
      </c>
      <c r="C588" t="s">
        <v>461</v>
      </c>
      <c r="D588" t="s">
        <v>282</v>
      </c>
      <c r="E588" t="s">
        <v>288</v>
      </c>
      <c r="F588" t="s">
        <v>1967</v>
      </c>
      <c r="G588">
        <v>1</v>
      </c>
      <c r="H588">
        <v>2</v>
      </c>
      <c r="I588" t="s">
        <v>1998</v>
      </c>
      <c r="J588">
        <v>38</v>
      </c>
      <c r="K588" t="s">
        <v>304</v>
      </c>
      <c r="L588" t="s">
        <v>1969</v>
      </c>
      <c r="M588" t="s">
        <v>478</v>
      </c>
      <c r="N588" t="s">
        <v>458</v>
      </c>
      <c r="O588" t="s">
        <v>1999</v>
      </c>
      <c r="P588"/>
      <c r="Q588"/>
      <c r="R588"/>
      <c r="S588"/>
      <c r="T588" s="116"/>
      <c r="U588" t="s">
        <v>1970</v>
      </c>
      <c r="V588" s="116">
        <v>44630</v>
      </c>
      <c r="W588" s="116"/>
      <c r="X588" t="s">
        <v>457</v>
      </c>
      <c r="Y588"/>
      <c r="Z588"/>
      <c r="AA588" s="116"/>
      <c r="AB588">
        <v>1</v>
      </c>
      <c r="AC588" s="83">
        <v>44636.007893519003</v>
      </c>
      <c r="AD588" s="83">
        <v>44636.007893519003</v>
      </c>
      <c r="AE588" s="82" t="s">
        <v>2004</v>
      </c>
    </row>
    <row r="589" spans="1:31" ht="15" x14ac:dyDescent="0.25">
      <c r="A589" s="80">
        <v>588</v>
      </c>
      <c r="B589" t="s">
        <v>2007</v>
      </c>
      <c r="C589" t="s">
        <v>461</v>
      </c>
      <c r="D589" t="s">
        <v>282</v>
      </c>
      <c r="E589" t="s">
        <v>288</v>
      </c>
      <c r="F589" t="s">
        <v>1967</v>
      </c>
      <c r="G589">
        <v>1</v>
      </c>
      <c r="H589">
        <v>2</v>
      </c>
      <c r="I589" t="s">
        <v>1998</v>
      </c>
      <c r="J589">
        <v>31</v>
      </c>
      <c r="K589" t="s">
        <v>306</v>
      </c>
      <c r="L589" t="s">
        <v>1969</v>
      </c>
      <c r="M589" t="s">
        <v>478</v>
      </c>
      <c r="N589" t="s">
        <v>458</v>
      </c>
      <c r="O589" t="s">
        <v>1999</v>
      </c>
      <c r="P589"/>
      <c r="Q589"/>
      <c r="R589"/>
      <c r="S589"/>
      <c r="T589" s="116"/>
      <c r="U589" t="s">
        <v>1970</v>
      </c>
      <c r="V589" s="116">
        <v>44630</v>
      </c>
      <c r="W589" s="116"/>
      <c r="X589" t="s">
        <v>457</v>
      </c>
      <c r="Y589"/>
      <c r="Z589"/>
      <c r="AA589" s="116"/>
      <c r="AB589">
        <v>1</v>
      </c>
      <c r="AC589" s="83">
        <v>44636.008958332997</v>
      </c>
      <c r="AD589" s="83">
        <v>44636.008958332997</v>
      </c>
      <c r="AE589" s="82" t="s">
        <v>2006</v>
      </c>
    </row>
    <row r="590" spans="1:31" ht="15" x14ac:dyDescent="0.25">
      <c r="A590" s="80">
        <v>589</v>
      </c>
      <c r="B590" t="s">
        <v>2009</v>
      </c>
      <c r="C590" t="s">
        <v>461</v>
      </c>
      <c r="D590" t="s">
        <v>282</v>
      </c>
      <c r="E590" t="s">
        <v>288</v>
      </c>
      <c r="F590" t="s">
        <v>1967</v>
      </c>
      <c r="G590">
        <v>1</v>
      </c>
      <c r="H590">
        <v>2</v>
      </c>
      <c r="I590" t="s">
        <v>1998</v>
      </c>
      <c r="J590">
        <v>26</v>
      </c>
      <c r="K590" t="s">
        <v>304</v>
      </c>
      <c r="L590" t="s">
        <v>1969</v>
      </c>
      <c r="M590" t="s">
        <v>478</v>
      </c>
      <c r="N590" t="s">
        <v>458</v>
      </c>
      <c r="O590" t="s">
        <v>1999</v>
      </c>
      <c r="P590"/>
      <c r="Q590"/>
      <c r="R590"/>
      <c r="S590"/>
      <c r="T590" s="116"/>
      <c r="U590" t="s">
        <v>1970</v>
      </c>
      <c r="V590" s="116">
        <v>44630</v>
      </c>
      <c r="W590" s="116"/>
      <c r="X590" t="s">
        <v>457</v>
      </c>
      <c r="Y590"/>
      <c r="Z590"/>
      <c r="AA590" s="116"/>
      <c r="AB590">
        <v>1</v>
      </c>
      <c r="AC590" s="83">
        <v>44636.010937500003</v>
      </c>
      <c r="AD590" s="83">
        <v>44636.010937500003</v>
      </c>
      <c r="AE590" s="82" t="s">
        <v>2008</v>
      </c>
    </row>
    <row r="591" spans="1:31" ht="15" x14ac:dyDescent="0.25">
      <c r="A591" s="80">
        <v>590</v>
      </c>
      <c r="B591" t="s">
        <v>2011</v>
      </c>
      <c r="C591" t="s">
        <v>461</v>
      </c>
      <c r="D591" t="s">
        <v>282</v>
      </c>
      <c r="E591" t="s">
        <v>288</v>
      </c>
      <c r="F591" t="s">
        <v>1967</v>
      </c>
      <c r="G591">
        <v>1</v>
      </c>
      <c r="H591">
        <v>2</v>
      </c>
      <c r="I591" t="s">
        <v>1998</v>
      </c>
      <c r="J591">
        <v>64</v>
      </c>
      <c r="K591" t="s">
        <v>306</v>
      </c>
      <c r="L591" t="s">
        <v>1969</v>
      </c>
      <c r="M591" t="s">
        <v>478</v>
      </c>
      <c r="N591" t="s">
        <v>458</v>
      </c>
      <c r="O591" t="s">
        <v>1999</v>
      </c>
      <c r="P591"/>
      <c r="Q591"/>
      <c r="R591"/>
      <c r="S591"/>
      <c r="T591" s="116"/>
      <c r="U591" t="s">
        <v>1970</v>
      </c>
      <c r="V591" s="116">
        <v>44630</v>
      </c>
      <c r="W591" s="116"/>
      <c r="X591" t="s">
        <v>457</v>
      </c>
      <c r="Y591"/>
      <c r="Z591"/>
      <c r="AA591" s="116"/>
      <c r="AB591">
        <v>1</v>
      </c>
      <c r="AC591" s="83">
        <v>44636.012291667001</v>
      </c>
      <c r="AD591" s="83">
        <v>44636.012291667001</v>
      </c>
      <c r="AE591" s="82" t="s">
        <v>2010</v>
      </c>
    </row>
    <row r="592" spans="1:31" ht="15" x14ac:dyDescent="0.25">
      <c r="A592" s="80">
        <v>591</v>
      </c>
      <c r="B592" t="s">
        <v>2013</v>
      </c>
      <c r="C592" t="s">
        <v>461</v>
      </c>
      <c r="D592" t="s">
        <v>282</v>
      </c>
      <c r="E592" t="s">
        <v>288</v>
      </c>
      <c r="F592" t="s">
        <v>1967</v>
      </c>
      <c r="G592">
        <v>1</v>
      </c>
      <c r="H592">
        <v>2</v>
      </c>
      <c r="I592" t="s">
        <v>1998</v>
      </c>
      <c r="J592">
        <v>35</v>
      </c>
      <c r="K592" t="s">
        <v>306</v>
      </c>
      <c r="L592" t="s">
        <v>1969</v>
      </c>
      <c r="M592" t="s">
        <v>478</v>
      </c>
      <c r="N592" t="s">
        <v>458</v>
      </c>
      <c r="O592" t="s">
        <v>1999</v>
      </c>
      <c r="P592"/>
      <c r="Q592"/>
      <c r="R592"/>
      <c r="S592"/>
      <c r="T592" s="116"/>
      <c r="U592" t="s">
        <v>1970</v>
      </c>
      <c r="V592" s="116">
        <v>44630</v>
      </c>
      <c r="W592" s="116"/>
      <c r="X592" t="s">
        <v>457</v>
      </c>
      <c r="Y592"/>
      <c r="Z592"/>
      <c r="AA592" s="116"/>
      <c r="AB592">
        <v>1</v>
      </c>
      <c r="AC592" s="83">
        <v>44636.013321758997</v>
      </c>
      <c r="AD592" s="83">
        <v>44636.013321758997</v>
      </c>
      <c r="AE592" s="82" t="s">
        <v>2012</v>
      </c>
    </row>
    <row r="593" spans="1:31" ht="15" x14ac:dyDescent="0.25">
      <c r="A593" s="80">
        <v>592</v>
      </c>
      <c r="B593" t="s">
        <v>2017</v>
      </c>
      <c r="C593" t="s">
        <v>461</v>
      </c>
      <c r="D593" t="s">
        <v>282</v>
      </c>
      <c r="E593" t="s">
        <v>308</v>
      </c>
      <c r="F593" t="s">
        <v>345</v>
      </c>
      <c r="G593">
        <v>11</v>
      </c>
      <c r="H593">
        <v>31</v>
      </c>
      <c r="I593" t="s">
        <v>2018</v>
      </c>
      <c r="J593">
        <v>24</v>
      </c>
      <c r="K593" t="s">
        <v>304</v>
      </c>
      <c r="L593" t="s">
        <v>307</v>
      </c>
      <c r="M593" t="s">
        <v>478</v>
      </c>
      <c r="N593" t="s">
        <v>458</v>
      </c>
      <c r="O593" t="s">
        <v>481</v>
      </c>
      <c r="P593"/>
      <c r="Q593"/>
      <c r="R593"/>
      <c r="S593"/>
      <c r="T593" s="116"/>
      <c r="U593" t="s">
        <v>488</v>
      </c>
      <c r="V593" s="116">
        <v>44629</v>
      </c>
      <c r="W593" s="116"/>
      <c r="X593" t="s">
        <v>457</v>
      </c>
      <c r="Y593"/>
      <c r="Z593"/>
      <c r="AA593" s="116"/>
      <c r="AB593">
        <v>1</v>
      </c>
      <c r="AC593" s="83">
        <v>44637.375266203999</v>
      </c>
      <c r="AD593" s="83">
        <v>44637.375266203999</v>
      </c>
      <c r="AE593" s="82" t="s">
        <v>2016</v>
      </c>
    </row>
    <row r="594" spans="1:31" ht="15" x14ac:dyDescent="0.25">
      <c r="A594" s="80">
        <v>593</v>
      </c>
      <c r="B594" t="s">
        <v>2020</v>
      </c>
      <c r="C594" t="s">
        <v>461</v>
      </c>
      <c r="D594" t="s">
        <v>282</v>
      </c>
      <c r="E594" t="s">
        <v>308</v>
      </c>
      <c r="F594" t="s">
        <v>345</v>
      </c>
      <c r="G594">
        <v>11</v>
      </c>
      <c r="H594">
        <v>31</v>
      </c>
      <c r="I594" t="s">
        <v>2018</v>
      </c>
      <c r="J594">
        <v>22</v>
      </c>
      <c r="K594" t="s">
        <v>306</v>
      </c>
      <c r="L594" t="s">
        <v>307</v>
      </c>
      <c r="M594" t="s">
        <v>478</v>
      </c>
      <c r="N594" t="s">
        <v>458</v>
      </c>
      <c r="O594" t="s">
        <v>481</v>
      </c>
      <c r="P594"/>
      <c r="Q594"/>
      <c r="R594"/>
      <c r="S594"/>
      <c r="T594" s="116"/>
      <c r="U594" t="s">
        <v>488</v>
      </c>
      <c r="V594" s="116">
        <v>44629</v>
      </c>
      <c r="W594" s="116"/>
      <c r="X594" t="s">
        <v>457</v>
      </c>
      <c r="Y594"/>
      <c r="Z594"/>
      <c r="AA594" s="116"/>
      <c r="AB594">
        <v>1</v>
      </c>
      <c r="AC594" s="83">
        <v>44637.376215277996</v>
      </c>
      <c r="AD594" s="83">
        <v>44637.376215277996</v>
      </c>
      <c r="AE594" s="82" t="s">
        <v>2019</v>
      </c>
    </row>
    <row r="595" spans="1:31" ht="15" x14ac:dyDescent="0.25">
      <c r="A595" s="80">
        <v>594</v>
      </c>
      <c r="B595" t="s">
        <v>2022</v>
      </c>
      <c r="C595" t="s">
        <v>461</v>
      </c>
      <c r="D595" t="s">
        <v>282</v>
      </c>
      <c r="E595" t="s">
        <v>288</v>
      </c>
      <c r="F595" t="s">
        <v>541</v>
      </c>
      <c r="G595">
        <v>7</v>
      </c>
      <c r="H595">
        <v>1</v>
      </c>
      <c r="I595" t="s">
        <v>2023</v>
      </c>
      <c r="J595">
        <v>20</v>
      </c>
      <c r="K595" t="s">
        <v>306</v>
      </c>
      <c r="L595" t="s">
        <v>2024</v>
      </c>
      <c r="M595" t="s">
        <v>478</v>
      </c>
      <c r="N595" t="s">
        <v>458</v>
      </c>
      <c r="O595" t="s">
        <v>1999</v>
      </c>
      <c r="P595"/>
      <c r="Q595"/>
      <c r="R595"/>
      <c r="S595"/>
      <c r="T595" s="116"/>
      <c r="U595" t="s">
        <v>1970</v>
      </c>
      <c r="V595" s="116">
        <v>44636</v>
      </c>
      <c r="W595" s="116"/>
      <c r="X595" t="s">
        <v>457</v>
      </c>
      <c r="Y595" t="s">
        <v>2025</v>
      </c>
      <c r="Z595" t="s">
        <v>480</v>
      </c>
      <c r="AA595" s="116">
        <v>44637</v>
      </c>
      <c r="AB595">
        <v>1</v>
      </c>
      <c r="AC595" s="83">
        <v>44637.614131943999</v>
      </c>
      <c r="AD595" s="83">
        <v>44637.614131943999</v>
      </c>
      <c r="AE595" s="82" t="s">
        <v>2021</v>
      </c>
    </row>
    <row r="596" spans="1:31" ht="15" x14ac:dyDescent="0.25">
      <c r="A596" s="80">
        <v>595</v>
      </c>
      <c r="B596" t="s">
        <v>2027</v>
      </c>
      <c r="C596" t="s">
        <v>461</v>
      </c>
      <c r="D596" t="s">
        <v>282</v>
      </c>
      <c r="E596" t="s">
        <v>288</v>
      </c>
      <c r="F596" t="s">
        <v>541</v>
      </c>
      <c r="G596">
        <v>7</v>
      </c>
      <c r="H596">
        <v>1</v>
      </c>
      <c r="I596" t="s">
        <v>2023</v>
      </c>
      <c r="J596">
        <v>62</v>
      </c>
      <c r="K596" t="s">
        <v>304</v>
      </c>
      <c r="L596" t="s">
        <v>2024</v>
      </c>
      <c r="M596" t="s">
        <v>478</v>
      </c>
      <c r="N596" t="s">
        <v>458</v>
      </c>
      <c r="O596" t="s">
        <v>1999</v>
      </c>
      <c r="P596"/>
      <c r="Q596"/>
      <c r="R596"/>
      <c r="S596"/>
      <c r="T596" s="116"/>
      <c r="U596" t="s">
        <v>1970</v>
      </c>
      <c r="V596" s="116">
        <v>44636</v>
      </c>
      <c r="W596" s="116"/>
      <c r="X596" t="s">
        <v>457</v>
      </c>
      <c r="Y596"/>
      <c r="Z596"/>
      <c r="AA596" s="116"/>
      <c r="AB596">
        <v>1</v>
      </c>
      <c r="AC596" s="83">
        <v>44637.615983796</v>
      </c>
      <c r="AD596" s="83">
        <v>44637.615983796</v>
      </c>
      <c r="AE596" s="82" t="s">
        <v>2026</v>
      </c>
    </row>
    <row r="597" spans="1:31" ht="15" x14ac:dyDescent="0.25">
      <c r="A597" s="80">
        <v>596</v>
      </c>
      <c r="B597" t="s">
        <v>2029</v>
      </c>
      <c r="C597" t="s">
        <v>461</v>
      </c>
      <c r="D597" t="s">
        <v>282</v>
      </c>
      <c r="E597" t="s">
        <v>288</v>
      </c>
      <c r="F597" t="s">
        <v>541</v>
      </c>
      <c r="G597">
        <v>7</v>
      </c>
      <c r="H597">
        <v>1</v>
      </c>
      <c r="I597" t="s">
        <v>2023</v>
      </c>
      <c r="J597">
        <v>62</v>
      </c>
      <c r="K597" t="s">
        <v>306</v>
      </c>
      <c r="L597" t="s">
        <v>2024</v>
      </c>
      <c r="M597" t="s">
        <v>478</v>
      </c>
      <c r="N597" t="s">
        <v>458</v>
      </c>
      <c r="O597" t="s">
        <v>1999</v>
      </c>
      <c r="P597"/>
      <c r="Q597"/>
      <c r="R597"/>
      <c r="S597"/>
      <c r="T597" s="116"/>
      <c r="U597" t="s">
        <v>1970</v>
      </c>
      <c r="V597" s="116">
        <v>44636</v>
      </c>
      <c r="W597" s="116"/>
      <c r="X597" t="s">
        <v>457</v>
      </c>
      <c r="Y597" t="s">
        <v>2030</v>
      </c>
      <c r="Z597" t="s">
        <v>480</v>
      </c>
      <c r="AA597" s="116">
        <v>44637</v>
      </c>
      <c r="AB597">
        <v>1</v>
      </c>
      <c r="AC597" s="83">
        <v>44637.617453703999</v>
      </c>
      <c r="AD597" s="83">
        <v>44637.617453703999</v>
      </c>
      <c r="AE597" s="82" t="s">
        <v>2028</v>
      </c>
    </row>
    <row r="598" spans="1:31" ht="15" x14ac:dyDescent="0.25">
      <c r="A598" s="80">
        <v>597</v>
      </c>
      <c r="B598" t="s">
        <v>2032</v>
      </c>
      <c r="C598" t="s">
        <v>461</v>
      </c>
      <c r="D598" t="s">
        <v>282</v>
      </c>
      <c r="E598" t="s">
        <v>288</v>
      </c>
      <c r="F598" t="s">
        <v>541</v>
      </c>
      <c r="G598">
        <v>7</v>
      </c>
      <c r="H598">
        <v>1</v>
      </c>
      <c r="I598" t="s">
        <v>2023</v>
      </c>
      <c r="J598">
        <v>58</v>
      </c>
      <c r="K598" t="s">
        <v>304</v>
      </c>
      <c r="L598" t="s">
        <v>2024</v>
      </c>
      <c r="M598" t="s">
        <v>478</v>
      </c>
      <c r="N598" t="s">
        <v>458</v>
      </c>
      <c r="O598" t="s">
        <v>1999</v>
      </c>
      <c r="P598"/>
      <c r="Q598"/>
      <c r="R598"/>
      <c r="S598"/>
      <c r="T598" s="116"/>
      <c r="U598" t="s">
        <v>1970</v>
      </c>
      <c r="V598" s="116">
        <v>44636</v>
      </c>
      <c r="W598" s="116"/>
      <c r="X598" t="s">
        <v>457</v>
      </c>
      <c r="Y598" t="s">
        <v>2033</v>
      </c>
      <c r="Z598" t="s">
        <v>480</v>
      </c>
      <c r="AA598" s="116">
        <v>44637</v>
      </c>
      <c r="AB598">
        <v>1</v>
      </c>
      <c r="AC598" s="83">
        <v>44637.618958332998</v>
      </c>
      <c r="AD598" s="83">
        <v>44637.618958332998</v>
      </c>
      <c r="AE598" s="82" t="s">
        <v>2031</v>
      </c>
    </row>
    <row r="599" spans="1:31" ht="15" x14ac:dyDescent="0.25">
      <c r="A599" s="80">
        <v>598</v>
      </c>
      <c r="B599" t="s">
        <v>1827</v>
      </c>
      <c r="C599" t="s">
        <v>461</v>
      </c>
      <c r="D599" t="s">
        <v>282</v>
      </c>
      <c r="E599" t="s">
        <v>288</v>
      </c>
      <c r="F599" t="s">
        <v>541</v>
      </c>
      <c r="G599">
        <v>7</v>
      </c>
      <c r="H599">
        <v>1</v>
      </c>
      <c r="I599" t="s">
        <v>2023</v>
      </c>
      <c r="J599">
        <v>57</v>
      </c>
      <c r="K599" t="s">
        <v>306</v>
      </c>
      <c r="L599" t="s">
        <v>2024</v>
      </c>
      <c r="M599" t="s">
        <v>478</v>
      </c>
      <c r="N599" t="s">
        <v>458</v>
      </c>
      <c r="O599" t="s">
        <v>1999</v>
      </c>
      <c r="P599"/>
      <c r="Q599"/>
      <c r="R599"/>
      <c r="S599"/>
      <c r="T599" s="116"/>
      <c r="U599" t="s">
        <v>1970</v>
      </c>
      <c r="V599" s="116">
        <v>44636</v>
      </c>
      <c r="W599" s="116"/>
      <c r="X599" t="s">
        <v>457</v>
      </c>
      <c r="Y599" t="s">
        <v>2035</v>
      </c>
      <c r="Z599" t="s">
        <v>480</v>
      </c>
      <c r="AA599" s="116">
        <v>44637</v>
      </c>
      <c r="AB599">
        <v>1</v>
      </c>
      <c r="AC599" s="83">
        <v>44637.621087963002</v>
      </c>
      <c r="AD599" s="83">
        <v>44637.621087963002</v>
      </c>
      <c r="AE599" s="82" t="s">
        <v>2034</v>
      </c>
    </row>
    <row r="600" spans="1:31" ht="15" x14ac:dyDescent="0.25">
      <c r="A600" s="80">
        <v>599</v>
      </c>
      <c r="B600" t="s">
        <v>2037</v>
      </c>
      <c r="C600" t="s">
        <v>461</v>
      </c>
      <c r="D600" t="s">
        <v>282</v>
      </c>
      <c r="E600" t="s">
        <v>288</v>
      </c>
      <c r="F600" t="s">
        <v>541</v>
      </c>
      <c r="G600">
        <v>7</v>
      </c>
      <c r="H600">
        <v>1</v>
      </c>
      <c r="I600" t="s">
        <v>2038</v>
      </c>
      <c r="J600">
        <v>53</v>
      </c>
      <c r="K600" t="s">
        <v>304</v>
      </c>
      <c r="L600" t="s">
        <v>2024</v>
      </c>
      <c r="M600" t="s">
        <v>478</v>
      </c>
      <c r="N600" t="s">
        <v>458</v>
      </c>
      <c r="O600" t="s">
        <v>1999</v>
      </c>
      <c r="P600"/>
      <c r="Q600"/>
      <c r="R600"/>
      <c r="S600"/>
      <c r="T600" s="116"/>
      <c r="U600" t="s">
        <v>1970</v>
      </c>
      <c r="V600" s="116">
        <v>44636</v>
      </c>
      <c r="W600" s="116"/>
      <c r="X600" t="s">
        <v>457</v>
      </c>
      <c r="Y600" t="s">
        <v>2039</v>
      </c>
      <c r="Z600" t="s">
        <v>480</v>
      </c>
      <c r="AA600" s="116">
        <v>44637</v>
      </c>
      <c r="AB600">
        <v>1</v>
      </c>
      <c r="AC600" s="83">
        <v>44637.629305556002</v>
      </c>
      <c r="AD600" s="83">
        <v>44637.629305556002</v>
      </c>
      <c r="AE600" s="82" t="s">
        <v>2036</v>
      </c>
    </row>
    <row r="601" spans="1:31" ht="15" x14ac:dyDescent="0.25">
      <c r="A601" s="80">
        <v>600</v>
      </c>
      <c r="B601" t="s">
        <v>2041</v>
      </c>
      <c r="C601" t="s">
        <v>461</v>
      </c>
      <c r="D601" t="s">
        <v>282</v>
      </c>
      <c r="E601" t="s">
        <v>288</v>
      </c>
      <c r="F601" t="s">
        <v>541</v>
      </c>
      <c r="G601">
        <v>7</v>
      </c>
      <c r="H601">
        <v>1</v>
      </c>
      <c r="I601" t="s">
        <v>2038</v>
      </c>
      <c r="J601">
        <v>43</v>
      </c>
      <c r="K601" t="s">
        <v>306</v>
      </c>
      <c r="L601" t="s">
        <v>2024</v>
      </c>
      <c r="M601" t="s">
        <v>478</v>
      </c>
      <c r="N601" t="s">
        <v>458</v>
      </c>
      <c r="O601" t="s">
        <v>1999</v>
      </c>
      <c r="P601"/>
      <c r="Q601"/>
      <c r="R601"/>
      <c r="S601"/>
      <c r="T601" s="116"/>
      <c r="U601" t="s">
        <v>1970</v>
      </c>
      <c r="V601" s="116">
        <v>44636</v>
      </c>
      <c r="W601" s="116"/>
      <c r="X601" t="s">
        <v>457</v>
      </c>
      <c r="Y601" t="s">
        <v>2042</v>
      </c>
      <c r="Z601" t="s">
        <v>480</v>
      </c>
      <c r="AA601" s="116">
        <v>44637</v>
      </c>
      <c r="AB601">
        <v>1</v>
      </c>
      <c r="AC601" s="83">
        <v>44637.633738425997</v>
      </c>
      <c r="AD601" s="83">
        <v>44637.633738425997</v>
      </c>
      <c r="AE601" s="82" t="s">
        <v>2040</v>
      </c>
    </row>
  </sheetData>
  <autoFilter ref="F1"/>
  <sortState ref="A2:AE601">
    <sortCondition ref="A2:A601"/>
  </sortState>
  <phoneticPr fontId="18" type="noConversion"/>
  <conditionalFormatting sqref="R1">
    <cfRule type="cellIs" dxfId="38" priority="1334" operator="lessThan">
      <formula>14</formula>
    </cfRule>
    <cfRule type="cellIs" dxfId="37" priority="1335" operator="greaterThan">
      <formula>14</formula>
    </cfRule>
  </conditionalFormatting>
  <conditionalFormatting sqref="AE1 AE602:AE1048576">
    <cfRule type="duplicateValues" dxfId="36" priority="3438"/>
  </conditionalFormatting>
  <conditionalFormatting sqref="AE602:AE1048576">
    <cfRule type="duplicateValues" dxfId="35" priority="3441"/>
  </conditionalFormatting>
  <conditionalFormatting sqref="AE1 AE602:AE1048576">
    <cfRule type="duplicateValues" dxfId="34" priority="3443"/>
    <cfRule type="duplicateValues" dxfId="33" priority="3444"/>
  </conditionalFormatting>
  <conditionalFormatting sqref="B1 B602:B1048576">
    <cfRule type="duplicateValues" dxfId="32" priority="3449"/>
  </conditionalFormatting>
  <conditionalFormatting sqref="B602:B1048576">
    <cfRule type="duplicateValues" dxfId="31" priority="3452"/>
  </conditionalFormatting>
  <conditionalFormatting sqref="AE2:AE601">
    <cfRule type="duplicateValues" dxfId="30" priority="3"/>
    <cfRule type="duplicateValues" dxfId="29" priority="4"/>
  </conditionalFormatting>
  <conditionalFormatting sqref="AE2:AE601">
    <cfRule type="duplicateValues" dxfId="28" priority="5"/>
  </conditionalFormatting>
  <conditionalFormatting sqref="AE2:AE601">
    <cfRule type="duplicateValues" dxfId="27" priority="6"/>
  </conditionalFormatting>
  <conditionalFormatting sqref="AE2:AE601">
    <cfRule type="duplicateValues" dxfId="26" priority="7"/>
    <cfRule type="duplicateValues" dxfId="25" priority="8"/>
  </conditionalFormatting>
  <conditionalFormatting sqref="AE2:AE601">
    <cfRule type="duplicateValues" dxfId="24" priority="9"/>
  </conditionalFormatting>
  <conditionalFormatting sqref="B2:B601">
    <cfRule type="duplicateValues" dxfId="23" priority="1"/>
  </conditionalFormatting>
  <conditionalFormatting sqref="B2:B601">
    <cfRule type="duplicateValues" dxfId="2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zoomScale="98" zoomScaleNormal="98" workbookViewId="0">
      <pane xSplit="4" ySplit="7" topLeftCell="E252" activePane="bottomRight" state="frozen"/>
      <selection pane="topRight" activeCell="E1" sqref="E1"/>
      <selection pane="bottomLeft" activeCell="A8" sqref="A8"/>
      <selection pane="bottomRight"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14" customWidth="1"/>
    <col min="5" max="5" width="22" style="1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6" hidden="1" customWidth="1"/>
    <col min="17" max="17" width="2" customWidth="1"/>
    <col min="18" max="18" width="23" customWidth="1"/>
  </cols>
  <sheetData>
    <row r="1" spans="2:18" x14ac:dyDescent="0.25">
      <c r="B1" s="15" t="s">
        <v>440</v>
      </c>
      <c r="C1" s="15"/>
      <c r="D1" s="19"/>
      <c r="E1" s="19"/>
    </row>
    <row r="2" spans="2:18" x14ac:dyDescent="0.25">
      <c r="B2" s="1"/>
      <c r="C2" s="1"/>
      <c r="D2" s="11"/>
      <c r="E2" s="11"/>
    </row>
    <row r="3" spans="2:18" x14ac:dyDescent="0.25">
      <c r="B3" s="1"/>
      <c r="C3" s="1"/>
      <c r="D3" s="11"/>
      <c r="E3" s="11"/>
    </row>
    <row r="4" spans="2:18" x14ac:dyDescent="0.25">
      <c r="B4" s="20" t="s">
        <v>297</v>
      </c>
      <c r="C4" s="51" t="s">
        <v>2131</v>
      </c>
      <c r="D4" s="12"/>
      <c r="E4" s="12"/>
    </row>
    <row r="5" spans="2:18" ht="60" customHeight="1" x14ac:dyDescent="0.25">
      <c r="B5" s="131" t="s">
        <v>1</v>
      </c>
      <c r="C5" s="131" t="s">
        <v>2</v>
      </c>
      <c r="D5" s="133" t="s">
        <v>3</v>
      </c>
      <c r="E5" s="135" t="s">
        <v>460</v>
      </c>
      <c r="F5" s="126" t="s">
        <v>271</v>
      </c>
      <c r="G5" s="126" t="s">
        <v>272</v>
      </c>
      <c r="H5" s="127" t="s">
        <v>299</v>
      </c>
      <c r="I5" s="130" t="s">
        <v>298</v>
      </c>
      <c r="J5" s="130" t="s">
        <v>296</v>
      </c>
      <c r="K5" s="126" t="s">
        <v>295</v>
      </c>
      <c r="L5" s="127" t="s">
        <v>302</v>
      </c>
      <c r="M5" s="127" t="s">
        <v>303</v>
      </c>
      <c r="N5" s="126" t="s">
        <v>301</v>
      </c>
      <c r="R5" s="120" t="s">
        <v>439</v>
      </c>
    </row>
    <row r="6" spans="2:18" ht="15" customHeight="1" x14ac:dyDescent="0.25">
      <c r="B6" s="132"/>
      <c r="C6" s="132"/>
      <c r="D6" s="134"/>
      <c r="E6" s="136"/>
      <c r="F6" s="126"/>
      <c r="G6" s="126"/>
      <c r="H6" s="128"/>
      <c r="I6" s="130"/>
      <c r="J6" s="130"/>
      <c r="K6" s="126"/>
      <c r="L6" s="128"/>
      <c r="M6" s="128"/>
      <c r="N6" s="126"/>
      <c r="R6" s="121"/>
    </row>
    <row r="7" spans="2:18" ht="15.75" customHeight="1" x14ac:dyDescent="0.25">
      <c r="B7" s="132"/>
      <c r="C7" s="132"/>
      <c r="D7" s="134"/>
      <c r="E7" s="136"/>
      <c r="F7" s="126"/>
      <c r="G7" s="126"/>
      <c r="H7" s="129"/>
      <c r="I7" s="130"/>
      <c r="J7" s="130"/>
      <c r="K7" s="126"/>
      <c r="L7" s="129"/>
      <c r="M7" s="129"/>
      <c r="N7" s="126"/>
      <c r="R7" s="122"/>
    </row>
    <row r="8" spans="2:18" x14ac:dyDescent="0.25">
      <c r="B8" s="53">
        <v>1</v>
      </c>
      <c r="C8" s="54" t="s">
        <v>4</v>
      </c>
      <c r="D8" s="43" t="s">
        <v>393</v>
      </c>
      <c r="E8" s="67">
        <f>COUNTIFS('TOTAL KONTAK ERAT'!$F:$F,"Kembangarum")</f>
        <v>0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 t="e">
        <f>SUM(#REF!)</f>
        <v>#REF!</v>
      </c>
      <c r="M8" s="21">
        <f>SUM(E8:E26)</f>
        <v>2</v>
      </c>
      <c r="N8" s="21" t="e">
        <f>SUM(#REF!)</f>
        <v>#REF!</v>
      </c>
      <c r="Q8" s="42">
        <f t="shared" ref="Q8:Q71" si="0">SUM(E8:E8)</f>
        <v>0</v>
      </c>
      <c r="R8" s="42">
        <f>SUM(Q8:Q26)</f>
        <v>2</v>
      </c>
    </row>
    <row r="9" spans="2:18" x14ac:dyDescent="0.25">
      <c r="B9" s="53"/>
      <c r="C9" s="54" t="s">
        <v>4</v>
      </c>
      <c r="D9" s="43" t="s">
        <v>4</v>
      </c>
      <c r="E9" s="67">
        <f>COUNTIFS('TOTAL KONTAK ERAT'!$F:$F,"mranggen")</f>
        <v>0</v>
      </c>
      <c r="F9" s="22"/>
      <c r="G9" s="23"/>
      <c r="H9" s="23"/>
      <c r="I9" s="23"/>
      <c r="J9" s="23"/>
      <c r="K9" s="23"/>
      <c r="L9" s="24"/>
      <c r="M9" s="24"/>
      <c r="N9" s="24"/>
      <c r="Q9" s="42">
        <f t="shared" si="0"/>
        <v>0</v>
      </c>
    </row>
    <row r="10" spans="2:18" x14ac:dyDescent="0.25">
      <c r="B10" s="53"/>
      <c r="C10" s="54" t="s">
        <v>4</v>
      </c>
      <c r="D10" s="43" t="s">
        <v>5</v>
      </c>
      <c r="E10" s="67">
        <f>COUNTIFS('TOTAL KONTAK ERAT'!$F:$F,"kangkung")</f>
        <v>0</v>
      </c>
      <c r="F10" s="22"/>
      <c r="G10" s="23"/>
      <c r="H10" s="23"/>
      <c r="I10" s="23"/>
      <c r="J10" s="23"/>
      <c r="K10" s="23"/>
      <c r="L10" s="24"/>
      <c r="M10" s="24"/>
      <c r="N10" s="24"/>
      <c r="Q10" s="42">
        <f t="shared" si="0"/>
        <v>0</v>
      </c>
    </row>
    <row r="11" spans="2:18" x14ac:dyDescent="0.25">
      <c r="B11" s="53"/>
      <c r="C11" s="54" t="s">
        <v>4</v>
      </c>
      <c r="D11" s="43" t="s">
        <v>6</v>
      </c>
      <c r="E11" s="67">
        <f>COUNTIFS('TOTAL KONTAK ERAT'!$F:$F,"Kalitengah")</f>
        <v>0</v>
      </c>
      <c r="F11" s="22"/>
      <c r="G11" s="23"/>
      <c r="H11" s="23"/>
      <c r="I11" s="23"/>
      <c r="J11" s="23"/>
      <c r="K11" s="23"/>
      <c r="L11" s="24"/>
      <c r="M11" s="24"/>
      <c r="N11" s="24"/>
      <c r="Q11" s="42">
        <f t="shared" si="0"/>
        <v>0</v>
      </c>
    </row>
    <row r="12" spans="2:18" x14ac:dyDescent="0.25">
      <c r="B12" s="53"/>
      <c r="C12" s="54" t="s">
        <v>4</v>
      </c>
      <c r="D12" s="43" t="s">
        <v>7</v>
      </c>
      <c r="E12" s="67">
        <f>COUNTIFS('TOTAL KONTAK ERAT'!$F:$F,"brumbung")</f>
        <v>0</v>
      </c>
      <c r="F12" s="22"/>
      <c r="G12" s="23"/>
      <c r="H12" s="23"/>
      <c r="I12" s="23"/>
      <c r="J12" s="23"/>
      <c r="K12" s="23"/>
      <c r="L12" s="24"/>
      <c r="M12" s="24"/>
      <c r="N12" s="24"/>
      <c r="Q12" s="42">
        <f t="shared" si="0"/>
        <v>0</v>
      </c>
    </row>
    <row r="13" spans="2:18" x14ac:dyDescent="0.25">
      <c r="B13" s="53"/>
      <c r="C13" s="54" t="s">
        <v>4</v>
      </c>
      <c r="D13" s="43" t="s">
        <v>8</v>
      </c>
      <c r="E13" s="67">
        <f>COUNTIFS('TOTAL KONTAK ERAT'!$F:$F,"Sumberejo",'TOTAL KONTAK ERAT'!$E:$E,"mranggen")</f>
        <v>0</v>
      </c>
      <c r="F13" s="22"/>
      <c r="G13" s="23"/>
      <c r="H13" s="23"/>
      <c r="I13" s="23"/>
      <c r="J13" s="23"/>
      <c r="K13" s="23"/>
      <c r="L13" s="24"/>
      <c r="M13" s="24"/>
      <c r="N13" s="24"/>
      <c r="Q13" s="42">
        <f t="shared" si="0"/>
        <v>0</v>
      </c>
    </row>
    <row r="14" spans="2:18" x14ac:dyDescent="0.25">
      <c r="B14" s="53"/>
      <c r="C14" s="54" t="s">
        <v>4</v>
      </c>
      <c r="D14" s="43" t="s">
        <v>9</v>
      </c>
      <c r="E14" s="67">
        <f>COUNTIFS('TOTAL KONTAK ERAT'!$F:$F,"Bandungrejo",'TOTAL KONTAK ERAT'!$E:$E,"mranggen")</f>
        <v>0</v>
      </c>
      <c r="F14" s="22"/>
      <c r="G14" s="23"/>
      <c r="H14" s="23"/>
      <c r="I14" s="23"/>
      <c r="J14" s="23"/>
      <c r="K14" s="23"/>
      <c r="L14" s="24"/>
      <c r="M14" s="24"/>
      <c r="N14" s="24"/>
      <c r="Q14" s="42">
        <f t="shared" si="0"/>
        <v>0</v>
      </c>
    </row>
    <row r="15" spans="2:18" x14ac:dyDescent="0.25">
      <c r="B15" s="53"/>
      <c r="C15" s="54" t="s">
        <v>4</v>
      </c>
      <c r="D15" s="43" t="s">
        <v>10</v>
      </c>
      <c r="E15" s="67">
        <f>COUNTIFS('TOTAL KONTAK ERAT'!$F:$F,"menur")</f>
        <v>0</v>
      </c>
      <c r="F15" s="22"/>
      <c r="G15" s="23"/>
      <c r="H15" s="23"/>
      <c r="I15" s="23"/>
      <c r="J15" s="23"/>
      <c r="K15" s="23"/>
      <c r="L15" s="24"/>
      <c r="M15" s="24"/>
      <c r="N15" s="24"/>
      <c r="Q15" s="42">
        <f t="shared" si="0"/>
        <v>0</v>
      </c>
    </row>
    <row r="16" spans="2:18" x14ac:dyDescent="0.25">
      <c r="B16" s="53"/>
      <c r="C16" s="54" t="s">
        <v>4</v>
      </c>
      <c r="D16" s="43" t="s">
        <v>11</v>
      </c>
      <c r="E16" s="67">
        <f>COUNTIFS('TOTAL KONTAK ERAT'!$F:$F,"wringinjajar")</f>
        <v>0</v>
      </c>
      <c r="F16" s="22"/>
      <c r="G16" s="23"/>
      <c r="H16" s="23"/>
      <c r="I16" s="23"/>
      <c r="J16" s="23"/>
      <c r="K16" s="23"/>
      <c r="L16" s="24"/>
      <c r="M16" s="24"/>
      <c r="N16" s="24"/>
      <c r="Q16" s="42">
        <f t="shared" si="0"/>
        <v>0</v>
      </c>
    </row>
    <row r="17" spans="2:18" x14ac:dyDescent="0.25">
      <c r="B17" s="53"/>
      <c r="C17" s="54" t="s">
        <v>4</v>
      </c>
      <c r="D17" s="43" t="s">
        <v>12</v>
      </c>
      <c r="E17" s="67">
        <f>COUNTIFS('TOTAL KONTAK ERAT'!$F:$F,"candisari")</f>
        <v>0</v>
      </c>
      <c r="F17" s="22"/>
      <c r="G17" s="23"/>
      <c r="H17" s="23"/>
      <c r="I17" s="23"/>
      <c r="J17" s="23"/>
      <c r="K17" s="23"/>
      <c r="L17" s="24"/>
      <c r="M17" s="24"/>
      <c r="N17" s="24"/>
      <c r="Q17" s="42">
        <f t="shared" si="0"/>
        <v>0</v>
      </c>
    </row>
    <row r="18" spans="2:18" x14ac:dyDescent="0.25">
      <c r="B18" s="53"/>
      <c r="C18" s="54" t="s">
        <v>4</v>
      </c>
      <c r="D18" s="43" t="s">
        <v>13</v>
      </c>
      <c r="E18" s="67">
        <f>COUNTIFS('TOTAL KONTAK ERAT'!$F:$F,"ngemplak")</f>
        <v>0</v>
      </c>
      <c r="F18" s="22"/>
      <c r="G18" s="23"/>
      <c r="H18" s="23"/>
      <c r="I18" s="23"/>
      <c r="J18" s="23"/>
      <c r="K18" s="23"/>
      <c r="L18" s="24"/>
      <c r="M18" s="24"/>
      <c r="N18" s="24"/>
      <c r="Q18" s="42">
        <f t="shared" si="0"/>
        <v>0</v>
      </c>
    </row>
    <row r="19" spans="2:18" x14ac:dyDescent="0.25">
      <c r="B19" s="53"/>
      <c r="C19" s="54" t="s">
        <v>4</v>
      </c>
      <c r="D19" s="43" t="s">
        <v>14</v>
      </c>
      <c r="E19" s="67">
        <f>COUNTIFS('TOTAL KONTAK ERAT'!$F:$F,"karangsono")</f>
        <v>0</v>
      </c>
      <c r="F19" s="22"/>
      <c r="G19" s="23"/>
      <c r="H19" s="23"/>
      <c r="I19" s="23"/>
      <c r="J19" s="23"/>
      <c r="K19" s="23"/>
      <c r="L19" s="24"/>
      <c r="M19" s="24"/>
      <c r="N19" s="24"/>
      <c r="Q19" s="42">
        <f t="shared" si="0"/>
        <v>0</v>
      </c>
    </row>
    <row r="20" spans="2:18" x14ac:dyDescent="0.25">
      <c r="B20" s="53"/>
      <c r="C20" s="54" t="s">
        <v>4</v>
      </c>
      <c r="D20" s="43" t="s">
        <v>15</v>
      </c>
      <c r="E20" s="67">
        <f>COUNTIFS('TOTAL KONTAK ERAT'!$F:$F,"jamus")</f>
        <v>0</v>
      </c>
      <c r="F20" s="22"/>
      <c r="G20" s="23"/>
      <c r="H20" s="23"/>
      <c r="I20" s="23"/>
      <c r="J20" s="23"/>
      <c r="K20" s="23"/>
      <c r="L20" s="24"/>
      <c r="M20" s="24"/>
      <c r="N20" s="24"/>
      <c r="Q20" s="42">
        <f t="shared" si="0"/>
        <v>0</v>
      </c>
    </row>
    <row r="21" spans="2:18" x14ac:dyDescent="0.25">
      <c r="B21" s="53"/>
      <c r="C21" s="54" t="s">
        <v>4</v>
      </c>
      <c r="D21" s="43" t="s">
        <v>16</v>
      </c>
      <c r="E21" s="67">
        <f>COUNTIFS('TOTAL KONTAK ERAT'!$F:$F,"waru")</f>
        <v>0</v>
      </c>
      <c r="F21" s="22"/>
      <c r="G21" s="23"/>
      <c r="H21" s="23"/>
      <c r="I21" s="23"/>
      <c r="J21" s="23"/>
      <c r="K21" s="23"/>
      <c r="L21" s="24"/>
      <c r="M21" s="24"/>
      <c r="N21" s="24"/>
      <c r="Q21" s="42">
        <f t="shared" si="0"/>
        <v>0</v>
      </c>
    </row>
    <row r="22" spans="2:18" x14ac:dyDescent="0.25">
      <c r="B22" s="53"/>
      <c r="C22" s="54" t="s">
        <v>4</v>
      </c>
      <c r="D22" s="43" t="s">
        <v>17</v>
      </c>
      <c r="E22" s="67">
        <f>COUNTIFS('TOTAL KONTAK ERAT'!$F:$F,"tegalarum")</f>
        <v>0</v>
      </c>
      <c r="F22" s="22"/>
      <c r="G22" s="23"/>
      <c r="H22" s="23"/>
      <c r="I22" s="23"/>
      <c r="J22" s="23"/>
      <c r="K22" s="23"/>
      <c r="L22" s="24"/>
      <c r="M22" s="24"/>
      <c r="N22" s="24"/>
      <c r="Q22" s="42">
        <f t="shared" si="0"/>
        <v>0</v>
      </c>
    </row>
    <row r="23" spans="2:18" x14ac:dyDescent="0.25">
      <c r="B23" s="53"/>
      <c r="C23" s="54" t="s">
        <v>4</v>
      </c>
      <c r="D23" s="43" t="s">
        <v>18</v>
      </c>
      <c r="E23" s="67">
        <f>COUNTIFS('TOTAL KONTAK ERAT'!$F:$F,"tamansari")</f>
        <v>0</v>
      </c>
      <c r="F23" s="22"/>
      <c r="G23" s="23"/>
      <c r="H23" s="23"/>
      <c r="I23" s="23"/>
      <c r="J23" s="23"/>
      <c r="K23" s="23"/>
      <c r="L23" s="24"/>
      <c r="M23" s="24"/>
      <c r="N23" s="24"/>
      <c r="Q23" s="42">
        <f t="shared" si="0"/>
        <v>0</v>
      </c>
    </row>
    <row r="24" spans="2:18" x14ac:dyDescent="0.25">
      <c r="B24" s="53"/>
      <c r="C24" s="54" t="s">
        <v>4</v>
      </c>
      <c r="D24" s="43" t="s">
        <v>19</v>
      </c>
      <c r="E24" s="67">
        <f>COUNTIFS('TOTAL KONTAK ERAT'!$F:$F,"banyumeneng")</f>
        <v>0</v>
      </c>
      <c r="F24" s="22"/>
      <c r="G24" s="23"/>
      <c r="H24" s="23"/>
      <c r="I24" s="23"/>
      <c r="J24" s="23"/>
      <c r="K24" s="23"/>
      <c r="L24" s="24"/>
      <c r="M24" s="24"/>
      <c r="N24" s="24"/>
      <c r="Q24" s="42">
        <f t="shared" si="0"/>
        <v>0</v>
      </c>
    </row>
    <row r="25" spans="2:18" x14ac:dyDescent="0.25">
      <c r="B25" s="53"/>
      <c r="C25" s="54" t="s">
        <v>4</v>
      </c>
      <c r="D25" s="43" t="s">
        <v>20</v>
      </c>
      <c r="E25" s="67">
        <f>COUNTIFS('TOTAL KONTAK ERAT'!$F:$F,"kebonbatur")</f>
        <v>0</v>
      </c>
      <c r="F25" s="22"/>
      <c r="G25" s="23"/>
      <c r="H25" s="23"/>
      <c r="I25" s="23"/>
      <c r="J25" s="23"/>
      <c r="K25" s="23"/>
      <c r="L25" s="24"/>
      <c r="M25" s="24"/>
      <c r="N25" s="24"/>
      <c r="Q25" s="42">
        <f t="shared" si="0"/>
        <v>0</v>
      </c>
    </row>
    <row r="26" spans="2:18" x14ac:dyDescent="0.25">
      <c r="B26" s="53"/>
      <c r="C26" s="54" t="s">
        <v>4</v>
      </c>
      <c r="D26" s="43" t="s">
        <v>21</v>
      </c>
      <c r="E26" s="67">
        <f>COUNTIFS('TOTAL KONTAK ERAT'!$F:$F,"batursari")</f>
        <v>2</v>
      </c>
      <c r="F26" s="22"/>
      <c r="G26" s="23"/>
      <c r="H26" s="23"/>
      <c r="I26" s="23"/>
      <c r="J26" s="23"/>
      <c r="K26" s="23"/>
      <c r="L26" s="24"/>
      <c r="M26" s="24"/>
      <c r="N26" s="24"/>
      <c r="Q26" s="42">
        <f t="shared" si="0"/>
        <v>2</v>
      </c>
    </row>
    <row r="27" spans="2:18" ht="15" customHeight="1" x14ac:dyDescent="0.25">
      <c r="B27" s="53">
        <v>2</v>
      </c>
      <c r="C27" s="54" t="s">
        <v>22</v>
      </c>
      <c r="D27" s="43" t="s">
        <v>23</v>
      </c>
      <c r="E27" s="67">
        <f>COUNTIFS('TOTAL KONTAK ERAT'!$F:$F,"wonowoso")</f>
        <v>0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 t="e">
        <f>SUM(#REF!)</f>
        <v>#REF!</v>
      </c>
      <c r="M27" s="22">
        <f>SUM(E27:E43)</f>
        <v>0</v>
      </c>
      <c r="N27" s="22" t="e">
        <f>SUM(#REF!)</f>
        <v>#REF!</v>
      </c>
      <c r="Q27" s="42">
        <f t="shared" si="0"/>
        <v>0</v>
      </c>
      <c r="R27" s="42">
        <f>SUM(Q27:Q43)</f>
        <v>0</v>
      </c>
    </row>
    <row r="28" spans="2:18" ht="15" customHeight="1" x14ac:dyDescent="0.25">
      <c r="B28" s="53"/>
      <c r="C28" s="54" t="s">
        <v>22</v>
      </c>
      <c r="D28" s="43" t="s">
        <v>24</v>
      </c>
      <c r="E28" s="67">
        <f>COUNTIFS('TOTAL KONTAK ERAT'!$F:$F,"sampang")</f>
        <v>0</v>
      </c>
      <c r="F28" s="22"/>
      <c r="G28" s="23"/>
      <c r="H28" s="23"/>
      <c r="I28" s="23"/>
      <c r="J28" s="23"/>
      <c r="K28" s="23"/>
      <c r="L28" s="24"/>
      <c r="M28" s="24"/>
      <c r="N28" s="24"/>
      <c r="Q28" s="42">
        <f t="shared" si="0"/>
        <v>0</v>
      </c>
    </row>
    <row r="29" spans="2:18" ht="15" customHeight="1" x14ac:dyDescent="0.25">
      <c r="B29" s="53"/>
      <c r="C29" s="54" t="s">
        <v>22</v>
      </c>
      <c r="D29" s="43" t="s">
        <v>241</v>
      </c>
      <c r="E29" s="67">
        <f>COUNTIFS('TOTAL KONTAK ERAT'!$F:$F,"tambakbulusan")</f>
        <v>0</v>
      </c>
      <c r="F29" s="22"/>
      <c r="G29" s="23"/>
      <c r="H29" s="23"/>
      <c r="I29" s="23"/>
      <c r="J29" s="23"/>
      <c r="K29" s="23"/>
      <c r="L29" s="24"/>
      <c r="M29" s="24"/>
      <c r="N29" s="24"/>
      <c r="Q29" s="42">
        <f t="shared" si="0"/>
        <v>0</v>
      </c>
    </row>
    <row r="30" spans="2:18" ht="15" customHeight="1" x14ac:dyDescent="0.25">
      <c r="B30" s="53"/>
      <c r="C30" s="54" t="s">
        <v>22</v>
      </c>
      <c r="D30" s="43" t="s">
        <v>25</v>
      </c>
      <c r="E30" s="67">
        <f>COUNTIFS('TOTAL KONTAK ERAT'!$F:$F,"pulosari")</f>
        <v>0</v>
      </c>
      <c r="F30" s="22"/>
      <c r="G30" s="23"/>
      <c r="H30" s="23"/>
      <c r="I30" s="23"/>
      <c r="J30" s="23"/>
      <c r="K30" s="23"/>
      <c r="L30" s="24"/>
      <c r="M30" s="24"/>
      <c r="N30" s="24"/>
      <c r="Q30" s="42">
        <f t="shared" si="0"/>
        <v>0</v>
      </c>
    </row>
    <row r="31" spans="2:18" ht="15" customHeight="1" x14ac:dyDescent="0.25">
      <c r="B31" s="53"/>
      <c r="C31" s="54" t="s">
        <v>22</v>
      </c>
      <c r="D31" s="43" t="s">
        <v>26</v>
      </c>
      <c r="E31" s="67">
        <f>COUNTIFS('TOTAL KONTAK ERAT'!$F:$F,"Rejosari",'TOTAL KONTAK ERAT'!$E:$E,"karangtengah")</f>
        <v>0</v>
      </c>
      <c r="F31" s="22"/>
      <c r="G31" s="23"/>
      <c r="H31" s="23"/>
      <c r="I31" s="23"/>
      <c r="J31" s="23"/>
      <c r="K31" s="23"/>
      <c r="L31" s="24"/>
      <c r="M31" s="24"/>
      <c r="N31" s="24"/>
      <c r="Q31" s="42">
        <f t="shared" si="0"/>
        <v>0</v>
      </c>
    </row>
    <row r="32" spans="2:18" ht="15" customHeight="1" x14ac:dyDescent="0.25">
      <c r="B32" s="53"/>
      <c r="C32" s="54" t="s">
        <v>22</v>
      </c>
      <c r="D32" s="43" t="s">
        <v>27</v>
      </c>
      <c r="E32" s="67">
        <f>COUNTIFS('TOTAL KONTAK ERAT'!$F:$F,"Ploso")</f>
        <v>0</v>
      </c>
      <c r="F32" s="22"/>
      <c r="G32" s="23"/>
      <c r="H32" s="23"/>
      <c r="I32" s="23"/>
      <c r="J32" s="23"/>
      <c r="K32" s="23"/>
      <c r="L32" s="24"/>
      <c r="M32" s="24"/>
      <c r="N32" s="24"/>
      <c r="Q32" s="42">
        <f t="shared" si="0"/>
        <v>0</v>
      </c>
    </row>
    <row r="33" spans="2:18" ht="15" customHeight="1" x14ac:dyDescent="0.25">
      <c r="B33" s="53"/>
      <c r="C33" s="54" t="s">
        <v>22</v>
      </c>
      <c r="D33" s="43" t="s">
        <v>28</v>
      </c>
      <c r="E33" s="67">
        <f>COUNTIFS('TOTAL KONTAK ERAT'!$F:$F,"Wonokerto")</f>
        <v>0</v>
      </c>
      <c r="F33" s="22"/>
      <c r="G33" s="23"/>
      <c r="H33" s="23"/>
      <c r="I33" s="23"/>
      <c r="J33" s="23"/>
      <c r="K33" s="23"/>
      <c r="L33" s="24"/>
      <c r="M33" s="24"/>
      <c r="N33" s="24"/>
      <c r="Q33" s="42">
        <f t="shared" si="0"/>
        <v>0</v>
      </c>
    </row>
    <row r="34" spans="2:18" ht="15" customHeight="1" x14ac:dyDescent="0.25">
      <c r="B34" s="53"/>
      <c r="C34" s="54" t="s">
        <v>22</v>
      </c>
      <c r="D34" s="43" t="s">
        <v>239</v>
      </c>
      <c r="E34" s="67">
        <f>COUNTIFS('TOTAL KONTAK ERAT'!$F:$F,"Karangsari")</f>
        <v>0</v>
      </c>
      <c r="F34" s="22"/>
      <c r="G34" s="23"/>
      <c r="H34" s="23"/>
      <c r="I34" s="23"/>
      <c r="J34" s="23"/>
      <c r="K34" s="23"/>
      <c r="L34" s="24"/>
      <c r="M34" s="24"/>
      <c r="N34" s="24"/>
      <c r="Q34" s="42">
        <f t="shared" si="0"/>
        <v>0</v>
      </c>
    </row>
    <row r="35" spans="2:18" ht="15" customHeight="1" x14ac:dyDescent="0.25">
      <c r="B35" s="53"/>
      <c r="C35" s="54" t="s">
        <v>22</v>
      </c>
      <c r="D35" s="43" t="s">
        <v>29</v>
      </c>
      <c r="E35" s="67">
        <f>COUNTIFS('TOTAL KONTAK ERAT'!$F:$F,"Batu")</f>
        <v>0</v>
      </c>
      <c r="F35" s="22"/>
      <c r="G35" s="23"/>
      <c r="H35" s="23"/>
      <c r="I35" s="23"/>
      <c r="J35" s="23"/>
      <c r="K35" s="23"/>
      <c r="L35" s="24"/>
      <c r="M35" s="24"/>
      <c r="N35" s="24"/>
      <c r="Q35" s="42">
        <f t="shared" si="0"/>
        <v>0</v>
      </c>
    </row>
    <row r="36" spans="2:18" ht="15" customHeight="1" x14ac:dyDescent="0.25">
      <c r="B36" s="53"/>
      <c r="C36" s="54" t="s">
        <v>22</v>
      </c>
      <c r="D36" s="43" t="s">
        <v>30</v>
      </c>
      <c r="E36" s="67">
        <f>COUNTIFS('TOTAL KONTAK ERAT'!$F:$F,"Donorejo")</f>
        <v>0</v>
      </c>
      <c r="F36" s="22"/>
      <c r="G36" s="23"/>
      <c r="H36" s="23"/>
      <c r="I36" s="23"/>
      <c r="J36" s="23"/>
      <c r="K36" s="23"/>
      <c r="L36" s="24"/>
      <c r="M36" s="24"/>
      <c r="N36" s="24"/>
      <c r="Q36" s="42">
        <f t="shared" si="0"/>
        <v>0</v>
      </c>
    </row>
    <row r="37" spans="2:18" ht="15" customHeight="1" x14ac:dyDescent="0.25">
      <c r="B37" s="53"/>
      <c r="C37" s="54" t="s">
        <v>22</v>
      </c>
      <c r="D37" s="43" t="s">
        <v>275</v>
      </c>
      <c r="E37" s="67">
        <f>COUNTIFS('TOTAL KONTAK ERAT'!$F:$F,"Kedunguter")</f>
        <v>0</v>
      </c>
      <c r="F37" s="22"/>
      <c r="G37" s="23"/>
      <c r="H37" s="23"/>
      <c r="I37" s="23"/>
      <c r="J37" s="23"/>
      <c r="K37" s="23"/>
      <c r="L37" s="24"/>
      <c r="M37" s="24"/>
      <c r="N37" s="24"/>
      <c r="Q37" s="42">
        <f t="shared" si="0"/>
        <v>0</v>
      </c>
    </row>
    <row r="38" spans="2:18" ht="15" customHeight="1" x14ac:dyDescent="0.25">
      <c r="B38" s="53"/>
      <c r="C38" s="54" t="s">
        <v>22</v>
      </c>
      <c r="D38" s="43" t="s">
        <v>276</v>
      </c>
      <c r="E38" s="67">
        <f>COUNTIFS('TOTAL KONTAK ERAT'!$F:$F,"Karangtowo")</f>
        <v>0</v>
      </c>
      <c r="F38" s="22"/>
      <c r="G38" s="23"/>
      <c r="H38" s="23"/>
      <c r="I38" s="23"/>
      <c r="J38" s="23"/>
      <c r="K38" s="23"/>
      <c r="L38" s="24"/>
      <c r="M38" s="24"/>
      <c r="N38" s="24"/>
      <c r="Q38" s="42">
        <f t="shared" si="0"/>
        <v>0</v>
      </c>
    </row>
    <row r="39" spans="2:18" ht="15" customHeight="1" x14ac:dyDescent="0.25">
      <c r="B39" s="53"/>
      <c r="C39" s="54" t="s">
        <v>22</v>
      </c>
      <c r="D39" s="43" t="s">
        <v>31</v>
      </c>
      <c r="E39" s="67">
        <f>COUNTIFS('TOTAL KONTAK ERAT'!$F:$F,"Wonoagung")</f>
        <v>0</v>
      </c>
      <c r="F39" s="22"/>
      <c r="G39" s="23"/>
      <c r="H39" s="23"/>
      <c r="I39" s="23"/>
      <c r="J39" s="23"/>
      <c r="K39" s="23"/>
      <c r="L39" s="24"/>
      <c r="M39" s="24"/>
      <c r="N39" s="24"/>
      <c r="Q39" s="42">
        <f t="shared" si="0"/>
        <v>0</v>
      </c>
    </row>
    <row r="40" spans="2:18" ht="15" customHeight="1" x14ac:dyDescent="0.25">
      <c r="B40" s="53"/>
      <c r="C40" s="54" t="s">
        <v>22</v>
      </c>
      <c r="D40" s="43" t="s">
        <v>32</v>
      </c>
      <c r="E40" s="67">
        <f>COUNTIFS('TOTAL KONTAK ERAT'!$F:$F,"Klitih")</f>
        <v>0</v>
      </c>
      <c r="F40" s="22"/>
      <c r="G40" s="23"/>
      <c r="H40" s="23"/>
      <c r="I40" s="23"/>
      <c r="J40" s="23"/>
      <c r="K40" s="23"/>
      <c r="L40" s="24"/>
      <c r="M40" s="24"/>
      <c r="N40" s="24"/>
      <c r="Q40" s="42">
        <f t="shared" si="0"/>
        <v>0</v>
      </c>
    </row>
    <row r="41" spans="2:18" ht="15" customHeight="1" x14ac:dyDescent="0.25">
      <c r="B41" s="53"/>
      <c r="C41" s="54" t="s">
        <v>22</v>
      </c>
      <c r="D41" s="43" t="s">
        <v>33</v>
      </c>
      <c r="E41" s="67">
        <f>COUNTIFS('TOTAL KONTAK ERAT'!$F:$F,"Grogol")</f>
        <v>0</v>
      </c>
      <c r="F41" s="22"/>
      <c r="G41" s="23"/>
      <c r="H41" s="23"/>
      <c r="I41" s="23"/>
      <c r="J41" s="23"/>
      <c r="K41" s="23"/>
      <c r="L41" s="24"/>
      <c r="M41" s="24"/>
      <c r="N41" s="24"/>
      <c r="Q41" s="42">
        <f t="shared" si="0"/>
        <v>0</v>
      </c>
    </row>
    <row r="42" spans="2:18" ht="15" customHeight="1" x14ac:dyDescent="0.25">
      <c r="B42" s="53"/>
      <c r="C42" s="54" t="s">
        <v>22</v>
      </c>
      <c r="D42" s="43" t="s">
        <v>34</v>
      </c>
      <c r="E42" s="67">
        <f>COUNTIFS('TOTAL KONTAK ERAT'!$F:$F,"Pidodo")</f>
        <v>0</v>
      </c>
      <c r="F42" s="22"/>
      <c r="G42" s="23"/>
      <c r="H42" s="23"/>
      <c r="I42" s="23"/>
      <c r="J42" s="23"/>
      <c r="K42" s="23"/>
      <c r="L42" s="24"/>
      <c r="M42" s="24"/>
      <c r="N42" s="24"/>
      <c r="Q42" s="42">
        <f t="shared" si="0"/>
        <v>0</v>
      </c>
    </row>
    <row r="43" spans="2:18" ht="15" customHeight="1" x14ac:dyDescent="0.25">
      <c r="B43" s="53"/>
      <c r="C43" s="54" t="s">
        <v>22</v>
      </c>
      <c r="D43" s="43" t="s">
        <v>35</v>
      </c>
      <c r="E43" s="67">
        <f>COUNTIFS('TOTAL KONTAK ERAT'!$F:$F,"Dukun")</f>
        <v>0</v>
      </c>
      <c r="F43" s="22"/>
      <c r="G43" s="23"/>
      <c r="H43" s="23"/>
      <c r="I43" s="23"/>
      <c r="J43" s="23"/>
      <c r="K43" s="23"/>
      <c r="L43" s="24"/>
      <c r="M43" s="24"/>
      <c r="N43" s="24"/>
      <c r="Q43" s="42">
        <f t="shared" si="0"/>
        <v>0</v>
      </c>
    </row>
    <row r="44" spans="2:18" x14ac:dyDescent="0.25">
      <c r="B44" s="47">
        <v>3</v>
      </c>
      <c r="C44" s="55" t="s">
        <v>36</v>
      </c>
      <c r="D44" s="43" t="s">
        <v>37</v>
      </c>
      <c r="E44" s="67">
        <f>COUNTIFS('TOTAL KONTAK ERAT'!$F:$F,"Botorejo")</f>
        <v>4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 t="e">
        <f>SUM(#REF!)</f>
        <v>#REF!</v>
      </c>
      <c r="M44" s="22">
        <f>SUM(E44:E64)</f>
        <v>161</v>
      </c>
      <c r="N44" s="22" t="e">
        <f>SUM(#REF!)</f>
        <v>#REF!</v>
      </c>
      <c r="Q44" s="42">
        <f t="shared" si="0"/>
        <v>4</v>
      </c>
      <c r="R44" s="42">
        <f>SUM(Q44:Q64)</f>
        <v>161</v>
      </c>
    </row>
    <row r="45" spans="2:18" x14ac:dyDescent="0.25">
      <c r="B45" s="47"/>
      <c r="C45" s="55" t="s">
        <v>36</v>
      </c>
      <c r="D45" s="43" t="s">
        <v>38</v>
      </c>
      <c r="E45" s="67">
        <f>COUNTIFS('TOTAL KONTAK ERAT'!$F:$F,"Getas")</f>
        <v>0</v>
      </c>
      <c r="F45" s="22"/>
      <c r="G45" s="23"/>
      <c r="H45" s="23"/>
      <c r="I45" s="23"/>
      <c r="J45" s="23"/>
      <c r="K45" s="23"/>
      <c r="L45" s="24"/>
      <c r="M45" s="24"/>
      <c r="N45" s="24"/>
      <c r="Q45" s="42">
        <f t="shared" si="0"/>
        <v>0</v>
      </c>
    </row>
    <row r="46" spans="2:18" x14ac:dyDescent="0.25">
      <c r="B46" s="47"/>
      <c r="C46" s="55" t="s">
        <v>36</v>
      </c>
      <c r="D46" s="43" t="s">
        <v>39</v>
      </c>
      <c r="E46" s="67">
        <f>COUNTIFS('TOTAL KONTAK ERAT'!$F:$F,"Kuncir")</f>
        <v>0</v>
      </c>
      <c r="F46" s="22"/>
      <c r="G46" s="23"/>
      <c r="H46" s="23"/>
      <c r="I46" s="23"/>
      <c r="J46" s="23"/>
      <c r="K46" s="23"/>
      <c r="L46" s="24"/>
      <c r="M46" s="24"/>
      <c r="N46" s="24"/>
      <c r="Q46" s="42">
        <f t="shared" si="0"/>
        <v>0</v>
      </c>
    </row>
    <row r="47" spans="2:18" x14ac:dyDescent="0.25">
      <c r="B47" s="47"/>
      <c r="C47" s="55" t="s">
        <v>36</v>
      </c>
      <c r="D47" s="43" t="s">
        <v>40</v>
      </c>
      <c r="E47" s="67">
        <f>COUNTIFS('TOTAL KONTAK ERAT'!$F:$F,"trengguli")</f>
        <v>0</v>
      </c>
      <c r="F47" s="22"/>
      <c r="G47" s="23"/>
      <c r="H47" s="23"/>
      <c r="I47" s="23"/>
      <c r="J47" s="23"/>
      <c r="K47" s="23"/>
      <c r="L47" s="24"/>
      <c r="M47" s="24"/>
      <c r="N47" s="24"/>
      <c r="Q47" s="42">
        <f t="shared" si="0"/>
        <v>0</v>
      </c>
    </row>
    <row r="48" spans="2:18" x14ac:dyDescent="0.25">
      <c r="B48" s="47"/>
      <c r="C48" s="55" t="s">
        <v>36</v>
      </c>
      <c r="D48" s="43" t="s">
        <v>41</v>
      </c>
      <c r="E48" s="67">
        <f>COUNTIFS('TOTAL KONTAK ERAT'!$F:$F,"Mranak")</f>
        <v>13</v>
      </c>
      <c r="F48" s="22"/>
      <c r="G48" s="23"/>
      <c r="H48" s="23"/>
      <c r="I48" s="23"/>
      <c r="J48" s="23"/>
      <c r="K48" s="23"/>
      <c r="L48" s="24"/>
      <c r="M48" s="24"/>
      <c r="N48" s="24"/>
      <c r="Q48" s="42">
        <f t="shared" si="0"/>
        <v>13</v>
      </c>
    </row>
    <row r="49" spans="2:17" x14ac:dyDescent="0.25">
      <c r="B49" s="47"/>
      <c r="C49" s="55" t="s">
        <v>36</v>
      </c>
      <c r="D49" s="43" t="s">
        <v>42</v>
      </c>
      <c r="E49" s="67">
        <f>COUNTIFS('TOTAL KONTAK ERAT'!$F:$F,"Pilangrejo")</f>
        <v>14</v>
      </c>
      <c r="F49" s="22"/>
      <c r="G49" s="23"/>
      <c r="H49" s="23"/>
      <c r="I49" s="23"/>
      <c r="J49" s="23"/>
      <c r="K49" s="23"/>
      <c r="L49" s="24"/>
      <c r="M49" s="24"/>
      <c r="N49" s="24"/>
      <c r="Q49" s="42">
        <f t="shared" si="0"/>
        <v>14</v>
      </c>
    </row>
    <row r="50" spans="2:17" x14ac:dyDescent="0.25">
      <c r="B50" s="47"/>
      <c r="C50" s="55" t="s">
        <v>36</v>
      </c>
      <c r="D50" s="43" t="s">
        <v>43</v>
      </c>
      <c r="E50" s="67">
        <f>COUNTIFS('TOTAL KONTAK ERAT'!$F:$F,"Kerang kulon")</f>
        <v>0</v>
      </c>
      <c r="F50" s="22"/>
      <c r="G50" s="23"/>
      <c r="H50" s="23"/>
      <c r="I50" s="23"/>
      <c r="J50" s="23"/>
      <c r="K50" s="23"/>
      <c r="L50" s="24"/>
      <c r="M50" s="24"/>
      <c r="N50" s="24"/>
      <c r="Q50" s="42">
        <f t="shared" si="0"/>
        <v>0</v>
      </c>
    </row>
    <row r="51" spans="2:17" x14ac:dyDescent="0.25">
      <c r="B51" s="47"/>
      <c r="C51" s="55" t="s">
        <v>36</v>
      </c>
      <c r="D51" s="43" t="s">
        <v>44</v>
      </c>
      <c r="E51" s="67">
        <f>COUNTIFS('TOTAL KONTAK ERAT'!$F:$F,"Sidomulyo",'TOTAL KONTAK ERAT'!$E:$E,"wonosalam")</f>
        <v>13</v>
      </c>
      <c r="F51" s="22"/>
      <c r="G51" s="23"/>
      <c r="H51" s="23"/>
      <c r="I51" s="23"/>
      <c r="J51" s="23"/>
      <c r="K51" s="23"/>
      <c r="L51" s="24"/>
      <c r="M51" s="24"/>
      <c r="N51" s="24"/>
      <c r="Q51" s="42">
        <f t="shared" si="0"/>
        <v>13</v>
      </c>
    </row>
    <row r="52" spans="2:17" x14ac:dyDescent="0.25">
      <c r="B52" s="47"/>
      <c r="C52" s="55" t="s">
        <v>36</v>
      </c>
      <c r="D52" s="43" t="s">
        <v>45</v>
      </c>
      <c r="E52" s="67">
        <f>COUNTIFS('TOTAL KONTAK ERAT'!$F:$F,"Bunderan")</f>
        <v>17</v>
      </c>
      <c r="F52" s="22"/>
      <c r="G52" s="23"/>
      <c r="H52" s="23"/>
      <c r="I52" s="23"/>
      <c r="J52" s="23"/>
      <c r="K52" s="23"/>
      <c r="L52" s="24"/>
      <c r="M52" s="24"/>
      <c r="N52" s="24"/>
      <c r="Q52" s="42">
        <f t="shared" si="0"/>
        <v>17</v>
      </c>
    </row>
    <row r="53" spans="2:17" x14ac:dyDescent="0.25">
      <c r="B53" s="47"/>
      <c r="C53" s="55" t="s">
        <v>36</v>
      </c>
      <c r="D53" s="43" t="s">
        <v>46</v>
      </c>
      <c r="E53" s="67">
        <f>COUNTIFS('TOTAL KONTAK ERAT'!$F:$F,"Mojodemak")</f>
        <v>48</v>
      </c>
      <c r="F53" s="22"/>
      <c r="G53" s="23"/>
      <c r="H53" s="23"/>
      <c r="I53" s="23"/>
      <c r="J53" s="23"/>
      <c r="K53" s="23"/>
      <c r="L53" s="24"/>
      <c r="M53" s="24"/>
      <c r="N53" s="24"/>
      <c r="Q53" s="42">
        <f t="shared" si="0"/>
        <v>48</v>
      </c>
    </row>
    <row r="54" spans="2:17" x14ac:dyDescent="0.25">
      <c r="B54" s="47"/>
      <c r="C54" s="55" t="s">
        <v>36</v>
      </c>
      <c r="D54" s="43" t="s">
        <v>47</v>
      </c>
      <c r="E54" s="67">
        <f>COUNTIFS('TOTAL KONTAK ERAT'!$F:$F,"Mrisen")</f>
        <v>52</v>
      </c>
      <c r="F54" s="22"/>
      <c r="G54" s="23"/>
      <c r="H54" s="23"/>
      <c r="I54" s="23"/>
      <c r="J54" s="23"/>
      <c r="K54" s="23"/>
      <c r="L54" s="24"/>
      <c r="M54" s="24"/>
      <c r="N54" s="24"/>
      <c r="Q54" s="42">
        <f t="shared" si="0"/>
        <v>52</v>
      </c>
    </row>
    <row r="55" spans="2:17" x14ac:dyDescent="0.25">
      <c r="B55" s="47"/>
      <c r="C55" s="55" t="s">
        <v>36</v>
      </c>
      <c r="D55" s="43" t="s">
        <v>48</v>
      </c>
      <c r="E55" s="67">
        <f>COUNTIFS('TOTAL KONTAK ERAT'!$F:$F,"Doreng")</f>
        <v>0</v>
      </c>
      <c r="F55" s="22"/>
      <c r="G55" s="23"/>
      <c r="H55" s="23"/>
      <c r="I55" s="23"/>
      <c r="J55" s="23"/>
      <c r="K55" s="23"/>
      <c r="L55" s="24"/>
      <c r="M55" s="24"/>
      <c r="N55" s="24"/>
      <c r="Q55" s="42">
        <f t="shared" si="0"/>
        <v>0</v>
      </c>
    </row>
    <row r="56" spans="2:17" x14ac:dyDescent="0.25">
      <c r="B56" s="47"/>
      <c r="C56" s="55" t="s">
        <v>36</v>
      </c>
      <c r="D56" s="43" t="s">
        <v>273</v>
      </c>
      <c r="E56" s="67">
        <f>COUNTIFS('TOTAL KONTAK ERAT'!$F:$F,"Karangrowo")</f>
        <v>0</v>
      </c>
      <c r="F56" s="22"/>
      <c r="G56" s="23"/>
      <c r="H56" s="23"/>
      <c r="I56" s="23"/>
      <c r="J56" s="23"/>
      <c r="K56" s="23"/>
      <c r="L56" s="24"/>
      <c r="M56" s="24"/>
      <c r="N56" s="24"/>
      <c r="Q56" s="42">
        <f t="shared" si="0"/>
        <v>0</v>
      </c>
    </row>
    <row r="57" spans="2:17" x14ac:dyDescent="0.25">
      <c r="B57" s="47"/>
      <c r="C57" s="55" t="s">
        <v>36</v>
      </c>
      <c r="D57" s="43" t="s">
        <v>49</v>
      </c>
      <c r="E57" s="67">
        <f>COUNTIFS('TOTAL KONTAK ERAT'!$F:$F,"Kalianyar")</f>
        <v>0</v>
      </c>
      <c r="F57" s="22"/>
      <c r="G57" s="23"/>
      <c r="H57" s="23"/>
      <c r="I57" s="23"/>
      <c r="J57" s="23"/>
      <c r="K57" s="23"/>
      <c r="L57" s="24"/>
      <c r="M57" s="24"/>
      <c r="N57" s="24"/>
      <c r="Q57" s="42">
        <f t="shared" si="0"/>
        <v>0</v>
      </c>
    </row>
    <row r="58" spans="2:17" x14ac:dyDescent="0.25">
      <c r="B58" s="47"/>
      <c r="C58" s="55" t="s">
        <v>36</v>
      </c>
      <c r="D58" s="43" t="s">
        <v>36</v>
      </c>
      <c r="E58" s="67">
        <f>COUNTIFS('TOTAL KONTAK ERAT'!$F:$F,"Wonosalam")</f>
        <v>0</v>
      </c>
      <c r="F58" s="22"/>
      <c r="G58" s="23"/>
      <c r="H58" s="23"/>
      <c r="I58" s="23"/>
      <c r="J58" s="23"/>
      <c r="K58" s="23"/>
      <c r="L58" s="24"/>
      <c r="M58" s="24"/>
      <c r="N58" s="24"/>
      <c r="Q58" s="42">
        <f t="shared" si="0"/>
        <v>0</v>
      </c>
    </row>
    <row r="59" spans="2:17" x14ac:dyDescent="0.25">
      <c r="B59" s="47"/>
      <c r="C59" s="55" t="s">
        <v>36</v>
      </c>
      <c r="D59" s="43" t="s">
        <v>50</v>
      </c>
      <c r="E59" s="67">
        <f>COUNTIFS('TOTAL KONTAK ERAT'!$F:$F,"Tlogorejo",'TOTAL KONTAK ERAT'!$E:$E,"wonosalam")</f>
        <v>0</v>
      </c>
      <c r="F59" s="22"/>
      <c r="G59" s="23"/>
      <c r="H59" s="23"/>
      <c r="I59" s="23"/>
      <c r="J59" s="23"/>
      <c r="K59" s="23"/>
      <c r="L59" s="24"/>
      <c r="M59" s="24"/>
      <c r="N59" s="24"/>
      <c r="Q59" s="42">
        <f t="shared" si="0"/>
        <v>0</v>
      </c>
    </row>
    <row r="60" spans="2:17" x14ac:dyDescent="0.25">
      <c r="B60" s="47"/>
      <c r="C60" s="55" t="s">
        <v>36</v>
      </c>
      <c r="D60" s="43" t="s">
        <v>51</v>
      </c>
      <c r="E60" s="67">
        <f>COUNTIFS('TOTAL KONTAK ERAT'!$F:$F,"Tlogodowo")</f>
        <v>0</v>
      </c>
      <c r="F60" s="22"/>
      <c r="G60" s="23"/>
      <c r="H60" s="23"/>
      <c r="I60" s="23"/>
      <c r="J60" s="23"/>
      <c r="K60" s="23"/>
      <c r="L60" s="24"/>
      <c r="M60" s="24"/>
      <c r="N60" s="24"/>
      <c r="Q60" s="42">
        <f t="shared" si="0"/>
        <v>0</v>
      </c>
    </row>
    <row r="61" spans="2:17" x14ac:dyDescent="0.25">
      <c r="B61" s="47"/>
      <c r="C61" s="55" t="s">
        <v>36</v>
      </c>
      <c r="D61" s="43" t="s">
        <v>52</v>
      </c>
      <c r="E61" s="67">
        <f>COUNTIFS('TOTAL KONTAK ERAT'!$F:$F,"Lempuyang")</f>
        <v>0</v>
      </c>
      <c r="F61" s="22"/>
      <c r="G61" s="23"/>
      <c r="H61" s="23"/>
      <c r="I61" s="23"/>
      <c r="J61" s="23"/>
      <c r="K61" s="23"/>
      <c r="L61" s="24"/>
      <c r="M61" s="24"/>
      <c r="N61" s="24"/>
      <c r="Q61" s="42">
        <f t="shared" si="0"/>
        <v>0</v>
      </c>
    </row>
    <row r="62" spans="2:17" x14ac:dyDescent="0.25">
      <c r="B62" s="47"/>
      <c r="C62" s="55" t="s">
        <v>36</v>
      </c>
      <c r="D62" s="43" t="s">
        <v>53</v>
      </c>
      <c r="E62" s="67">
        <f>COUNTIFS('TOTAL KONTAK ERAT'!$F:$F,"Karangrejo",'TOTAL KONTAK ERAT'!$E:$E,"Wonosalam")</f>
        <v>0</v>
      </c>
      <c r="F62" s="22"/>
      <c r="G62" s="23"/>
      <c r="H62" s="23"/>
      <c r="I62" s="23"/>
      <c r="J62" s="23"/>
      <c r="K62" s="23"/>
      <c r="L62" s="24"/>
      <c r="M62" s="24"/>
      <c r="N62" s="24"/>
      <c r="Q62" s="42">
        <f t="shared" si="0"/>
        <v>0</v>
      </c>
    </row>
    <row r="63" spans="2:17" x14ac:dyDescent="0.25">
      <c r="B63" s="47"/>
      <c r="C63" s="55" t="s">
        <v>36</v>
      </c>
      <c r="D63" s="43" t="s">
        <v>274</v>
      </c>
      <c r="E63" s="67">
        <f>COUNTIFS('TOTAL KONTAK ERAT'!$F:$F,"Kendaldoyong")</f>
        <v>0</v>
      </c>
      <c r="F63" s="22"/>
      <c r="G63" s="23"/>
      <c r="H63" s="23"/>
      <c r="I63" s="23"/>
      <c r="J63" s="23"/>
      <c r="K63" s="23"/>
      <c r="L63" s="24"/>
      <c r="M63" s="24"/>
      <c r="N63" s="24"/>
      <c r="Q63" s="42">
        <f t="shared" si="0"/>
        <v>0</v>
      </c>
    </row>
    <row r="64" spans="2:17" x14ac:dyDescent="0.25">
      <c r="B64" s="47"/>
      <c r="C64" s="55" t="s">
        <v>36</v>
      </c>
      <c r="D64" s="43" t="s">
        <v>54</v>
      </c>
      <c r="E64" s="67">
        <f>COUNTIFS('TOTAL KONTAK ERAT'!$F:$F,"Jogoloyo")</f>
        <v>0</v>
      </c>
      <c r="F64" s="22"/>
      <c r="G64" s="23"/>
      <c r="H64" s="23"/>
      <c r="I64" s="23"/>
      <c r="J64" s="23"/>
      <c r="K64" s="23"/>
      <c r="L64" s="24"/>
      <c r="M64" s="24"/>
      <c r="N64" s="24"/>
      <c r="Q64" s="42">
        <f t="shared" si="0"/>
        <v>0</v>
      </c>
    </row>
    <row r="65" spans="2:18" x14ac:dyDescent="0.25">
      <c r="B65" s="53">
        <v>4</v>
      </c>
      <c r="C65" s="54" t="s">
        <v>55</v>
      </c>
      <c r="D65" s="56" t="s">
        <v>56</v>
      </c>
      <c r="E65" s="67">
        <f>COUNTIFS('TOTAL KONTAK ERAT'!$F:$F,"Kedondong",'TOTAL KONTAK ERAT'!$E:$E,"gajah")</f>
        <v>26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 t="e">
        <f>SUM(#REF!)</f>
        <v>#REF!</v>
      </c>
      <c r="M65" s="22">
        <f>SUM(E65:E82)</f>
        <v>128</v>
      </c>
      <c r="N65" s="22" t="e">
        <f>SUM(#REF!)</f>
        <v>#REF!</v>
      </c>
      <c r="Q65" s="42">
        <f t="shared" si="0"/>
        <v>26</v>
      </c>
      <c r="R65" s="42">
        <f>SUM(Q65:Q82)</f>
        <v>128</v>
      </c>
    </row>
    <row r="66" spans="2:18" x14ac:dyDescent="0.25">
      <c r="B66" s="53"/>
      <c r="C66" s="54" t="s">
        <v>55</v>
      </c>
      <c r="D66" s="57" t="s">
        <v>57</v>
      </c>
      <c r="E66" s="67">
        <f>COUNTIFS('TOTAL KONTAK ERAT'!$F:$F,"Banjarsari",'TOTAL KONTAK ERAT'!$E:$E,"gajah")</f>
        <v>14</v>
      </c>
      <c r="F66" s="22"/>
      <c r="G66" s="23"/>
      <c r="H66" s="23"/>
      <c r="I66" s="23"/>
      <c r="J66" s="23"/>
      <c r="K66" s="23"/>
      <c r="L66" s="24"/>
      <c r="M66" s="24"/>
      <c r="N66" s="24"/>
      <c r="Q66" s="42">
        <f t="shared" si="0"/>
        <v>14</v>
      </c>
    </row>
    <row r="67" spans="2:18" x14ac:dyDescent="0.25">
      <c r="B67" s="53"/>
      <c r="C67" s="54" t="s">
        <v>55</v>
      </c>
      <c r="D67" s="56" t="s">
        <v>55</v>
      </c>
      <c r="E67" s="67">
        <f>COUNTIFS('TOTAL KONTAK ERAT'!$F:$F,"Gajah")</f>
        <v>1</v>
      </c>
      <c r="F67" s="22"/>
      <c r="G67" s="23"/>
      <c r="H67" s="23"/>
      <c r="I67" s="23"/>
      <c r="J67" s="23"/>
      <c r="K67" s="23"/>
      <c r="L67" s="24"/>
      <c r="M67" s="24"/>
      <c r="N67" s="24"/>
      <c r="Q67" s="42">
        <f t="shared" si="0"/>
        <v>1</v>
      </c>
    </row>
    <row r="68" spans="2:18" x14ac:dyDescent="0.25">
      <c r="B68" s="53"/>
      <c r="C68" s="54" t="s">
        <v>55</v>
      </c>
      <c r="D68" s="56" t="s">
        <v>58</v>
      </c>
      <c r="E68" s="67">
        <f>COUNTIFS('TOTAL KONTAK ERAT'!$F:$F,"Sari")</f>
        <v>0</v>
      </c>
      <c r="F68" s="22"/>
      <c r="G68" s="23"/>
      <c r="H68" s="23"/>
      <c r="I68" s="23"/>
      <c r="J68" s="23"/>
      <c r="K68" s="23"/>
      <c r="L68" s="24"/>
      <c r="M68" s="24"/>
      <c r="N68" s="24"/>
      <c r="Q68" s="42">
        <f t="shared" si="0"/>
        <v>0</v>
      </c>
    </row>
    <row r="69" spans="2:18" x14ac:dyDescent="0.25">
      <c r="B69" s="53"/>
      <c r="C69" s="54" t="s">
        <v>55</v>
      </c>
      <c r="D69" s="56" t="s">
        <v>59</v>
      </c>
      <c r="E69" s="67">
        <f>COUNTIFS('TOTAL KONTAK ERAT'!$F:$F,"Boyolali")</f>
        <v>0</v>
      </c>
      <c r="F69" s="22"/>
      <c r="G69" s="23"/>
      <c r="H69" s="23"/>
      <c r="I69" s="23"/>
      <c r="J69" s="23"/>
      <c r="K69" s="23"/>
      <c r="L69" s="24"/>
      <c r="M69" s="24"/>
      <c r="N69" s="24"/>
      <c r="Q69" s="42">
        <f t="shared" si="0"/>
        <v>0</v>
      </c>
    </row>
    <row r="70" spans="2:18" x14ac:dyDescent="0.25">
      <c r="B70" s="53"/>
      <c r="C70" s="54" t="s">
        <v>55</v>
      </c>
      <c r="D70" s="56" t="s">
        <v>60</v>
      </c>
      <c r="E70" s="67">
        <f>COUNTIFS('TOTAL KONTAK ERAT'!$F:$F,"Jatisono")</f>
        <v>17</v>
      </c>
      <c r="F70" s="22"/>
      <c r="G70" s="23"/>
      <c r="H70" s="23"/>
      <c r="I70" s="23"/>
      <c r="J70" s="23"/>
      <c r="K70" s="23"/>
      <c r="L70" s="24"/>
      <c r="M70" s="24"/>
      <c r="N70" s="24"/>
      <c r="Q70" s="42">
        <f t="shared" si="0"/>
        <v>17</v>
      </c>
    </row>
    <row r="71" spans="2:18" x14ac:dyDescent="0.25">
      <c r="B71" s="53"/>
      <c r="C71" s="54" t="s">
        <v>55</v>
      </c>
      <c r="D71" s="56" t="s">
        <v>61</v>
      </c>
      <c r="E71" s="67">
        <f>COUNTIFS('TOTAL KONTAK ERAT'!$F:$F,"Sambiroto")</f>
        <v>0</v>
      </c>
      <c r="F71" s="22"/>
      <c r="G71" s="23"/>
      <c r="H71" s="23"/>
      <c r="I71" s="23"/>
      <c r="J71" s="23"/>
      <c r="K71" s="23"/>
      <c r="L71" s="24"/>
      <c r="M71" s="24"/>
      <c r="N71" s="24"/>
      <c r="Q71" s="42">
        <f t="shared" si="0"/>
        <v>0</v>
      </c>
    </row>
    <row r="72" spans="2:18" x14ac:dyDescent="0.25">
      <c r="B72" s="53"/>
      <c r="C72" s="54" t="s">
        <v>55</v>
      </c>
      <c r="D72" s="56" t="s">
        <v>62</v>
      </c>
      <c r="E72" s="67">
        <f>COUNTIFS('TOTAL KONTAK ERAT'!$F:$F,"Tlogopandogan")</f>
        <v>0</v>
      </c>
      <c r="F72" s="22"/>
      <c r="G72" s="23"/>
      <c r="H72" s="23"/>
      <c r="I72" s="23"/>
      <c r="J72" s="23"/>
      <c r="K72" s="23"/>
      <c r="L72" s="24"/>
      <c r="M72" s="24"/>
      <c r="N72" s="24"/>
      <c r="Q72" s="42">
        <f t="shared" ref="Q72:Q135" si="1">SUM(E72:E72)</f>
        <v>0</v>
      </c>
    </row>
    <row r="73" spans="2:18" x14ac:dyDescent="0.25">
      <c r="B73" s="53"/>
      <c r="C73" s="54" t="s">
        <v>55</v>
      </c>
      <c r="D73" s="56" t="s">
        <v>63</v>
      </c>
      <c r="E73" s="67">
        <f>COUNTIFS('TOTAL KONTAK ERAT'!$F:$F,"Surodadi",'TOTAL KONTAK ERAT'!$E:$E,"gajah")</f>
        <v>5</v>
      </c>
      <c r="F73" s="22"/>
      <c r="G73" s="23"/>
      <c r="H73" s="23"/>
      <c r="I73" s="23"/>
      <c r="J73" s="23"/>
      <c r="K73" s="23"/>
      <c r="L73" s="24"/>
      <c r="M73" s="24"/>
      <c r="N73" s="24"/>
      <c r="Q73" s="42">
        <f t="shared" si="1"/>
        <v>5</v>
      </c>
    </row>
    <row r="74" spans="2:18" x14ac:dyDescent="0.25">
      <c r="B74" s="53"/>
      <c r="C74" s="54" t="s">
        <v>55</v>
      </c>
      <c r="D74" s="56" t="s">
        <v>64</v>
      </c>
      <c r="E74" s="67">
        <f>COUNTIFS('TOTAL KONTAK ERAT'!$F:$F,"Gedangalas")</f>
        <v>12</v>
      </c>
      <c r="F74" s="22"/>
      <c r="G74" s="23"/>
      <c r="H74" s="23"/>
      <c r="I74" s="23"/>
      <c r="J74" s="23"/>
      <c r="K74" s="23"/>
      <c r="L74" s="24"/>
      <c r="M74" s="24"/>
      <c r="N74" s="24"/>
      <c r="Q74" s="42">
        <f t="shared" si="1"/>
        <v>12</v>
      </c>
    </row>
    <row r="75" spans="2:18" x14ac:dyDescent="0.25">
      <c r="B75" s="53"/>
      <c r="C75" s="54" t="s">
        <v>55</v>
      </c>
      <c r="D75" s="56" t="s">
        <v>65</v>
      </c>
      <c r="E75" s="67">
        <f>COUNTIFS('TOTAL KONTAK ERAT'!$F:$F,"Sambung")</f>
        <v>0</v>
      </c>
      <c r="F75" s="22"/>
      <c r="G75" s="23"/>
      <c r="H75" s="23"/>
      <c r="I75" s="23"/>
      <c r="J75" s="23"/>
      <c r="K75" s="23"/>
      <c r="L75" s="24"/>
      <c r="M75" s="24"/>
      <c r="N75" s="24"/>
      <c r="Q75" s="42">
        <f t="shared" si="1"/>
        <v>0</v>
      </c>
    </row>
    <row r="76" spans="2:18" x14ac:dyDescent="0.25">
      <c r="B76" s="53"/>
      <c r="C76" s="54" t="s">
        <v>55</v>
      </c>
      <c r="D76" s="56" t="s">
        <v>66</v>
      </c>
      <c r="E76" s="67">
        <f>COUNTIFS('TOTAL KONTAK ERAT'!$F:$F,"Tambirejo")</f>
        <v>0</v>
      </c>
      <c r="F76" s="22"/>
      <c r="G76" s="23"/>
      <c r="H76" s="23"/>
      <c r="I76" s="23"/>
      <c r="J76" s="23"/>
      <c r="K76" s="23"/>
      <c r="L76" s="24"/>
      <c r="M76" s="24"/>
      <c r="N76" s="24"/>
      <c r="Q76" s="42">
        <f t="shared" si="1"/>
        <v>0</v>
      </c>
    </row>
    <row r="77" spans="2:18" x14ac:dyDescent="0.25">
      <c r="B77" s="53"/>
      <c r="C77" s="54" t="s">
        <v>55</v>
      </c>
      <c r="D77" s="56" t="s">
        <v>67</v>
      </c>
      <c r="E77" s="67">
        <f>COUNTIFS('TOTAL KONTAK ERAT'!$F:$F,"Mlatiharjo")</f>
        <v>0</v>
      </c>
      <c r="F77" s="22"/>
      <c r="G77" s="23"/>
      <c r="H77" s="23"/>
      <c r="I77" s="23"/>
      <c r="J77" s="23"/>
      <c r="K77" s="23"/>
      <c r="L77" s="24"/>
      <c r="M77" s="24"/>
      <c r="N77" s="24"/>
      <c r="Q77" s="42">
        <f t="shared" si="1"/>
        <v>0</v>
      </c>
    </row>
    <row r="78" spans="2:18" x14ac:dyDescent="0.25">
      <c r="B78" s="53"/>
      <c r="C78" s="54" t="s">
        <v>55</v>
      </c>
      <c r="D78" s="56" t="s">
        <v>68</v>
      </c>
      <c r="E78" s="67">
        <f>COUNTIFS('TOTAL KONTAK ERAT'!$F:$F,"Mojosimo")</f>
        <v>18</v>
      </c>
      <c r="F78" s="22"/>
      <c r="G78" s="23"/>
      <c r="H78" s="23"/>
      <c r="I78" s="23"/>
      <c r="J78" s="23"/>
      <c r="K78" s="23"/>
      <c r="L78" s="24"/>
      <c r="M78" s="24"/>
      <c r="N78" s="24"/>
      <c r="Q78" s="42">
        <f t="shared" si="1"/>
        <v>18</v>
      </c>
    </row>
    <row r="79" spans="2:18" x14ac:dyDescent="0.25">
      <c r="B79" s="53"/>
      <c r="C79" s="54" t="s">
        <v>55</v>
      </c>
      <c r="D79" s="56" t="s">
        <v>69</v>
      </c>
      <c r="E79" s="67">
        <f>COUNTIFS('TOTAL KONTAK ERAT'!$F:$F,"Medini")</f>
        <v>17</v>
      </c>
      <c r="F79" s="22"/>
      <c r="G79" s="23"/>
      <c r="H79" s="23"/>
      <c r="I79" s="23"/>
      <c r="J79" s="23"/>
      <c r="K79" s="23"/>
      <c r="L79" s="24"/>
      <c r="M79" s="24"/>
      <c r="N79" s="24"/>
      <c r="Q79" s="42">
        <f t="shared" si="1"/>
        <v>17</v>
      </c>
    </row>
    <row r="80" spans="2:18" x14ac:dyDescent="0.25">
      <c r="B80" s="53"/>
      <c r="C80" s="54" t="s">
        <v>55</v>
      </c>
      <c r="D80" s="56" t="s">
        <v>70</v>
      </c>
      <c r="E80" s="67">
        <f>COUNTIFS('TOTAL KONTAK ERAT'!$F:$F,"Wilalung")</f>
        <v>0</v>
      </c>
      <c r="F80" s="22"/>
      <c r="G80" s="23"/>
      <c r="H80" s="23"/>
      <c r="I80" s="23"/>
      <c r="J80" s="23"/>
      <c r="K80" s="23"/>
      <c r="L80" s="24"/>
      <c r="M80" s="24"/>
      <c r="N80" s="24"/>
      <c r="Q80" s="42">
        <f t="shared" si="1"/>
        <v>0</v>
      </c>
    </row>
    <row r="81" spans="2:18" x14ac:dyDescent="0.25">
      <c r="B81" s="53"/>
      <c r="C81" s="54" t="s">
        <v>55</v>
      </c>
      <c r="D81" s="56" t="s">
        <v>71</v>
      </c>
      <c r="E81" s="67">
        <f>COUNTIFS('TOTAL KONTAK ERAT'!$F:$F,"Tanjunganyar")</f>
        <v>18</v>
      </c>
      <c r="F81" s="22"/>
      <c r="G81" s="23"/>
      <c r="H81" s="23"/>
      <c r="I81" s="23"/>
      <c r="J81" s="23"/>
      <c r="K81" s="23"/>
      <c r="L81" s="24"/>
      <c r="M81" s="24"/>
      <c r="N81" s="24"/>
      <c r="Q81" s="42">
        <f t="shared" si="1"/>
        <v>18</v>
      </c>
    </row>
    <row r="82" spans="2:18" x14ac:dyDescent="0.25">
      <c r="B82" s="53"/>
      <c r="C82" s="54" t="s">
        <v>55</v>
      </c>
      <c r="D82" s="56" t="s">
        <v>72</v>
      </c>
      <c r="E82" s="67">
        <f>COUNTIFS('TOTAL KONTAK ERAT'!$F:$F,"Mlekang")</f>
        <v>0</v>
      </c>
      <c r="F82" s="22"/>
      <c r="G82" s="23"/>
      <c r="H82" s="23"/>
      <c r="I82" s="23"/>
      <c r="J82" s="23"/>
      <c r="K82" s="23"/>
      <c r="L82" s="24"/>
      <c r="M82" s="24"/>
      <c r="N82" s="24"/>
      <c r="Q82" s="42">
        <f t="shared" si="1"/>
        <v>0</v>
      </c>
    </row>
    <row r="83" spans="2:18" ht="15" customHeight="1" x14ac:dyDescent="0.25">
      <c r="B83" s="53">
        <v>5</v>
      </c>
      <c r="C83" s="18" t="s">
        <v>73</v>
      </c>
      <c r="D83" s="43" t="s">
        <v>74</v>
      </c>
      <c r="E83" s="67">
        <f>COUNTIFS('TOTAL KONTAK ERAT'!$F:$F,"Cangkring B")</f>
        <v>0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 t="e">
        <f>SUM(#REF!)</f>
        <v>#REF!</v>
      </c>
      <c r="M83" s="22">
        <f>SUM(E83:E99)</f>
        <v>26</v>
      </c>
      <c r="N83" s="22" t="e">
        <f>SUM(#REF!)</f>
        <v>#REF!</v>
      </c>
      <c r="Q83" s="42">
        <f t="shared" si="1"/>
        <v>0</v>
      </c>
      <c r="R83" s="42">
        <f>SUM(Q83:Q99)</f>
        <v>26</v>
      </c>
    </row>
    <row r="84" spans="2:18" ht="15" customHeight="1" x14ac:dyDescent="0.25">
      <c r="B84" s="53"/>
      <c r="C84" s="18" t="s">
        <v>73</v>
      </c>
      <c r="D84" s="43" t="s">
        <v>75</v>
      </c>
      <c r="E84" s="67">
        <f>COUNTIFS('TOTAL KONTAK ERAT'!$F:$F,"Undaan Lor")</f>
        <v>15</v>
      </c>
      <c r="F84" s="22"/>
      <c r="G84" s="23"/>
      <c r="H84" s="23"/>
      <c r="I84" s="23"/>
      <c r="J84" s="23"/>
      <c r="K84" s="23"/>
      <c r="L84" s="24"/>
      <c r="M84" s="24"/>
      <c r="N84" s="24"/>
      <c r="Q84" s="42">
        <f t="shared" si="1"/>
        <v>15</v>
      </c>
    </row>
    <row r="85" spans="2:18" ht="15" customHeight="1" x14ac:dyDescent="0.25">
      <c r="B85" s="53"/>
      <c r="C85" s="18" t="s">
        <v>73</v>
      </c>
      <c r="D85" s="43" t="s">
        <v>76</v>
      </c>
      <c r="E85" s="67">
        <f>COUNTIFS('TOTAL KONTAK ERAT'!$F:$F,"Undaan Kidul")</f>
        <v>0</v>
      </c>
      <c r="F85" s="22"/>
      <c r="G85" s="23"/>
      <c r="H85" s="23"/>
      <c r="I85" s="23"/>
      <c r="J85" s="23"/>
      <c r="K85" s="23"/>
      <c r="L85" s="24"/>
      <c r="M85" s="24"/>
      <c r="N85" s="24"/>
      <c r="Q85" s="42">
        <f t="shared" si="1"/>
        <v>0</v>
      </c>
    </row>
    <row r="86" spans="2:18" ht="15" customHeight="1" x14ac:dyDescent="0.25">
      <c r="B86" s="53"/>
      <c r="C86" s="18" t="s">
        <v>73</v>
      </c>
      <c r="D86" s="43" t="s">
        <v>77</v>
      </c>
      <c r="E86" s="67">
        <f>COUNTIFS('TOTAL KONTAK ERAT'!$F:$F,"Ketanjung")</f>
        <v>0</v>
      </c>
      <c r="F86" s="22"/>
      <c r="G86" s="23"/>
      <c r="H86" s="23"/>
      <c r="I86" s="23"/>
      <c r="J86" s="23"/>
      <c r="K86" s="23"/>
      <c r="L86" s="24"/>
      <c r="M86" s="24"/>
      <c r="N86" s="24"/>
      <c r="Q86" s="42">
        <f t="shared" si="1"/>
        <v>0</v>
      </c>
    </row>
    <row r="87" spans="2:18" ht="15" customHeight="1" x14ac:dyDescent="0.25">
      <c r="B87" s="53"/>
      <c r="C87" s="18" t="s">
        <v>73</v>
      </c>
      <c r="D87" s="43" t="s">
        <v>279</v>
      </c>
      <c r="E87" s="67">
        <f>COUNTIFS('TOTAL KONTAK ERAT'!$F:$F,"Cangkring Rembang")</f>
        <v>0</v>
      </c>
      <c r="F87" s="22"/>
      <c r="G87" s="23"/>
      <c r="H87" s="23"/>
      <c r="I87" s="23"/>
      <c r="J87" s="23"/>
      <c r="K87" s="23"/>
      <c r="L87" s="24"/>
      <c r="M87" s="24"/>
      <c r="N87" s="24"/>
      <c r="Q87" s="42">
        <f t="shared" si="1"/>
        <v>0</v>
      </c>
    </row>
    <row r="88" spans="2:18" ht="15" customHeight="1" x14ac:dyDescent="0.25">
      <c r="B88" s="53"/>
      <c r="C88" s="18" t="s">
        <v>73</v>
      </c>
      <c r="D88" s="43" t="s">
        <v>79</v>
      </c>
      <c r="E88" s="67">
        <f>COUNTIFS('TOTAL KONTAK ERAT'!$F:$F,"Tuwang")</f>
        <v>1</v>
      </c>
      <c r="F88" s="22"/>
      <c r="G88" s="23"/>
      <c r="H88" s="23"/>
      <c r="I88" s="23"/>
      <c r="J88" s="23"/>
      <c r="K88" s="23"/>
      <c r="L88" s="24"/>
      <c r="M88" s="24"/>
      <c r="N88" s="24"/>
      <c r="Q88" s="42">
        <f t="shared" si="1"/>
        <v>1</v>
      </c>
    </row>
    <row r="89" spans="2:18" ht="15" customHeight="1" x14ac:dyDescent="0.25">
      <c r="B89" s="53"/>
      <c r="C89" s="18" t="s">
        <v>73</v>
      </c>
      <c r="D89" s="43" t="s">
        <v>80</v>
      </c>
      <c r="E89" s="67">
        <f>COUNTIFS('TOTAL KONTAK ERAT'!$F:$F,"Wonorejo",'TOTAL KONTAK ERAT'!$E:$E,"karanganyar")</f>
        <v>0</v>
      </c>
      <c r="F89" s="22"/>
      <c r="G89" s="23"/>
      <c r="H89" s="23"/>
      <c r="I89" s="23"/>
      <c r="J89" s="23"/>
      <c r="K89" s="23"/>
      <c r="L89" s="24"/>
      <c r="M89" s="24"/>
      <c r="N89" s="24"/>
      <c r="Q89" s="42">
        <f t="shared" si="1"/>
        <v>0</v>
      </c>
    </row>
    <row r="90" spans="2:18" ht="15" customHeight="1" x14ac:dyDescent="0.25">
      <c r="B90" s="53"/>
      <c r="C90" s="18" t="s">
        <v>73</v>
      </c>
      <c r="D90" s="43" t="s">
        <v>280</v>
      </c>
      <c r="E90" s="67">
        <f>COUNTIFS('TOTAL KONTAK ERAT'!$F:$F,"Ngemplik Wetan")</f>
        <v>0</v>
      </c>
      <c r="F90" s="22"/>
      <c r="G90" s="23"/>
      <c r="H90" s="23"/>
      <c r="I90" s="23"/>
      <c r="J90" s="23"/>
      <c r="K90" s="23"/>
      <c r="L90" s="24"/>
      <c r="M90" s="24"/>
      <c r="N90" s="24"/>
      <c r="Q90" s="42">
        <f t="shared" si="1"/>
        <v>0</v>
      </c>
    </row>
    <row r="91" spans="2:18" ht="15" customHeight="1" x14ac:dyDescent="0.25">
      <c r="B91" s="53"/>
      <c r="C91" s="18" t="s">
        <v>73</v>
      </c>
      <c r="D91" s="43" t="s">
        <v>73</v>
      </c>
      <c r="E91" s="67">
        <f>COUNTIFS('TOTAL KONTAK ERAT'!$F:$F,"Karanganyar")</f>
        <v>10</v>
      </c>
      <c r="F91" s="22"/>
      <c r="G91" s="23"/>
      <c r="H91" s="23"/>
      <c r="I91" s="23"/>
      <c r="J91" s="23"/>
      <c r="K91" s="23"/>
      <c r="L91" s="24"/>
      <c r="M91" s="24"/>
      <c r="N91" s="24"/>
      <c r="Q91" s="42">
        <f t="shared" si="1"/>
        <v>10</v>
      </c>
    </row>
    <row r="92" spans="2:18" ht="15" customHeight="1" x14ac:dyDescent="0.25">
      <c r="B92" s="53"/>
      <c r="C92" s="18" t="s">
        <v>73</v>
      </c>
      <c r="D92" s="43" t="s">
        <v>81</v>
      </c>
      <c r="E92" s="67">
        <f>COUNTIFS('TOTAL KONTAK ERAT'!$F:$F,"Ngaluran")</f>
        <v>0</v>
      </c>
      <c r="F92" s="22"/>
      <c r="G92" s="23"/>
      <c r="H92" s="23"/>
      <c r="I92" s="23"/>
      <c r="J92" s="23"/>
      <c r="K92" s="23"/>
      <c r="L92" s="24"/>
      <c r="M92" s="24"/>
      <c r="N92" s="24"/>
      <c r="Q92" s="42">
        <f t="shared" si="1"/>
        <v>0</v>
      </c>
    </row>
    <row r="93" spans="2:18" ht="15" customHeight="1" x14ac:dyDescent="0.25">
      <c r="B93" s="53"/>
      <c r="C93" s="18" t="s">
        <v>73</v>
      </c>
      <c r="D93" s="43" t="s">
        <v>82</v>
      </c>
      <c r="E93" s="67">
        <f>COUNTIFS('TOTAL KONTAK ERAT'!$F:$F,"Kedungwaru Kidul")</f>
        <v>0</v>
      </c>
      <c r="F93" s="22"/>
      <c r="G93" s="23"/>
      <c r="H93" s="23"/>
      <c r="I93" s="23"/>
      <c r="J93" s="23"/>
      <c r="K93" s="23"/>
      <c r="L93" s="24"/>
      <c r="M93" s="24"/>
      <c r="N93" s="24"/>
      <c r="Q93" s="42">
        <f t="shared" si="1"/>
        <v>0</v>
      </c>
    </row>
    <row r="94" spans="2:18" ht="15" customHeight="1" x14ac:dyDescent="0.25">
      <c r="B94" s="53"/>
      <c r="C94" s="18" t="s">
        <v>73</v>
      </c>
      <c r="D94" s="43" t="s">
        <v>83</v>
      </c>
      <c r="E94" s="67">
        <f>COUNTIFS('TOTAL KONTAK ERAT'!$F:$F,"Kedungwaru Lor")</f>
        <v>0</v>
      </c>
      <c r="F94" s="22"/>
      <c r="G94" s="23"/>
      <c r="H94" s="23"/>
      <c r="I94" s="23"/>
      <c r="J94" s="23"/>
      <c r="K94" s="23"/>
      <c r="L94" s="24"/>
      <c r="M94" s="24"/>
      <c r="N94" s="24"/>
      <c r="Q94" s="42">
        <f t="shared" si="1"/>
        <v>0</v>
      </c>
    </row>
    <row r="95" spans="2:18" ht="15" customHeight="1" x14ac:dyDescent="0.25">
      <c r="B95" s="53"/>
      <c r="C95" s="18" t="s">
        <v>73</v>
      </c>
      <c r="D95" s="43" t="s">
        <v>84</v>
      </c>
      <c r="E95" s="67">
        <f>COUNTIFS('TOTAL KONTAK ERAT'!$F:$F,"Tugu Lor")</f>
        <v>0</v>
      </c>
      <c r="F95" s="22"/>
      <c r="G95" s="23"/>
      <c r="H95" s="23"/>
      <c r="I95" s="23"/>
      <c r="J95" s="23"/>
      <c r="K95" s="23"/>
      <c r="L95" s="24"/>
      <c r="M95" s="24"/>
      <c r="N95" s="24"/>
      <c r="Q95" s="42">
        <f t="shared" si="1"/>
        <v>0</v>
      </c>
    </row>
    <row r="96" spans="2:18" ht="15" customHeight="1" x14ac:dyDescent="0.25">
      <c r="B96" s="53"/>
      <c r="C96" s="18" t="s">
        <v>73</v>
      </c>
      <c r="D96" s="43" t="s">
        <v>294</v>
      </c>
      <c r="E96" s="67">
        <f>COUNTIFS('TOTAL KONTAK ERAT'!$F:$F,"Kotakan")</f>
        <v>0</v>
      </c>
      <c r="F96" s="22"/>
      <c r="G96" s="23"/>
      <c r="H96" s="23"/>
      <c r="I96" s="23"/>
      <c r="J96" s="23"/>
      <c r="K96" s="23"/>
      <c r="L96" s="24"/>
      <c r="M96" s="24"/>
      <c r="N96" s="24"/>
      <c r="Q96" s="42">
        <f t="shared" si="1"/>
        <v>0</v>
      </c>
    </row>
    <row r="97" spans="2:18" ht="15" customHeight="1" x14ac:dyDescent="0.25">
      <c r="B97" s="53"/>
      <c r="C97" s="18" t="s">
        <v>73</v>
      </c>
      <c r="D97" s="43" t="s">
        <v>85</v>
      </c>
      <c r="E97" s="67">
        <f>COUNTIFS('TOTAL KONTAK ERAT'!$F:$F,"Wonoketingal")</f>
        <v>0</v>
      </c>
      <c r="F97" s="22"/>
      <c r="G97" s="23"/>
      <c r="H97" s="23"/>
      <c r="I97" s="23"/>
      <c r="J97" s="23"/>
      <c r="K97" s="23"/>
      <c r="L97" s="24"/>
      <c r="M97" s="24"/>
      <c r="N97" s="24"/>
      <c r="Q97" s="42">
        <f t="shared" si="1"/>
        <v>0</v>
      </c>
    </row>
    <row r="98" spans="2:18" ht="15" customHeight="1" x14ac:dyDescent="0.25">
      <c r="B98" s="53"/>
      <c r="C98" s="18" t="s">
        <v>73</v>
      </c>
      <c r="D98" s="43" t="s">
        <v>86</v>
      </c>
      <c r="E98" s="67">
        <f>COUNTIFS('TOTAL KONTAK ERAT'!$F:$F,"Jatirejo")</f>
        <v>0</v>
      </c>
      <c r="F98" s="22"/>
      <c r="G98" s="23"/>
      <c r="H98" s="23"/>
      <c r="I98" s="23"/>
      <c r="J98" s="23"/>
      <c r="K98" s="23"/>
      <c r="L98" s="24"/>
      <c r="M98" s="24"/>
      <c r="N98" s="24"/>
      <c r="Q98" s="42">
        <f t="shared" si="1"/>
        <v>0</v>
      </c>
    </row>
    <row r="99" spans="2:18" ht="15" customHeight="1" x14ac:dyDescent="0.25">
      <c r="B99" s="53"/>
      <c r="C99" s="18" t="s">
        <v>73</v>
      </c>
      <c r="D99" s="43" t="s">
        <v>9</v>
      </c>
      <c r="E99" s="67">
        <f>COUNTIFS('TOTAL KONTAK ERAT'!$F:$F,"Bandungrejo",'TOTAL KONTAK ERAT'!$E:$E,"Karanganyar")</f>
        <v>0</v>
      </c>
      <c r="F99" s="22"/>
      <c r="G99" s="23"/>
      <c r="H99" s="23"/>
      <c r="I99" s="23"/>
      <c r="J99" s="23"/>
      <c r="K99" s="23"/>
      <c r="L99" s="24"/>
      <c r="M99" s="24"/>
      <c r="N99" s="24"/>
      <c r="Q99" s="42">
        <f t="shared" si="1"/>
        <v>0</v>
      </c>
    </row>
    <row r="100" spans="2:18" ht="15" customHeight="1" x14ac:dyDescent="0.25">
      <c r="B100" s="53">
        <v>6</v>
      </c>
      <c r="C100" s="18" t="s">
        <v>87</v>
      </c>
      <c r="D100" s="43" t="s">
        <v>88</v>
      </c>
      <c r="E100" s="67">
        <f>COUNTIFS('TOTAL KONTAK ERAT'!$F:$F,"Mijen",'TOTAL KONTAK ERAT'!$E:$E,"mijen")</f>
        <v>0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 t="e">
        <f>SUM(#REF!)</f>
        <v>#REF!</v>
      </c>
      <c r="M100" s="22">
        <f>SUM(E100:E114)</f>
        <v>4</v>
      </c>
      <c r="N100" s="22" t="e">
        <f>SUM(#REF!)</f>
        <v>#REF!</v>
      </c>
      <c r="Q100" s="42">
        <f t="shared" si="1"/>
        <v>0</v>
      </c>
      <c r="R100" s="42">
        <f>SUM(Q100:Q114)</f>
        <v>4</v>
      </c>
    </row>
    <row r="101" spans="2:18" ht="15" customHeight="1" x14ac:dyDescent="0.25">
      <c r="B101" s="53"/>
      <c r="C101" s="18" t="s">
        <v>87</v>
      </c>
      <c r="D101" s="43" t="s">
        <v>89</v>
      </c>
      <c r="E101" s="67">
        <f>COUNTIFS('TOTAL KONTAK ERAT'!$F:$F,"Geneng")</f>
        <v>0</v>
      </c>
      <c r="F101" s="22"/>
      <c r="G101" s="23"/>
      <c r="H101" s="23"/>
      <c r="I101" s="23"/>
      <c r="J101" s="23"/>
      <c r="K101" s="23"/>
      <c r="L101" s="24"/>
      <c r="M101" s="24"/>
      <c r="N101" s="24"/>
      <c r="Q101" s="42">
        <f t="shared" si="1"/>
        <v>0</v>
      </c>
    </row>
    <row r="102" spans="2:18" ht="15" customHeight="1" x14ac:dyDescent="0.25">
      <c r="B102" s="53"/>
      <c r="C102" s="18" t="s">
        <v>87</v>
      </c>
      <c r="D102" s="43" t="s">
        <v>90</v>
      </c>
      <c r="E102" s="67">
        <f>COUNTIFS('TOTAL KONTAK ERAT'!$F:$F,"Tanggul")</f>
        <v>0</v>
      </c>
      <c r="F102" s="22"/>
      <c r="G102" s="23"/>
      <c r="H102" s="23"/>
      <c r="I102" s="23"/>
      <c r="J102" s="23"/>
      <c r="K102" s="23"/>
      <c r="L102" s="24"/>
      <c r="M102" s="24"/>
      <c r="N102" s="24"/>
      <c r="Q102" s="42">
        <f t="shared" si="1"/>
        <v>0</v>
      </c>
    </row>
    <row r="103" spans="2:18" ht="15" customHeight="1" x14ac:dyDescent="0.25">
      <c r="B103" s="53"/>
      <c r="C103" s="18" t="s">
        <v>87</v>
      </c>
      <c r="D103" s="43" t="s">
        <v>472</v>
      </c>
      <c r="E103" s="67">
        <f>COUNTIFS('TOTAL KONTAK ERAT'!$F:$F,"Bantengmati")</f>
        <v>0</v>
      </c>
      <c r="F103" s="22"/>
      <c r="G103" s="23"/>
      <c r="H103" s="23"/>
      <c r="I103" s="23"/>
      <c r="J103" s="23"/>
      <c r="K103" s="23"/>
      <c r="L103" s="24"/>
      <c r="M103" s="24"/>
      <c r="N103" s="24"/>
      <c r="Q103" s="42">
        <f t="shared" si="1"/>
        <v>0</v>
      </c>
    </row>
    <row r="104" spans="2:18" ht="15" customHeight="1" x14ac:dyDescent="0.25">
      <c r="B104" s="53"/>
      <c r="C104" s="18" t="s">
        <v>87</v>
      </c>
      <c r="D104" s="43" t="s">
        <v>91</v>
      </c>
      <c r="E104" s="67">
        <f>COUNTIFS('TOTAL KONTAK ERAT'!$F:$F,"Mlaten")</f>
        <v>0</v>
      </c>
      <c r="F104" s="22"/>
      <c r="G104" s="23"/>
      <c r="H104" s="23"/>
      <c r="I104" s="23"/>
      <c r="J104" s="23"/>
      <c r="K104" s="23"/>
      <c r="L104" s="24"/>
      <c r="M104" s="24"/>
      <c r="N104" s="24"/>
      <c r="Q104" s="42">
        <f t="shared" si="1"/>
        <v>0</v>
      </c>
    </row>
    <row r="105" spans="2:18" ht="15" customHeight="1" x14ac:dyDescent="0.25">
      <c r="B105" s="53"/>
      <c r="C105" s="18" t="s">
        <v>87</v>
      </c>
      <c r="D105" s="43" t="s">
        <v>92</v>
      </c>
      <c r="E105" s="67">
        <f>COUNTIFS('TOTAL KONTAK ERAT'!$F:$F,"Bermi")</f>
        <v>1</v>
      </c>
      <c r="F105" s="22"/>
      <c r="G105" s="23"/>
      <c r="H105" s="23"/>
      <c r="I105" s="23"/>
      <c r="J105" s="23"/>
      <c r="K105" s="23"/>
      <c r="L105" s="24"/>
      <c r="M105" s="24"/>
      <c r="N105" s="24"/>
      <c r="Q105" s="42">
        <f t="shared" si="1"/>
        <v>1</v>
      </c>
    </row>
    <row r="106" spans="2:18" ht="15" customHeight="1" x14ac:dyDescent="0.25">
      <c r="B106" s="53"/>
      <c r="C106" s="18" t="s">
        <v>87</v>
      </c>
      <c r="D106" s="43" t="s">
        <v>93</v>
      </c>
      <c r="E106" s="67">
        <f>COUNTIFS('TOTAL KONTAK ERAT'!$F:$F,"Gempolsongo")</f>
        <v>0</v>
      </c>
      <c r="F106" s="22"/>
      <c r="G106" s="23"/>
      <c r="H106" s="23"/>
      <c r="I106" s="23"/>
      <c r="J106" s="23"/>
      <c r="K106" s="23"/>
      <c r="L106" s="24"/>
      <c r="M106" s="24"/>
      <c r="N106" s="24"/>
      <c r="Q106" s="42">
        <f t="shared" si="1"/>
        <v>0</v>
      </c>
    </row>
    <row r="107" spans="2:18" ht="15" customHeight="1" x14ac:dyDescent="0.25">
      <c r="B107" s="53"/>
      <c r="C107" s="18" t="s">
        <v>87</v>
      </c>
      <c r="D107" s="43" t="s">
        <v>94</v>
      </c>
      <c r="E107" s="67">
        <f>COUNTIFS('TOTAL KONTAK ERAT'!$F:$F,"Ngelo wetan")</f>
        <v>0</v>
      </c>
      <c r="F107" s="22"/>
      <c r="G107" s="23"/>
      <c r="H107" s="23"/>
      <c r="I107" s="23"/>
      <c r="J107" s="23"/>
      <c r="K107" s="23"/>
      <c r="L107" s="24"/>
      <c r="M107" s="24"/>
      <c r="N107" s="24"/>
      <c r="Q107" s="42">
        <f t="shared" si="1"/>
        <v>0</v>
      </c>
    </row>
    <row r="108" spans="2:18" ht="15" customHeight="1" x14ac:dyDescent="0.25">
      <c r="B108" s="53"/>
      <c r="C108" s="18" t="s">
        <v>87</v>
      </c>
      <c r="D108" s="43" t="s">
        <v>95</v>
      </c>
      <c r="E108" s="67">
        <f>COUNTIFS('TOTAL KONTAK ERAT'!$F:$F,"Bakung")</f>
        <v>0</v>
      </c>
      <c r="F108" s="22"/>
      <c r="G108" s="23"/>
      <c r="H108" s="23"/>
      <c r="I108" s="23"/>
      <c r="J108" s="23"/>
      <c r="K108" s="23"/>
      <c r="L108" s="24"/>
      <c r="M108" s="24"/>
      <c r="N108" s="24"/>
      <c r="Q108" s="42">
        <f t="shared" si="1"/>
        <v>0</v>
      </c>
    </row>
    <row r="109" spans="2:18" ht="15" customHeight="1" x14ac:dyDescent="0.25">
      <c r="B109" s="53"/>
      <c r="C109" s="18" t="s">
        <v>87</v>
      </c>
      <c r="D109" s="43" t="s">
        <v>96</v>
      </c>
      <c r="E109" s="67">
        <f>COUNTIFS('TOTAL KONTAK ERAT'!$F:$F,"Pasir")</f>
        <v>2</v>
      </c>
      <c r="F109" s="22"/>
      <c r="G109" s="23"/>
      <c r="H109" s="23"/>
      <c r="I109" s="23"/>
      <c r="J109" s="23"/>
      <c r="K109" s="23"/>
      <c r="L109" s="24"/>
      <c r="M109" s="24"/>
      <c r="N109" s="24"/>
      <c r="Q109" s="42">
        <f t="shared" si="1"/>
        <v>2</v>
      </c>
    </row>
    <row r="110" spans="2:18" ht="15" customHeight="1" x14ac:dyDescent="0.25">
      <c r="B110" s="53"/>
      <c r="C110" s="18" t="s">
        <v>87</v>
      </c>
      <c r="D110" s="43" t="s">
        <v>97</v>
      </c>
      <c r="E110" s="67">
        <f>COUNTIFS('TOTAL KONTAK ERAT'!$F:$F,"Jleper")</f>
        <v>1</v>
      </c>
      <c r="F110" s="22"/>
      <c r="G110" s="23"/>
      <c r="H110" s="23"/>
      <c r="I110" s="23"/>
      <c r="J110" s="23"/>
      <c r="K110" s="23"/>
      <c r="L110" s="24"/>
      <c r="M110" s="24"/>
      <c r="N110" s="24"/>
      <c r="Q110" s="42">
        <f t="shared" si="1"/>
        <v>1</v>
      </c>
    </row>
    <row r="111" spans="2:18" ht="15" customHeight="1" x14ac:dyDescent="0.25">
      <c r="B111" s="53"/>
      <c r="C111" s="18" t="s">
        <v>87</v>
      </c>
      <c r="D111" s="43" t="s">
        <v>26</v>
      </c>
      <c r="E111" s="67">
        <f>COUNTIFS('TOTAL KONTAK ERAT'!$F:$F,"Rejosari",'TOTAL KONTAK ERAT'!$E:$E,"mijen")</f>
        <v>0</v>
      </c>
      <c r="F111" s="22"/>
      <c r="G111" s="23"/>
      <c r="H111" s="23"/>
      <c r="I111" s="23"/>
      <c r="J111" s="23"/>
      <c r="K111" s="23"/>
      <c r="L111" s="24"/>
      <c r="M111" s="24"/>
      <c r="N111" s="24"/>
      <c r="Q111" s="42">
        <f t="shared" si="1"/>
        <v>0</v>
      </c>
    </row>
    <row r="112" spans="2:18" ht="15" customHeight="1" x14ac:dyDescent="0.25">
      <c r="B112" s="53"/>
      <c r="C112" s="18" t="s">
        <v>87</v>
      </c>
      <c r="D112" s="43" t="s">
        <v>98</v>
      </c>
      <c r="E112" s="67">
        <f>COUNTIFS('TOTAL KONTAK ERAT'!$F:$F,"Ngegot")</f>
        <v>0</v>
      </c>
      <c r="F112" s="22"/>
      <c r="G112" s="23"/>
      <c r="H112" s="23"/>
      <c r="I112" s="23"/>
      <c r="J112" s="23"/>
      <c r="K112" s="23"/>
      <c r="L112" s="24"/>
      <c r="M112" s="24"/>
      <c r="N112" s="24"/>
      <c r="Q112" s="42">
        <f t="shared" si="1"/>
        <v>0</v>
      </c>
    </row>
    <row r="113" spans="2:18" ht="15" customHeight="1" x14ac:dyDescent="0.25">
      <c r="B113" s="53"/>
      <c r="C113" s="18" t="s">
        <v>87</v>
      </c>
      <c r="D113" s="43" t="s">
        <v>99</v>
      </c>
      <c r="E113" s="67">
        <f>COUNTIFS('TOTAL KONTAK ERAT'!$F:$F,"Pecuk")</f>
        <v>0</v>
      </c>
      <c r="F113" s="22"/>
      <c r="G113" s="23"/>
      <c r="H113" s="23"/>
      <c r="I113" s="23"/>
      <c r="J113" s="23"/>
      <c r="K113" s="23"/>
      <c r="L113" s="24"/>
      <c r="M113" s="24"/>
      <c r="N113" s="24"/>
      <c r="Q113" s="42">
        <f t="shared" si="1"/>
        <v>0</v>
      </c>
    </row>
    <row r="114" spans="2:18" ht="15" customHeight="1" x14ac:dyDescent="0.25">
      <c r="B114" s="53"/>
      <c r="C114" s="18" t="s">
        <v>87</v>
      </c>
      <c r="D114" s="43" t="s">
        <v>100</v>
      </c>
      <c r="E114" s="67">
        <f>COUNTIFS('TOTAL KONTAK ERAT'!$F:$F,"Ngelo Kulon")</f>
        <v>0</v>
      </c>
      <c r="F114" s="22"/>
      <c r="G114" s="23"/>
      <c r="H114" s="23"/>
      <c r="I114" s="23"/>
      <c r="J114" s="23"/>
      <c r="K114" s="23"/>
      <c r="L114" s="24"/>
      <c r="M114" s="24"/>
      <c r="N114" s="24"/>
      <c r="Q114" s="42">
        <f t="shared" si="1"/>
        <v>0</v>
      </c>
    </row>
    <row r="115" spans="2:18" x14ac:dyDescent="0.25">
      <c r="B115" s="53">
        <v>7</v>
      </c>
      <c r="C115" s="18" t="s">
        <v>101</v>
      </c>
      <c r="D115" s="43" t="s">
        <v>102</v>
      </c>
      <c r="E115" s="67">
        <f>COUNTIFS('TOTAL KONTAK ERAT'!$F:$F,"Betokan")</f>
        <v>0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 t="e">
        <f>SUM(#REF!)</f>
        <v>#REF!</v>
      </c>
      <c r="M115" s="22">
        <f>SUM(E115:E133)</f>
        <v>0</v>
      </c>
      <c r="N115" s="22" t="e">
        <f>SUM(#REF!)</f>
        <v>#REF!</v>
      </c>
      <c r="Q115" s="42">
        <f t="shared" si="1"/>
        <v>0</v>
      </c>
      <c r="R115" s="42">
        <f>SUM(Q115:Q133)</f>
        <v>0</v>
      </c>
    </row>
    <row r="116" spans="2:18" x14ac:dyDescent="0.25">
      <c r="B116" s="53"/>
      <c r="C116" s="18" t="s">
        <v>101</v>
      </c>
      <c r="D116" s="43" t="s">
        <v>103</v>
      </c>
      <c r="E116" s="67">
        <f>COUNTIFS('TOTAL KONTAK ERAT'!$F:$F,"Kalicilik")</f>
        <v>0</v>
      </c>
      <c r="F116" s="22"/>
      <c r="G116" s="23"/>
      <c r="H116" s="23"/>
      <c r="I116" s="23"/>
      <c r="J116" s="23"/>
      <c r="K116" s="23"/>
      <c r="L116" s="24"/>
      <c r="M116" s="24"/>
      <c r="N116" s="24"/>
      <c r="Q116" s="42">
        <f t="shared" si="1"/>
        <v>0</v>
      </c>
    </row>
    <row r="117" spans="2:18" x14ac:dyDescent="0.25">
      <c r="B117" s="53"/>
      <c r="C117" s="18" t="s">
        <v>101</v>
      </c>
      <c r="D117" s="43" t="s">
        <v>104</v>
      </c>
      <c r="E117" s="67">
        <f>COUNTIFS('TOTAL KONTAK ERAT'!$F:$F,"Kadilangu")</f>
        <v>0</v>
      </c>
      <c r="F117" s="22"/>
      <c r="G117" s="23"/>
      <c r="H117" s="23"/>
      <c r="I117" s="23"/>
      <c r="J117" s="23"/>
      <c r="K117" s="23"/>
      <c r="L117" s="24"/>
      <c r="M117" s="24"/>
      <c r="N117" s="24"/>
      <c r="Q117" s="42">
        <f t="shared" si="1"/>
        <v>0</v>
      </c>
    </row>
    <row r="118" spans="2:18" x14ac:dyDescent="0.25">
      <c r="B118" s="53"/>
      <c r="C118" s="18" t="s">
        <v>101</v>
      </c>
      <c r="D118" s="43" t="s">
        <v>105</v>
      </c>
      <c r="E118" s="67">
        <f>COUNTIFS('TOTAL KONTAK ERAT'!$F:$F,"Singorejo")</f>
        <v>0</v>
      </c>
      <c r="F118" s="22"/>
      <c r="G118" s="23"/>
      <c r="H118" s="23"/>
      <c r="I118" s="23"/>
      <c r="J118" s="23"/>
      <c r="K118" s="23"/>
      <c r="L118" s="24"/>
      <c r="M118" s="24"/>
      <c r="N118" s="24"/>
      <c r="Q118" s="42">
        <f t="shared" si="1"/>
        <v>0</v>
      </c>
    </row>
    <row r="119" spans="2:18" x14ac:dyDescent="0.25">
      <c r="B119" s="53"/>
      <c r="C119" s="18" t="s">
        <v>101</v>
      </c>
      <c r="D119" s="43" t="s">
        <v>106</v>
      </c>
      <c r="E119" s="67">
        <f>COUNTIFS('TOTAL KONTAK ERAT'!$F:$F,"Karangmlati")</f>
        <v>0</v>
      </c>
      <c r="F119" s="22"/>
      <c r="G119" s="23"/>
      <c r="H119" s="23"/>
      <c r="I119" s="23"/>
      <c r="J119" s="23"/>
      <c r="K119" s="23"/>
      <c r="L119" s="24"/>
      <c r="M119" s="24"/>
      <c r="N119" s="24"/>
      <c r="Q119" s="42">
        <f t="shared" si="1"/>
        <v>0</v>
      </c>
    </row>
    <row r="120" spans="2:18" x14ac:dyDescent="0.25">
      <c r="B120" s="53"/>
      <c r="C120" s="18" t="s">
        <v>101</v>
      </c>
      <c r="D120" s="43" t="s">
        <v>107</v>
      </c>
      <c r="E120" s="67">
        <f>COUNTIFS('TOTAL KONTAK ERAT'!$F:$F,"Bintoro")</f>
        <v>0</v>
      </c>
      <c r="F120" s="22"/>
      <c r="G120" s="23"/>
      <c r="H120" s="23"/>
      <c r="I120" s="23"/>
      <c r="J120" s="23"/>
      <c r="K120" s="23"/>
      <c r="L120" s="24"/>
      <c r="M120" s="24"/>
      <c r="N120" s="24"/>
      <c r="Q120" s="42">
        <f t="shared" si="1"/>
        <v>0</v>
      </c>
    </row>
    <row r="121" spans="2:18" x14ac:dyDescent="0.25">
      <c r="B121" s="53"/>
      <c r="C121" s="18" t="s">
        <v>101</v>
      </c>
      <c r="D121" s="43" t="s">
        <v>108</v>
      </c>
      <c r="E121" s="67">
        <f>COUNTIFS('TOTAL KONTAK ERAT'!$F:$F,"Turirejo")</f>
        <v>0</v>
      </c>
      <c r="F121" s="22"/>
      <c r="G121" s="23"/>
      <c r="H121" s="23"/>
      <c r="I121" s="23"/>
      <c r="J121" s="23"/>
      <c r="K121" s="23"/>
      <c r="L121" s="24"/>
      <c r="M121" s="24"/>
      <c r="N121" s="24"/>
      <c r="Q121" s="42">
        <f t="shared" si="1"/>
        <v>0</v>
      </c>
    </row>
    <row r="122" spans="2:18" s="14" customFormat="1" x14ac:dyDescent="0.25">
      <c r="B122" s="58"/>
      <c r="C122" s="59" t="s">
        <v>101</v>
      </c>
      <c r="D122" s="43" t="s">
        <v>56</v>
      </c>
      <c r="E122" s="67">
        <f>COUNTIFS('TOTAL KONTAK ERAT'!$F:$F,"Kedondong",'TOTAL KONTAK ERAT'!$E:$E,"demak")</f>
        <v>0</v>
      </c>
      <c r="F122" s="28"/>
      <c r="G122" s="29"/>
      <c r="H122" s="29"/>
      <c r="I122" s="29"/>
      <c r="J122" s="29"/>
      <c r="K122" s="29"/>
      <c r="L122" s="30"/>
      <c r="M122" s="30"/>
      <c r="N122" s="30"/>
      <c r="Q122" s="42">
        <f t="shared" si="1"/>
        <v>0</v>
      </c>
    </row>
    <row r="123" spans="2:18" x14ac:dyDescent="0.25">
      <c r="B123" s="53"/>
      <c r="C123" s="18" t="s">
        <v>101</v>
      </c>
      <c r="D123" s="60" t="s">
        <v>109</v>
      </c>
      <c r="E123" s="67">
        <f>COUNTIFS('TOTAL KONTAK ERAT'!$F:$F,"Bango")</f>
        <v>0</v>
      </c>
      <c r="F123" s="22"/>
      <c r="G123" s="23"/>
      <c r="H123" s="23"/>
      <c r="I123" s="23"/>
      <c r="J123" s="23"/>
      <c r="K123" s="23"/>
      <c r="L123" s="24"/>
      <c r="M123" s="24"/>
      <c r="N123" s="24"/>
      <c r="Q123" s="42">
        <f t="shared" si="1"/>
        <v>0</v>
      </c>
    </row>
    <row r="124" spans="2:18" x14ac:dyDescent="0.25">
      <c r="B124" s="53"/>
      <c r="C124" s="18" t="s">
        <v>101</v>
      </c>
      <c r="D124" s="43" t="s">
        <v>110</v>
      </c>
      <c r="E124" s="67">
        <f>COUNTIFS('TOTAL KONTAK ERAT'!$F:$F,"Raji")</f>
        <v>0</v>
      </c>
      <c r="F124" s="22"/>
      <c r="G124" s="23"/>
      <c r="H124" s="23"/>
      <c r="I124" s="23"/>
      <c r="J124" s="23"/>
      <c r="K124" s="23"/>
      <c r="L124" s="24"/>
      <c r="M124" s="24"/>
      <c r="N124" s="24"/>
      <c r="Q124" s="42">
        <f t="shared" si="1"/>
        <v>0</v>
      </c>
    </row>
    <row r="125" spans="2:18" x14ac:dyDescent="0.25">
      <c r="B125" s="53"/>
      <c r="C125" s="18" t="s">
        <v>101</v>
      </c>
      <c r="D125" s="43" t="s">
        <v>111</v>
      </c>
      <c r="E125" s="67">
        <f>COUNTIFS('TOTAL KONTAK ERAT'!$F:$F,"Mulyorejo")</f>
        <v>0</v>
      </c>
      <c r="F125" s="22"/>
      <c r="G125" s="23"/>
      <c r="H125" s="23"/>
      <c r="I125" s="23"/>
      <c r="J125" s="23"/>
      <c r="K125" s="23"/>
      <c r="L125" s="24"/>
      <c r="M125" s="24"/>
      <c r="N125" s="24"/>
      <c r="Q125" s="42">
        <f t="shared" si="1"/>
        <v>0</v>
      </c>
    </row>
    <row r="126" spans="2:18" x14ac:dyDescent="0.25">
      <c r="B126" s="53"/>
      <c r="C126" s="18" t="s">
        <v>101</v>
      </c>
      <c r="D126" s="43" t="s">
        <v>112</v>
      </c>
      <c r="E126" s="67">
        <f>COUNTIFS('TOTAL KONTAK ERAT'!$F:$F,"Sedo")</f>
        <v>0</v>
      </c>
      <c r="F126" s="22"/>
      <c r="G126" s="23"/>
      <c r="H126" s="23"/>
      <c r="I126" s="23"/>
      <c r="J126" s="23"/>
      <c r="K126" s="23"/>
      <c r="L126" s="24"/>
      <c r="M126" s="24"/>
      <c r="N126" s="24"/>
      <c r="Q126" s="42">
        <f t="shared" si="1"/>
        <v>0</v>
      </c>
    </row>
    <row r="127" spans="2:18" x14ac:dyDescent="0.25">
      <c r="B127" s="53"/>
      <c r="C127" s="18" t="s">
        <v>101</v>
      </c>
      <c r="D127" s="60" t="s">
        <v>113</v>
      </c>
      <c r="E127" s="67">
        <f>COUNTIFS('TOTAL KONTAK ERAT'!$F:$F,"Bolo")</f>
        <v>0</v>
      </c>
      <c r="F127" s="22"/>
      <c r="G127" s="23"/>
      <c r="H127" s="23"/>
      <c r="I127" s="23"/>
      <c r="J127" s="23"/>
      <c r="K127" s="23"/>
      <c r="L127" s="24"/>
      <c r="M127" s="24"/>
      <c r="N127" s="24"/>
      <c r="Q127" s="42">
        <f t="shared" si="1"/>
        <v>0</v>
      </c>
    </row>
    <row r="128" spans="2:18" x14ac:dyDescent="0.25">
      <c r="B128" s="53"/>
      <c r="C128" s="18" t="s">
        <v>101</v>
      </c>
      <c r="D128" s="43" t="s">
        <v>114</v>
      </c>
      <c r="E128" s="67">
        <f>COUNTIFS('TOTAL KONTAK ERAT'!$F:$F,"Katonsari")</f>
        <v>0</v>
      </c>
      <c r="F128" s="22"/>
      <c r="G128" s="23"/>
      <c r="H128" s="23"/>
      <c r="I128" s="23"/>
      <c r="J128" s="23"/>
      <c r="K128" s="23"/>
      <c r="L128" s="24"/>
      <c r="M128" s="24"/>
      <c r="N128" s="24"/>
      <c r="Q128" s="42">
        <f t="shared" si="1"/>
        <v>0</v>
      </c>
    </row>
    <row r="129" spans="2:18" x14ac:dyDescent="0.25">
      <c r="B129" s="53"/>
      <c r="C129" s="18" t="s">
        <v>101</v>
      </c>
      <c r="D129" s="43" t="s">
        <v>115</v>
      </c>
      <c r="E129" s="67">
        <f>COUNTIFS('TOTAL KONTAK ERAT'!$F:$F,"Kalikondang")</f>
        <v>0</v>
      </c>
      <c r="F129" s="22"/>
      <c r="G129" s="23"/>
      <c r="H129" s="23"/>
      <c r="I129" s="23"/>
      <c r="J129" s="23"/>
      <c r="K129" s="23"/>
      <c r="L129" s="24"/>
      <c r="M129" s="24"/>
      <c r="N129" s="24"/>
      <c r="Q129" s="42">
        <f t="shared" si="1"/>
        <v>0</v>
      </c>
    </row>
    <row r="130" spans="2:18" x14ac:dyDescent="0.25">
      <c r="B130" s="53"/>
      <c r="C130" s="18" t="s">
        <v>101</v>
      </c>
      <c r="D130" s="43" t="s">
        <v>116</v>
      </c>
      <c r="E130" s="67">
        <f>COUNTIFS('TOTAL KONTAK ERAT'!$F:$F,"Cabean")</f>
        <v>0</v>
      </c>
      <c r="F130" s="22"/>
      <c r="G130" s="23"/>
      <c r="H130" s="23"/>
      <c r="I130" s="23"/>
      <c r="J130" s="23"/>
      <c r="K130" s="23"/>
      <c r="L130" s="24"/>
      <c r="M130" s="24"/>
      <c r="N130" s="24"/>
      <c r="Q130" s="42">
        <f t="shared" si="1"/>
        <v>0</v>
      </c>
    </row>
    <row r="131" spans="2:18" x14ac:dyDescent="0.25">
      <c r="B131" s="53"/>
      <c r="C131" s="18" t="s">
        <v>101</v>
      </c>
      <c r="D131" s="43" t="s">
        <v>117</v>
      </c>
      <c r="E131" s="67">
        <f>COUNTIFS('TOTAL KONTAK ERAT'!$F:$F,"Tempuran")</f>
        <v>0</v>
      </c>
      <c r="F131" s="22"/>
      <c r="G131" s="23"/>
      <c r="H131" s="23"/>
      <c r="I131" s="23"/>
      <c r="J131" s="23"/>
      <c r="K131" s="23"/>
      <c r="L131" s="24"/>
      <c r="M131" s="24"/>
      <c r="N131" s="24"/>
      <c r="Q131" s="42">
        <f t="shared" si="1"/>
        <v>0</v>
      </c>
    </row>
    <row r="132" spans="2:18" x14ac:dyDescent="0.25">
      <c r="B132" s="53"/>
      <c r="C132" s="18" t="s">
        <v>101</v>
      </c>
      <c r="D132" s="43" t="s">
        <v>118</v>
      </c>
      <c r="E132" s="67">
        <f>COUNTIFS('TOTAL KONTAK ERAT'!$F:$F,"Donorojo")</f>
        <v>0</v>
      </c>
      <c r="F132" s="22"/>
      <c r="G132" s="23"/>
      <c r="H132" s="23"/>
      <c r="I132" s="23"/>
      <c r="J132" s="23"/>
      <c r="K132" s="23"/>
      <c r="L132" s="24"/>
      <c r="M132" s="24"/>
      <c r="N132" s="24"/>
      <c r="Q132" s="42">
        <f t="shared" si="1"/>
        <v>0</v>
      </c>
    </row>
    <row r="133" spans="2:18" x14ac:dyDescent="0.25">
      <c r="B133" s="53"/>
      <c r="C133" s="18" t="s">
        <v>101</v>
      </c>
      <c r="D133" s="43" t="s">
        <v>119</v>
      </c>
      <c r="E133" s="67">
        <f>COUNTIFS('TOTAL KONTAK ERAT'!$F:$F,"Mangunjiwan")</f>
        <v>0</v>
      </c>
      <c r="F133" s="22"/>
      <c r="G133" s="23"/>
      <c r="H133" s="23"/>
      <c r="I133" s="23"/>
      <c r="J133" s="23"/>
      <c r="K133" s="23"/>
      <c r="L133" s="24"/>
      <c r="M133" s="24"/>
      <c r="N133" s="24"/>
      <c r="Q133" s="42">
        <f t="shared" si="1"/>
        <v>0</v>
      </c>
    </row>
    <row r="134" spans="2:18" x14ac:dyDescent="0.25">
      <c r="B134" s="53">
        <v>8</v>
      </c>
      <c r="C134" s="18" t="s">
        <v>120</v>
      </c>
      <c r="D134" s="43" t="s">
        <v>121</v>
      </c>
      <c r="E134" s="67">
        <f>COUNTIFS('TOTAL KONTAK ERAT'!$F:$F,"Morodemak")</f>
        <v>0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 t="e">
        <f>SUM(#REF!)</f>
        <v>#REF!</v>
      </c>
      <c r="M134" s="22">
        <f>SUM(E134:E154)</f>
        <v>0</v>
      </c>
      <c r="N134" s="22" t="e">
        <f>SUM(#REF!)</f>
        <v>#REF!</v>
      </c>
      <c r="Q134" s="42">
        <f t="shared" si="1"/>
        <v>0</v>
      </c>
      <c r="R134" s="42">
        <f>SUM(Q134:Q154)</f>
        <v>0</v>
      </c>
    </row>
    <row r="135" spans="2:18" x14ac:dyDescent="0.25">
      <c r="B135" s="53"/>
      <c r="C135" s="18" t="s">
        <v>120</v>
      </c>
      <c r="D135" s="43" t="s">
        <v>122</v>
      </c>
      <c r="E135" s="67">
        <f>COUNTIFS('TOTAL KONTAK ERAT'!$F:$F,"Purworejo")</f>
        <v>0</v>
      </c>
      <c r="F135" s="22"/>
      <c r="G135" s="23"/>
      <c r="H135" s="23"/>
      <c r="I135" s="23"/>
      <c r="J135" s="23"/>
      <c r="K135" s="23"/>
      <c r="L135" s="24"/>
      <c r="M135" s="24"/>
      <c r="N135" s="24"/>
      <c r="Q135" s="42">
        <f t="shared" si="1"/>
        <v>0</v>
      </c>
    </row>
    <row r="136" spans="2:18" x14ac:dyDescent="0.25">
      <c r="B136" s="53"/>
      <c r="C136" s="18" t="s">
        <v>120</v>
      </c>
      <c r="D136" s="43" t="s">
        <v>8</v>
      </c>
      <c r="E136" s="67">
        <f>COUNTIFS('TOTAL KONTAK ERAT'!$F:$F,"Sumberejo",'TOTAL KONTAK ERAT'!$E:$E,"bonang")</f>
        <v>0</v>
      </c>
      <c r="F136" s="22"/>
      <c r="G136" s="23"/>
      <c r="H136" s="23"/>
      <c r="I136" s="23"/>
      <c r="J136" s="23"/>
      <c r="K136" s="23"/>
      <c r="L136" s="24"/>
      <c r="M136" s="24"/>
      <c r="N136" s="24"/>
      <c r="Q136" s="42">
        <f t="shared" ref="Q136:Q199" si="2">SUM(E136:E136)</f>
        <v>0</v>
      </c>
    </row>
    <row r="137" spans="2:18" x14ac:dyDescent="0.25">
      <c r="B137" s="53"/>
      <c r="C137" s="18" t="s">
        <v>120</v>
      </c>
      <c r="D137" s="43" t="s">
        <v>123</v>
      </c>
      <c r="E137" s="67">
        <f>COUNTIFS('TOTAL KONTAK ERAT'!$F:$F,"Gebangarum")</f>
        <v>0</v>
      </c>
      <c r="F137" s="22"/>
      <c r="G137" s="23"/>
      <c r="H137" s="23"/>
      <c r="I137" s="23"/>
      <c r="J137" s="23"/>
      <c r="K137" s="23"/>
      <c r="L137" s="24"/>
      <c r="M137" s="24"/>
      <c r="N137" s="24"/>
      <c r="Q137" s="42">
        <f t="shared" si="2"/>
        <v>0</v>
      </c>
    </row>
    <row r="138" spans="2:18" x14ac:dyDescent="0.25">
      <c r="B138" s="53"/>
      <c r="C138" s="18" t="s">
        <v>120</v>
      </c>
      <c r="D138" s="43" t="s">
        <v>124</v>
      </c>
      <c r="E138" s="67">
        <f>COUNTIFS('TOTAL KONTAK ERAT'!$F:$F,"Gebang")</f>
        <v>0</v>
      </c>
      <c r="F138" s="22"/>
      <c r="G138" s="23"/>
      <c r="H138" s="23"/>
      <c r="I138" s="23"/>
      <c r="J138" s="23"/>
      <c r="K138" s="23"/>
      <c r="L138" s="24"/>
      <c r="M138" s="24"/>
      <c r="N138" s="24"/>
      <c r="Q138" s="42">
        <f t="shared" si="2"/>
        <v>0</v>
      </c>
    </row>
    <row r="139" spans="2:18" x14ac:dyDescent="0.25">
      <c r="B139" s="53"/>
      <c r="C139" s="18" t="s">
        <v>120</v>
      </c>
      <c r="D139" s="43" t="s">
        <v>125</v>
      </c>
      <c r="E139" s="67">
        <f>COUNTIFS('TOTAL KONTAK ERAT'!$F:$F,"Kembangan")</f>
        <v>0</v>
      </c>
      <c r="F139" s="22"/>
      <c r="G139" s="23"/>
      <c r="H139" s="23"/>
      <c r="I139" s="23"/>
      <c r="J139" s="23"/>
      <c r="K139" s="23"/>
      <c r="L139" s="24"/>
      <c r="M139" s="24"/>
      <c r="N139" s="24"/>
      <c r="Q139" s="42">
        <f t="shared" si="2"/>
        <v>0</v>
      </c>
    </row>
    <row r="140" spans="2:18" x14ac:dyDescent="0.25">
      <c r="B140" s="53"/>
      <c r="C140" s="18" t="s">
        <v>120</v>
      </c>
      <c r="D140" s="43" t="s">
        <v>53</v>
      </c>
      <c r="E140" s="67">
        <f>COUNTIFS('TOTAL KONTAK ERAT'!$F:$F,"Karangrejo",'TOTAL KONTAK ERAT'!$E:$E,"bonang")</f>
        <v>0</v>
      </c>
      <c r="F140" s="22"/>
      <c r="G140" s="23"/>
      <c r="H140" s="23"/>
      <c r="I140" s="23"/>
      <c r="J140" s="23"/>
      <c r="K140" s="23"/>
      <c r="L140" s="24"/>
      <c r="M140" s="24"/>
      <c r="N140" s="24"/>
      <c r="Q140" s="42">
        <f t="shared" si="2"/>
        <v>0</v>
      </c>
    </row>
    <row r="141" spans="2:18" x14ac:dyDescent="0.25">
      <c r="B141" s="53"/>
      <c r="C141" s="18" t="s">
        <v>120</v>
      </c>
      <c r="D141" s="43" t="s">
        <v>126</v>
      </c>
      <c r="E141" s="67">
        <f>COUNTIFS('TOTAL KONTAK ERAT'!$F:$F,"Sukodono")</f>
        <v>0</v>
      </c>
      <c r="F141" s="22"/>
      <c r="G141" s="23"/>
      <c r="H141" s="23"/>
      <c r="I141" s="23"/>
      <c r="J141" s="23"/>
      <c r="K141" s="23"/>
      <c r="L141" s="24"/>
      <c r="M141" s="24"/>
      <c r="N141" s="24"/>
      <c r="Q141" s="42">
        <f t="shared" si="2"/>
        <v>0</v>
      </c>
    </row>
    <row r="142" spans="2:18" x14ac:dyDescent="0.25">
      <c r="B142" s="53"/>
      <c r="C142" s="18" t="s">
        <v>120</v>
      </c>
      <c r="D142" s="43" t="s">
        <v>127</v>
      </c>
      <c r="E142" s="67">
        <f>COUNTIFS('TOTAL KONTAK ERAT'!$F:$F,"Tlogoboyo")</f>
        <v>0</v>
      </c>
      <c r="F142" s="22"/>
      <c r="G142" s="23"/>
      <c r="H142" s="23"/>
      <c r="I142" s="23"/>
      <c r="J142" s="23"/>
      <c r="K142" s="23"/>
      <c r="L142" s="24"/>
      <c r="M142" s="24"/>
      <c r="N142" s="24"/>
      <c r="Q142" s="42">
        <f t="shared" si="2"/>
        <v>0</v>
      </c>
    </row>
    <row r="143" spans="2:18" x14ac:dyDescent="0.25">
      <c r="B143" s="53"/>
      <c r="C143" s="18" t="s">
        <v>120</v>
      </c>
      <c r="D143" s="43" t="s">
        <v>128</v>
      </c>
      <c r="E143" s="67">
        <f>COUNTIFS('TOTAL KONTAK ERAT'!$F:$F,"Margolinduk")</f>
        <v>0</v>
      </c>
      <c r="F143" s="22"/>
      <c r="G143" s="23"/>
      <c r="H143" s="23"/>
      <c r="I143" s="23"/>
      <c r="J143" s="23"/>
      <c r="K143" s="23"/>
      <c r="L143" s="24"/>
      <c r="M143" s="24"/>
      <c r="N143" s="24"/>
      <c r="Q143" s="42">
        <f t="shared" si="2"/>
        <v>0</v>
      </c>
    </row>
    <row r="144" spans="2:18" x14ac:dyDescent="0.25">
      <c r="B144" s="53"/>
      <c r="C144" s="18" t="s">
        <v>120</v>
      </c>
      <c r="D144" s="43" t="s">
        <v>129</v>
      </c>
      <c r="E144" s="67">
        <f>COUNTIFS('TOTAL KONTAK ERAT'!$F:$F,"Tridonorejo")</f>
        <v>0</v>
      </c>
      <c r="F144" s="22"/>
      <c r="G144" s="23"/>
      <c r="H144" s="23"/>
      <c r="I144" s="23"/>
      <c r="J144" s="23"/>
      <c r="K144" s="23"/>
      <c r="L144" s="24"/>
      <c r="M144" s="24"/>
      <c r="N144" s="24"/>
      <c r="Q144" s="42">
        <f t="shared" si="2"/>
        <v>0</v>
      </c>
    </row>
    <row r="145" spans="2:18" x14ac:dyDescent="0.25">
      <c r="B145" s="53"/>
      <c r="C145" s="18" t="s">
        <v>120</v>
      </c>
      <c r="D145" s="43" t="s">
        <v>130</v>
      </c>
      <c r="E145" s="67">
        <f>COUNTIFS('TOTAL KONTAK ERAT'!$F:$F,"Wonosari")</f>
        <v>0</v>
      </c>
      <c r="F145" s="22"/>
      <c r="G145" s="23"/>
      <c r="H145" s="23"/>
      <c r="I145" s="23"/>
      <c r="J145" s="23"/>
      <c r="K145" s="23"/>
      <c r="L145" s="24"/>
      <c r="M145" s="24"/>
      <c r="N145" s="24"/>
      <c r="Q145" s="42">
        <f t="shared" si="2"/>
        <v>0</v>
      </c>
    </row>
    <row r="146" spans="2:18" x14ac:dyDescent="0.25">
      <c r="B146" s="53"/>
      <c r="C146" s="18" t="s">
        <v>120</v>
      </c>
      <c r="D146" s="43" t="s">
        <v>131</v>
      </c>
      <c r="E146" s="67">
        <f>COUNTIFS('TOTAL KONTAK ERAT'!$F:$F,"Jatirogo")</f>
        <v>0</v>
      </c>
      <c r="F146" s="22"/>
      <c r="G146" s="23"/>
      <c r="H146" s="23"/>
      <c r="I146" s="23"/>
      <c r="J146" s="23"/>
      <c r="K146" s="23"/>
      <c r="L146" s="24"/>
      <c r="M146" s="24"/>
      <c r="N146" s="24"/>
      <c r="Q146" s="42">
        <f t="shared" si="2"/>
        <v>0</v>
      </c>
    </row>
    <row r="147" spans="2:18" x14ac:dyDescent="0.25">
      <c r="B147" s="53"/>
      <c r="C147" s="18" t="s">
        <v>120</v>
      </c>
      <c r="D147" s="43" t="s">
        <v>132</v>
      </c>
      <c r="E147" s="67">
        <f>COUNTIFS('TOTAL KONTAK ERAT'!$F:$F,"Poncoharjo")</f>
        <v>0</v>
      </c>
      <c r="F147" s="22"/>
      <c r="G147" s="23"/>
      <c r="H147" s="23"/>
      <c r="I147" s="23"/>
      <c r="J147" s="23"/>
      <c r="K147" s="23"/>
      <c r="L147" s="24"/>
      <c r="M147" s="24"/>
      <c r="N147" s="24"/>
      <c r="Q147" s="42">
        <f t="shared" si="2"/>
        <v>0</v>
      </c>
    </row>
    <row r="148" spans="2:18" x14ac:dyDescent="0.25">
      <c r="B148" s="53"/>
      <c r="C148" s="18" t="s">
        <v>120</v>
      </c>
      <c r="D148" s="43" t="s">
        <v>133</v>
      </c>
      <c r="E148" s="67">
        <f>COUNTIFS('TOTAL KONTAK ERAT'!$F:$F,"Jali")</f>
        <v>0</v>
      </c>
      <c r="F148" s="22"/>
      <c r="G148" s="23"/>
      <c r="H148" s="23"/>
      <c r="I148" s="23"/>
      <c r="J148" s="23"/>
      <c r="K148" s="23"/>
      <c r="L148" s="24"/>
      <c r="M148" s="24"/>
      <c r="N148" s="24"/>
      <c r="Q148" s="42">
        <f t="shared" si="2"/>
        <v>0</v>
      </c>
    </row>
    <row r="149" spans="2:18" x14ac:dyDescent="0.25">
      <c r="B149" s="53"/>
      <c r="C149" s="18" t="s">
        <v>120</v>
      </c>
      <c r="D149" s="43" t="s">
        <v>134</v>
      </c>
      <c r="E149" s="67">
        <f>COUNTIFS('TOTAL KONTAK ERAT'!$F:$F,"Krajanbogo")</f>
        <v>0</v>
      </c>
      <c r="F149" s="22"/>
      <c r="G149" s="23"/>
      <c r="H149" s="23"/>
      <c r="I149" s="23"/>
      <c r="J149" s="23"/>
      <c r="K149" s="23"/>
      <c r="L149" s="24"/>
      <c r="M149" s="24"/>
      <c r="N149" s="24"/>
      <c r="Q149" s="42">
        <f t="shared" si="2"/>
        <v>0</v>
      </c>
    </row>
    <row r="150" spans="2:18" x14ac:dyDescent="0.25">
      <c r="B150" s="53"/>
      <c r="C150" s="18" t="s">
        <v>120</v>
      </c>
      <c r="D150" s="43" t="s">
        <v>135</v>
      </c>
      <c r="E150" s="67">
        <f>COUNTIFS('TOTAL KONTAK ERAT'!$F:$F,"Serangan")</f>
        <v>0</v>
      </c>
      <c r="F150" s="22"/>
      <c r="G150" s="23"/>
      <c r="H150" s="23"/>
      <c r="I150" s="23"/>
      <c r="J150" s="23"/>
      <c r="K150" s="23"/>
      <c r="L150" s="24"/>
      <c r="M150" s="24"/>
      <c r="N150" s="24"/>
      <c r="Q150" s="42">
        <f t="shared" si="2"/>
        <v>0</v>
      </c>
    </row>
    <row r="151" spans="2:18" x14ac:dyDescent="0.25">
      <c r="B151" s="53"/>
      <c r="C151" s="18" t="s">
        <v>120</v>
      </c>
      <c r="D151" s="60" t="s">
        <v>136</v>
      </c>
      <c r="E151" s="67">
        <f>COUNTIFS('TOTAL KONTAK ERAT'!$F:$F,"Betahwalang")</f>
        <v>0</v>
      </c>
      <c r="F151" s="22"/>
      <c r="G151" s="23"/>
      <c r="H151" s="23"/>
      <c r="I151" s="23"/>
      <c r="J151" s="23"/>
      <c r="K151" s="23"/>
      <c r="L151" s="24"/>
      <c r="M151" s="24"/>
      <c r="N151" s="24"/>
      <c r="Q151" s="42">
        <f t="shared" si="2"/>
        <v>0</v>
      </c>
    </row>
    <row r="152" spans="2:18" x14ac:dyDescent="0.25">
      <c r="B152" s="53"/>
      <c r="C152" s="18" t="s">
        <v>120</v>
      </c>
      <c r="D152" s="43" t="s">
        <v>137</v>
      </c>
      <c r="E152" s="67">
        <f>COUNTIFS('TOTAL KONTAK ERAT'!$F:$F,"Jatimulyo")</f>
        <v>0</v>
      </c>
      <c r="F152" s="22"/>
      <c r="G152" s="23"/>
      <c r="H152" s="23"/>
      <c r="I152" s="23"/>
      <c r="J152" s="23"/>
      <c r="K152" s="23"/>
      <c r="L152" s="24"/>
      <c r="M152" s="24"/>
      <c r="N152" s="24"/>
      <c r="Q152" s="42">
        <f t="shared" si="2"/>
        <v>0</v>
      </c>
    </row>
    <row r="153" spans="2:18" x14ac:dyDescent="0.25">
      <c r="B153" s="53"/>
      <c r="C153" s="18" t="s">
        <v>120</v>
      </c>
      <c r="D153" s="43" t="s">
        <v>138</v>
      </c>
      <c r="E153" s="67">
        <f>COUNTIFS('TOTAL KONTAK ERAT'!$F:$F,"Weding")</f>
        <v>0</v>
      </c>
      <c r="F153" s="22"/>
      <c r="G153" s="23"/>
      <c r="H153" s="23"/>
      <c r="I153" s="23"/>
      <c r="J153" s="23"/>
      <c r="K153" s="23"/>
      <c r="L153" s="24"/>
      <c r="M153" s="24"/>
      <c r="N153" s="24"/>
      <c r="Q153" s="42">
        <f t="shared" si="2"/>
        <v>0</v>
      </c>
    </row>
    <row r="154" spans="2:18" x14ac:dyDescent="0.25">
      <c r="B154" s="53"/>
      <c r="C154" s="18" t="s">
        <v>120</v>
      </c>
      <c r="D154" s="43" t="s">
        <v>139</v>
      </c>
      <c r="E154" s="67">
        <f>COUNTIFS('TOTAL KONTAK ERAT'!$F:$F,"Bonangrejo")</f>
        <v>0</v>
      </c>
      <c r="F154" s="22"/>
      <c r="G154" s="23"/>
      <c r="H154" s="23"/>
      <c r="I154" s="23"/>
      <c r="J154" s="23"/>
      <c r="K154" s="23"/>
      <c r="L154" s="24"/>
      <c r="M154" s="24"/>
      <c r="N154" s="24"/>
      <c r="Q154" s="42">
        <f t="shared" si="2"/>
        <v>0</v>
      </c>
    </row>
    <row r="155" spans="2:18" ht="15" customHeight="1" x14ac:dyDescent="0.25">
      <c r="B155" s="53">
        <v>9</v>
      </c>
      <c r="C155" s="18" t="s">
        <v>140</v>
      </c>
      <c r="D155" s="43" t="s">
        <v>141</v>
      </c>
      <c r="E155" s="67">
        <f>COUNTIFS('TOTAL KONTAK ERAT'!$F:$F,"Temuroso")</f>
        <v>0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 t="e">
        <f>SUM(#REF!)</f>
        <v>#REF!</v>
      </c>
      <c r="M155" s="22">
        <f>SUM(E155:E174)</f>
        <v>7</v>
      </c>
      <c r="N155" s="22" t="e">
        <f>SUM(#REF!)</f>
        <v>#REF!</v>
      </c>
      <c r="Q155" s="42">
        <f t="shared" si="2"/>
        <v>0</v>
      </c>
      <c r="R155" s="42">
        <f>SUM(Q155:Q174)</f>
        <v>7</v>
      </c>
    </row>
    <row r="156" spans="2:18" ht="15" customHeight="1" x14ac:dyDescent="0.25">
      <c r="B156" s="53"/>
      <c r="C156" s="18" t="s">
        <v>140</v>
      </c>
      <c r="D156" s="43" t="s">
        <v>142</v>
      </c>
      <c r="E156" s="67">
        <f>COUNTIFS('TOTAL KONTAK ERAT'!$F:$F,"Turitempel")</f>
        <v>0</v>
      </c>
      <c r="F156" s="22"/>
      <c r="G156" s="23"/>
      <c r="H156" s="23"/>
      <c r="I156" s="23"/>
      <c r="J156" s="23"/>
      <c r="K156" s="23"/>
      <c r="L156" s="24"/>
      <c r="M156" s="24"/>
      <c r="N156" s="24"/>
      <c r="Q156" s="42">
        <f t="shared" si="2"/>
        <v>0</v>
      </c>
    </row>
    <row r="157" spans="2:18" ht="15" customHeight="1" x14ac:dyDescent="0.25">
      <c r="B157" s="53"/>
      <c r="C157" s="18" t="s">
        <v>140</v>
      </c>
      <c r="D157" s="43" t="s">
        <v>143</v>
      </c>
      <c r="E157" s="67">
        <f>COUNTIFS('TOTAL KONTAK ERAT'!$F:$F,"Tlogoweru")</f>
        <v>0</v>
      </c>
      <c r="F157" s="22"/>
      <c r="G157" s="23"/>
      <c r="H157" s="23"/>
      <c r="I157" s="23"/>
      <c r="J157" s="23"/>
      <c r="K157" s="23"/>
      <c r="L157" s="24"/>
      <c r="M157" s="24"/>
      <c r="N157" s="24"/>
      <c r="Q157" s="42">
        <f t="shared" si="2"/>
        <v>0</v>
      </c>
    </row>
    <row r="158" spans="2:18" ht="15" customHeight="1" x14ac:dyDescent="0.25">
      <c r="B158" s="53"/>
      <c r="C158" s="18" t="s">
        <v>140</v>
      </c>
      <c r="D158" s="43" t="s">
        <v>144</v>
      </c>
      <c r="E158" s="67">
        <f>COUNTIFS('TOTAL KONTAK ERAT'!$F:$F,"Trimulyo")</f>
        <v>0</v>
      </c>
      <c r="F158" s="22"/>
      <c r="G158" s="23"/>
      <c r="H158" s="23"/>
      <c r="I158" s="23"/>
      <c r="J158" s="23"/>
      <c r="K158" s="23"/>
      <c r="L158" s="24"/>
      <c r="M158" s="24"/>
      <c r="N158" s="24"/>
      <c r="Q158" s="42">
        <f t="shared" si="2"/>
        <v>0</v>
      </c>
    </row>
    <row r="159" spans="2:18" ht="15" customHeight="1" x14ac:dyDescent="0.25">
      <c r="B159" s="53"/>
      <c r="C159" s="18" t="s">
        <v>140</v>
      </c>
      <c r="D159" s="43" t="s">
        <v>145</v>
      </c>
      <c r="E159" s="67">
        <f>COUNTIFS('TOTAL KONTAK ERAT'!$F:$F,"Bakalrejo")</f>
        <v>0</v>
      </c>
      <c r="F159" s="22"/>
      <c r="G159" s="23"/>
      <c r="H159" s="23"/>
      <c r="I159" s="23"/>
      <c r="J159" s="23"/>
      <c r="K159" s="23"/>
      <c r="L159" s="24"/>
      <c r="M159" s="24"/>
      <c r="N159" s="24"/>
      <c r="Q159" s="42">
        <f t="shared" si="2"/>
        <v>0</v>
      </c>
    </row>
    <row r="160" spans="2:18" ht="15" customHeight="1" x14ac:dyDescent="0.25">
      <c r="B160" s="53"/>
      <c r="C160" s="18" t="s">
        <v>140</v>
      </c>
      <c r="D160" s="43" t="s">
        <v>50</v>
      </c>
      <c r="E160" s="67">
        <f>COUNTIFS('TOTAL KONTAK ERAT'!$F:$F,"Tlogorejo",'TOTAL KONTAK ERAT'!$E:$E,"guntur")</f>
        <v>0</v>
      </c>
      <c r="F160" s="22"/>
      <c r="G160" s="23"/>
      <c r="H160" s="23"/>
      <c r="I160" s="23"/>
      <c r="J160" s="23"/>
      <c r="K160" s="23"/>
      <c r="L160" s="24"/>
      <c r="M160" s="24"/>
      <c r="N160" s="24"/>
      <c r="Q160" s="42">
        <f t="shared" si="2"/>
        <v>0</v>
      </c>
    </row>
    <row r="161" spans="2:18" ht="15" customHeight="1" x14ac:dyDescent="0.25">
      <c r="B161" s="53"/>
      <c r="C161" s="18" t="s">
        <v>140</v>
      </c>
      <c r="D161" s="43" t="s">
        <v>146</v>
      </c>
      <c r="E161" s="67">
        <f>COUNTIFS('TOTAL KONTAK ERAT'!$F:$F,"Bumiharjo")</f>
        <v>0</v>
      </c>
      <c r="F161" s="22"/>
      <c r="G161" s="23"/>
      <c r="H161" s="23"/>
      <c r="I161" s="23"/>
      <c r="J161" s="23"/>
      <c r="K161" s="23"/>
      <c r="L161" s="24"/>
      <c r="M161" s="24"/>
      <c r="N161" s="24"/>
      <c r="Q161" s="42">
        <f t="shared" si="2"/>
        <v>0</v>
      </c>
    </row>
    <row r="162" spans="2:18" ht="15" customHeight="1" x14ac:dyDescent="0.25">
      <c r="B162" s="53"/>
      <c r="C162" s="18" t="s">
        <v>140</v>
      </c>
      <c r="D162" s="43" t="s">
        <v>147</v>
      </c>
      <c r="E162" s="67">
        <f>COUNTIFS('TOTAL KONTAK ERAT'!$F:$F,"Sidoharjo")</f>
        <v>0</v>
      </c>
      <c r="F162" s="22"/>
      <c r="G162" s="23"/>
      <c r="H162" s="23"/>
      <c r="I162" s="23"/>
      <c r="J162" s="23"/>
      <c r="K162" s="23"/>
      <c r="L162" s="24"/>
      <c r="M162" s="24"/>
      <c r="N162" s="24"/>
      <c r="Q162" s="42">
        <f t="shared" si="2"/>
        <v>0</v>
      </c>
    </row>
    <row r="163" spans="2:18" ht="15" customHeight="1" x14ac:dyDescent="0.25">
      <c r="B163" s="53"/>
      <c r="C163" s="18" t="s">
        <v>140</v>
      </c>
      <c r="D163" s="43" t="s">
        <v>148</v>
      </c>
      <c r="E163" s="67">
        <f>COUNTIFS('TOTAL KONTAK ERAT'!$F:$F,"Bogosari")</f>
        <v>0</v>
      </c>
      <c r="F163" s="22"/>
      <c r="G163" s="23"/>
      <c r="H163" s="23"/>
      <c r="I163" s="23"/>
      <c r="J163" s="23"/>
      <c r="K163" s="23"/>
      <c r="L163" s="24"/>
      <c r="M163" s="24"/>
      <c r="N163" s="24"/>
      <c r="Q163" s="42">
        <f t="shared" si="2"/>
        <v>0</v>
      </c>
    </row>
    <row r="164" spans="2:18" ht="15" customHeight="1" x14ac:dyDescent="0.25">
      <c r="B164" s="53"/>
      <c r="C164" s="18" t="s">
        <v>140</v>
      </c>
      <c r="D164" s="43" t="s">
        <v>149</v>
      </c>
      <c r="E164" s="67">
        <f>COUNTIFS('TOTAL KONTAK ERAT'!$F:$F,"Guntur")</f>
        <v>0</v>
      </c>
      <c r="F164" s="22"/>
      <c r="G164" s="23"/>
      <c r="H164" s="23"/>
      <c r="I164" s="23"/>
      <c r="J164" s="23"/>
      <c r="K164" s="23"/>
      <c r="L164" s="24"/>
      <c r="M164" s="24"/>
      <c r="N164" s="24"/>
      <c r="Q164" s="42">
        <f t="shared" si="2"/>
        <v>0</v>
      </c>
    </row>
    <row r="165" spans="2:18" ht="15" customHeight="1" x14ac:dyDescent="0.25">
      <c r="B165" s="53"/>
      <c r="C165" s="18" t="s">
        <v>140</v>
      </c>
      <c r="D165" s="43" t="s">
        <v>150</v>
      </c>
      <c r="E165" s="67">
        <f>COUNTIFS('TOTAL KONTAK ERAT'!$F:$F,"Blerong")</f>
        <v>0</v>
      </c>
      <c r="F165" s="22"/>
      <c r="G165" s="23"/>
      <c r="H165" s="23"/>
      <c r="I165" s="23"/>
      <c r="J165" s="23"/>
      <c r="K165" s="23"/>
      <c r="L165" s="24"/>
      <c r="M165" s="24"/>
      <c r="N165" s="24"/>
      <c r="Q165" s="42">
        <f t="shared" si="2"/>
        <v>0</v>
      </c>
    </row>
    <row r="166" spans="2:18" ht="15" customHeight="1" x14ac:dyDescent="0.25">
      <c r="B166" s="53"/>
      <c r="C166" s="18" t="s">
        <v>140</v>
      </c>
      <c r="D166" s="43" t="s">
        <v>151</v>
      </c>
      <c r="E166" s="67">
        <f>COUNTIFS('TOTAL KONTAK ERAT'!$F:$F,"Pamongan")</f>
        <v>0</v>
      </c>
      <c r="F166" s="22"/>
      <c r="G166" s="23"/>
      <c r="H166" s="23"/>
      <c r="I166" s="23"/>
      <c r="J166" s="23"/>
      <c r="K166" s="23"/>
      <c r="L166" s="24"/>
      <c r="M166" s="24"/>
      <c r="N166" s="24"/>
      <c r="Q166" s="42">
        <f t="shared" si="2"/>
        <v>0</v>
      </c>
    </row>
    <row r="167" spans="2:18" ht="15" customHeight="1" x14ac:dyDescent="0.25">
      <c r="B167" s="53"/>
      <c r="C167" s="18" t="s">
        <v>140</v>
      </c>
      <c r="D167" s="43" t="s">
        <v>152</v>
      </c>
      <c r="E167" s="67">
        <f>COUNTIFS('TOTAL KONTAK ERAT'!$F:$F,"Sukorejo")</f>
        <v>0</v>
      </c>
      <c r="F167" s="22"/>
      <c r="G167" s="23"/>
      <c r="H167" s="23"/>
      <c r="I167" s="23"/>
      <c r="J167" s="23"/>
      <c r="K167" s="23"/>
      <c r="L167" s="24"/>
      <c r="M167" s="24"/>
      <c r="N167" s="24"/>
      <c r="Q167" s="42">
        <f t="shared" si="2"/>
        <v>0</v>
      </c>
    </row>
    <row r="168" spans="2:18" ht="15" customHeight="1" x14ac:dyDescent="0.25">
      <c r="B168" s="53"/>
      <c r="C168" s="18" t="s">
        <v>140</v>
      </c>
      <c r="D168" s="43" t="s">
        <v>153</v>
      </c>
      <c r="E168" s="67">
        <f>COUNTIFS('TOTAL KONTAK ERAT'!$F:$F,"Sarirejo")</f>
        <v>5</v>
      </c>
      <c r="F168" s="22"/>
      <c r="G168" s="23"/>
      <c r="H168" s="23"/>
      <c r="I168" s="23"/>
      <c r="J168" s="23"/>
      <c r="K168" s="23"/>
      <c r="L168" s="24"/>
      <c r="M168" s="24"/>
      <c r="N168" s="24"/>
      <c r="Q168" s="42">
        <f t="shared" si="2"/>
        <v>5</v>
      </c>
    </row>
    <row r="169" spans="2:18" ht="15" customHeight="1" x14ac:dyDescent="0.25">
      <c r="B169" s="53"/>
      <c r="C169" s="18" t="s">
        <v>140</v>
      </c>
      <c r="D169" s="43" t="s">
        <v>154</v>
      </c>
      <c r="E169" s="67">
        <f>COUNTIFS('TOTAL KONTAK ERAT'!$F:$F,"Sidokumpul")</f>
        <v>0</v>
      </c>
      <c r="F169" s="22"/>
      <c r="G169" s="23"/>
      <c r="H169" s="23"/>
      <c r="I169" s="23"/>
      <c r="J169" s="23"/>
      <c r="K169" s="23"/>
      <c r="L169" s="24"/>
      <c r="M169" s="24"/>
      <c r="N169" s="24"/>
      <c r="Q169" s="42">
        <f t="shared" si="2"/>
        <v>0</v>
      </c>
    </row>
    <row r="170" spans="2:18" ht="15" customHeight="1" x14ac:dyDescent="0.25">
      <c r="B170" s="53"/>
      <c r="C170" s="18" t="s">
        <v>140</v>
      </c>
      <c r="D170" s="43" t="s">
        <v>155</v>
      </c>
      <c r="E170" s="67">
        <f>COUNTIFS('TOTAL KONTAK ERAT'!$F:$F,"Gaji")</f>
        <v>0</v>
      </c>
      <c r="F170" s="22"/>
      <c r="G170" s="23"/>
      <c r="H170" s="23"/>
      <c r="I170" s="23"/>
      <c r="J170" s="23"/>
      <c r="K170" s="23"/>
      <c r="L170" s="24"/>
      <c r="M170" s="24"/>
      <c r="N170" s="24"/>
      <c r="Q170" s="42">
        <f t="shared" si="2"/>
        <v>0</v>
      </c>
    </row>
    <row r="171" spans="2:18" ht="15" customHeight="1" x14ac:dyDescent="0.25">
      <c r="B171" s="53"/>
      <c r="C171" s="18" t="s">
        <v>140</v>
      </c>
      <c r="D171" s="43" t="s">
        <v>156</v>
      </c>
      <c r="E171" s="67">
        <f>COUNTIFS('TOTAL KONTAK ERAT'!$F:$F,"Banjarejo")</f>
        <v>0</v>
      </c>
      <c r="F171" s="22"/>
      <c r="G171" s="23"/>
      <c r="H171" s="23"/>
      <c r="I171" s="23"/>
      <c r="J171" s="23"/>
      <c r="K171" s="23"/>
      <c r="L171" s="24"/>
      <c r="M171" s="24"/>
      <c r="N171" s="24"/>
      <c r="Q171" s="42">
        <f t="shared" si="2"/>
        <v>0</v>
      </c>
    </row>
    <row r="172" spans="2:18" ht="15" customHeight="1" x14ac:dyDescent="0.25">
      <c r="B172" s="53"/>
      <c r="C172" s="18" t="s">
        <v>140</v>
      </c>
      <c r="D172" s="43" t="s">
        <v>157</v>
      </c>
      <c r="E172" s="67">
        <f>COUNTIFS('TOTAL KONTAK ERAT'!$F:$F,"Krandon")</f>
        <v>1</v>
      </c>
      <c r="F172" s="22"/>
      <c r="G172" s="23"/>
      <c r="H172" s="23"/>
      <c r="I172" s="23"/>
      <c r="J172" s="23"/>
      <c r="K172" s="23"/>
      <c r="L172" s="24"/>
      <c r="M172" s="24"/>
      <c r="N172" s="24"/>
      <c r="Q172" s="42">
        <f t="shared" si="2"/>
        <v>1</v>
      </c>
    </row>
    <row r="173" spans="2:18" ht="15" customHeight="1" x14ac:dyDescent="0.25">
      <c r="B173" s="53"/>
      <c r="C173" s="18" t="s">
        <v>140</v>
      </c>
      <c r="D173" s="43" t="s">
        <v>158</v>
      </c>
      <c r="E173" s="67">
        <f>COUNTIFS('TOTAL KONTAK ERAT'!$F:$F,"Tangkis")</f>
        <v>1</v>
      </c>
      <c r="F173" s="22"/>
      <c r="G173" s="23"/>
      <c r="H173" s="23"/>
      <c r="I173" s="23"/>
      <c r="J173" s="23"/>
      <c r="K173" s="23"/>
      <c r="L173" s="24"/>
      <c r="M173" s="24"/>
      <c r="N173" s="24"/>
      <c r="Q173" s="42">
        <f t="shared" si="2"/>
        <v>1</v>
      </c>
    </row>
    <row r="174" spans="2:18" ht="15" customHeight="1" x14ac:dyDescent="0.25">
      <c r="B174" s="53"/>
      <c r="C174" s="18" t="s">
        <v>140</v>
      </c>
      <c r="D174" s="43" t="s">
        <v>80</v>
      </c>
      <c r="E174" s="67">
        <f>COUNTIFS('TOTAL KONTAK ERAT'!$F:$F,"Wonorejo",'TOTAL KONTAK ERAT'!$E:$E,"guntur")</f>
        <v>0</v>
      </c>
      <c r="F174" s="22"/>
      <c r="G174" s="23"/>
      <c r="H174" s="23"/>
      <c r="I174" s="23"/>
      <c r="J174" s="23"/>
      <c r="K174" s="23"/>
      <c r="L174" s="24"/>
      <c r="M174" s="24"/>
      <c r="N174" s="24"/>
      <c r="Q174" s="42">
        <f t="shared" si="2"/>
        <v>0</v>
      </c>
    </row>
    <row r="175" spans="2:18" ht="15" customHeight="1" x14ac:dyDescent="0.25">
      <c r="B175" s="5">
        <v>10</v>
      </c>
      <c r="C175" s="18" t="s">
        <v>163</v>
      </c>
      <c r="D175" s="43" t="s">
        <v>159</v>
      </c>
      <c r="E175" s="67">
        <f>COUNTIFS('TOTAL KONTAK ERAT'!$F:$F,"Bumirejo")</f>
        <v>0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 t="e">
        <f>SUM(#REF!)</f>
        <v>#REF!</v>
      </c>
      <c r="M175" s="22">
        <f>SUM(E175:E186)</f>
        <v>0</v>
      </c>
      <c r="N175" s="22" t="e">
        <f>SUM(#REF!)</f>
        <v>#REF!</v>
      </c>
      <c r="Q175" s="42">
        <f t="shared" si="2"/>
        <v>0</v>
      </c>
      <c r="R175" s="42">
        <f>SUM(Q175:Q186)</f>
        <v>0</v>
      </c>
    </row>
    <row r="176" spans="2:18" ht="15" customHeight="1" x14ac:dyDescent="0.25">
      <c r="B176" s="5"/>
      <c r="C176" s="18" t="s">
        <v>163</v>
      </c>
      <c r="D176" s="43" t="s">
        <v>160</v>
      </c>
      <c r="E176" s="67">
        <f>COUNTIFS('TOTAL KONTAK ERAT'!$F:$F,"Pundenarum")</f>
        <v>0</v>
      </c>
      <c r="F176" s="22"/>
      <c r="G176" s="23"/>
      <c r="H176" s="23"/>
      <c r="I176" s="23"/>
      <c r="J176" s="23"/>
      <c r="K176" s="23"/>
      <c r="L176" s="24"/>
      <c r="M176" s="24"/>
      <c r="N176" s="24"/>
      <c r="Q176" s="42">
        <f t="shared" si="2"/>
        <v>0</v>
      </c>
    </row>
    <row r="177" spans="2:18" ht="15" customHeight="1" x14ac:dyDescent="0.25">
      <c r="B177" s="5"/>
      <c r="C177" s="18" t="s">
        <v>163</v>
      </c>
      <c r="D177" s="43" t="s">
        <v>161</v>
      </c>
      <c r="E177" s="67">
        <f>COUNTIFS('TOTAL KONTAK ERAT'!$F:$F,"Kuripan")</f>
        <v>0</v>
      </c>
      <c r="F177" s="22"/>
      <c r="G177" s="23"/>
      <c r="H177" s="23"/>
      <c r="I177" s="23"/>
      <c r="J177" s="23"/>
      <c r="K177" s="23"/>
      <c r="L177" s="24"/>
      <c r="M177" s="24"/>
      <c r="N177" s="24"/>
      <c r="Q177" s="42">
        <f t="shared" si="2"/>
        <v>0</v>
      </c>
    </row>
    <row r="178" spans="2:18" ht="15" customHeight="1" x14ac:dyDescent="0.25">
      <c r="B178" s="5"/>
      <c r="C178" s="18" t="s">
        <v>163</v>
      </c>
      <c r="D178" s="43" t="s">
        <v>162</v>
      </c>
      <c r="E178" s="67">
        <f>COUNTIFS('TOTAL KONTAK ERAT'!$F:$F,"Brambang")</f>
        <v>0</v>
      </c>
      <c r="F178" s="22"/>
      <c r="G178" s="23"/>
      <c r="H178" s="23"/>
      <c r="I178" s="23"/>
      <c r="J178" s="23"/>
      <c r="K178" s="23"/>
      <c r="L178" s="24"/>
      <c r="M178" s="24"/>
      <c r="N178" s="24"/>
      <c r="Q178" s="42">
        <f t="shared" si="2"/>
        <v>0</v>
      </c>
    </row>
    <row r="179" spans="2:18" ht="15" customHeight="1" x14ac:dyDescent="0.25">
      <c r="B179" s="5"/>
      <c r="C179" s="18" t="s">
        <v>163</v>
      </c>
      <c r="D179" s="43" t="s">
        <v>163</v>
      </c>
      <c r="E179" s="67">
        <f>COUNTIFS('TOTAL KONTAK ERAT'!$F:$F,"Karangawen")</f>
        <v>0</v>
      </c>
      <c r="F179" s="22"/>
      <c r="G179" s="23"/>
      <c r="H179" s="23"/>
      <c r="I179" s="23"/>
      <c r="J179" s="23"/>
      <c r="K179" s="23"/>
      <c r="L179" s="24"/>
      <c r="M179" s="24"/>
      <c r="N179" s="24"/>
      <c r="Q179" s="42">
        <f t="shared" si="2"/>
        <v>0</v>
      </c>
    </row>
    <row r="180" spans="2:18" ht="15" customHeight="1" x14ac:dyDescent="0.25">
      <c r="B180" s="5"/>
      <c r="C180" s="18" t="s">
        <v>163</v>
      </c>
      <c r="D180" s="43" t="s">
        <v>164</v>
      </c>
      <c r="E180" s="67">
        <f>COUNTIFS('TOTAL KONTAK ERAT'!$F:$F,"Sidorejo",'TOTAL KONTAK ERAT'!$E:$E,"karangawen")</f>
        <v>0</v>
      </c>
      <c r="F180" s="22"/>
      <c r="G180" s="23"/>
      <c r="H180" s="23"/>
      <c r="I180" s="23"/>
      <c r="J180" s="23"/>
      <c r="K180" s="23"/>
      <c r="L180" s="24"/>
      <c r="M180" s="24"/>
      <c r="N180" s="24"/>
      <c r="Q180" s="42">
        <f t="shared" si="2"/>
        <v>0</v>
      </c>
    </row>
    <row r="181" spans="2:18" ht="15" customHeight="1" x14ac:dyDescent="0.25">
      <c r="B181" s="5"/>
      <c r="C181" s="18" t="s">
        <v>163</v>
      </c>
      <c r="D181" s="43" t="s">
        <v>165</v>
      </c>
      <c r="E181" s="67">
        <f>COUNTIFS('TOTAL KONTAK ERAT'!$F:$F,"Wonosekar")</f>
        <v>0</v>
      </c>
      <c r="F181" s="22"/>
      <c r="G181" s="23"/>
      <c r="H181" s="23"/>
      <c r="I181" s="23"/>
      <c r="J181" s="23"/>
      <c r="K181" s="23"/>
      <c r="L181" s="24"/>
      <c r="M181" s="24"/>
      <c r="N181" s="24"/>
      <c r="Q181" s="42">
        <f t="shared" si="2"/>
        <v>0</v>
      </c>
    </row>
    <row r="182" spans="2:18" ht="15" customHeight="1" x14ac:dyDescent="0.25">
      <c r="B182" s="5"/>
      <c r="C182" s="18" t="s">
        <v>163</v>
      </c>
      <c r="D182" s="43" t="s">
        <v>50</v>
      </c>
      <c r="E182" s="67">
        <f>COUNTIFS('TOTAL KONTAK ERAT'!$F:$F,"Tlogorejo",'TOTAL KONTAK ERAT'!$E:$E,"Karangawen")</f>
        <v>0</v>
      </c>
      <c r="F182" s="22"/>
      <c r="G182" s="23"/>
      <c r="H182" s="23"/>
      <c r="I182" s="23"/>
      <c r="J182" s="23"/>
      <c r="K182" s="23"/>
      <c r="L182" s="24"/>
      <c r="M182" s="24"/>
      <c r="N182" s="24"/>
      <c r="Q182" s="42">
        <f t="shared" si="2"/>
        <v>0</v>
      </c>
    </row>
    <row r="183" spans="2:18" ht="15" customHeight="1" x14ac:dyDescent="0.25">
      <c r="B183" s="5"/>
      <c r="C183" s="18" t="s">
        <v>163</v>
      </c>
      <c r="D183" s="43" t="s">
        <v>26</v>
      </c>
      <c r="E183" s="67">
        <f>COUNTIFS('TOTAL KONTAK ERAT'!$F:$F,"Rejosari",'TOTAL KONTAK ERAT'!$E:$E,"karangawen")</f>
        <v>0</v>
      </c>
      <c r="F183" s="22"/>
      <c r="G183" s="23"/>
      <c r="H183" s="23"/>
      <c r="I183" s="23"/>
      <c r="J183" s="23"/>
      <c r="K183" s="23"/>
      <c r="L183" s="24"/>
      <c r="M183" s="24"/>
      <c r="N183" s="24"/>
      <c r="Q183" s="42">
        <f t="shared" si="2"/>
        <v>0</v>
      </c>
    </row>
    <row r="184" spans="2:18" ht="15" customHeight="1" x14ac:dyDescent="0.25">
      <c r="B184" s="5"/>
      <c r="C184" s="18" t="s">
        <v>163</v>
      </c>
      <c r="D184" s="43" t="s">
        <v>166</v>
      </c>
      <c r="E184" s="67">
        <f>COUNTIFS('TOTAL KONTAK ERAT'!$F:$F,"Teluk")</f>
        <v>0</v>
      </c>
      <c r="F184" s="22"/>
      <c r="G184" s="23"/>
      <c r="H184" s="23"/>
      <c r="I184" s="23"/>
      <c r="J184" s="23"/>
      <c r="K184" s="23"/>
      <c r="L184" s="24"/>
      <c r="M184" s="24"/>
      <c r="N184" s="24"/>
      <c r="Q184" s="42">
        <f t="shared" si="2"/>
        <v>0</v>
      </c>
    </row>
    <row r="185" spans="2:18" ht="15" customHeight="1" x14ac:dyDescent="0.25">
      <c r="B185" s="5"/>
      <c r="C185" s="18" t="s">
        <v>163</v>
      </c>
      <c r="D185" s="43" t="s">
        <v>167</v>
      </c>
      <c r="E185" s="67">
        <f>COUNTIFS('TOTAL KONTAK ERAT'!$F:$F,"Margohayu")</f>
        <v>0</v>
      </c>
      <c r="F185" s="22"/>
      <c r="G185" s="23"/>
      <c r="H185" s="23"/>
      <c r="I185" s="23"/>
      <c r="J185" s="23"/>
      <c r="K185" s="23"/>
      <c r="L185" s="24"/>
      <c r="M185" s="24"/>
      <c r="N185" s="24"/>
      <c r="Q185" s="42">
        <f t="shared" si="2"/>
        <v>0</v>
      </c>
    </row>
    <row r="186" spans="2:18" ht="15" customHeight="1" x14ac:dyDescent="0.25">
      <c r="B186" s="5"/>
      <c r="C186" s="18" t="s">
        <v>163</v>
      </c>
      <c r="D186" s="43" t="s">
        <v>168</v>
      </c>
      <c r="E186" s="67">
        <f>COUNTIFS('TOTAL KONTAK ERAT'!$F:$F,"Jragung")</f>
        <v>0</v>
      </c>
      <c r="F186" s="22"/>
      <c r="G186" s="23"/>
      <c r="H186" s="23"/>
      <c r="I186" s="23"/>
      <c r="J186" s="23"/>
      <c r="K186" s="23"/>
      <c r="L186" s="24"/>
      <c r="M186" s="24"/>
      <c r="N186" s="24"/>
      <c r="Q186" s="42">
        <f t="shared" si="2"/>
        <v>0</v>
      </c>
    </row>
    <row r="187" spans="2:18" x14ac:dyDescent="0.25">
      <c r="B187" s="5">
        <v>11</v>
      </c>
      <c r="C187" s="18" t="s">
        <v>169</v>
      </c>
      <c r="D187" s="43" t="s">
        <v>170</v>
      </c>
      <c r="E187" s="67">
        <f>COUNTIFS('TOTAL KONTAK ERAT'!$F:$F,"Harjowinangun")</f>
        <v>0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 t="e">
        <f>SUM(#REF!)</f>
        <v>#REF!</v>
      </c>
      <c r="M187" s="22">
        <f>SUM(E187:E202)</f>
        <v>0</v>
      </c>
      <c r="N187" s="22" t="e">
        <f>SUM(#REF!)</f>
        <v>#REF!</v>
      </c>
      <c r="Q187" s="42">
        <f t="shared" si="2"/>
        <v>0</v>
      </c>
      <c r="R187" s="42">
        <f>SUM(Q187:Q202)</f>
        <v>0</v>
      </c>
    </row>
    <row r="188" spans="2:18" x14ac:dyDescent="0.25">
      <c r="B188" s="5"/>
      <c r="C188" s="18" t="s">
        <v>169</v>
      </c>
      <c r="D188" s="43" t="s">
        <v>169</v>
      </c>
      <c r="E188" s="67">
        <f>COUNTIFS('TOTAL KONTAK ERAT'!$F:$F,"Dempet")</f>
        <v>0</v>
      </c>
      <c r="F188" s="22"/>
      <c r="G188" s="23"/>
      <c r="H188" s="23"/>
      <c r="I188" s="23"/>
      <c r="J188" s="23"/>
      <c r="K188" s="23"/>
      <c r="L188" s="24"/>
      <c r="M188" s="24"/>
      <c r="N188" s="24"/>
      <c r="Q188" s="42">
        <f t="shared" si="2"/>
        <v>0</v>
      </c>
    </row>
    <row r="189" spans="2:18" x14ac:dyDescent="0.25">
      <c r="B189" s="5"/>
      <c r="C189" s="18" t="s">
        <v>169</v>
      </c>
      <c r="D189" s="43" t="s">
        <v>171</v>
      </c>
      <c r="E189" s="67">
        <f>COUNTIFS('TOTAL KONTAK ERAT'!$F:$F,"Brakas")</f>
        <v>0</v>
      </c>
      <c r="F189" s="22"/>
      <c r="G189" s="23"/>
      <c r="H189" s="23"/>
      <c r="I189" s="23"/>
      <c r="J189" s="23"/>
      <c r="K189" s="23"/>
      <c r="L189" s="24"/>
      <c r="M189" s="24"/>
      <c r="N189" s="24"/>
      <c r="Q189" s="42">
        <f t="shared" si="2"/>
        <v>0</v>
      </c>
    </row>
    <row r="190" spans="2:18" x14ac:dyDescent="0.25">
      <c r="B190" s="5"/>
      <c r="C190" s="18" t="s">
        <v>169</v>
      </c>
      <c r="D190" s="60" t="s">
        <v>44</v>
      </c>
      <c r="E190" s="67">
        <f>COUNTIFS('TOTAL KONTAK ERAT'!$F:$F,"Sidomulyo",'TOTAL KONTAK ERAT'!$E:$E,"dempet")</f>
        <v>0</v>
      </c>
      <c r="F190" s="22"/>
      <c r="G190" s="23"/>
      <c r="H190" s="23"/>
      <c r="I190" s="23"/>
      <c r="J190" s="23"/>
      <c r="K190" s="23"/>
      <c r="L190" s="24"/>
      <c r="M190" s="24"/>
      <c r="N190" s="24"/>
      <c r="Q190" s="42">
        <f t="shared" si="2"/>
        <v>0</v>
      </c>
    </row>
    <row r="191" spans="2:18" x14ac:dyDescent="0.25">
      <c r="B191" s="5"/>
      <c r="C191" s="18" t="s">
        <v>169</v>
      </c>
      <c r="D191" s="43" t="s">
        <v>172</v>
      </c>
      <c r="E191" s="67">
        <f>COUNTIFS('TOTAL KONTAK ERAT'!$F:$F,"Gempoldenok")</f>
        <v>0</v>
      </c>
      <c r="F191" s="22"/>
      <c r="G191" s="23"/>
      <c r="H191" s="23"/>
      <c r="I191" s="23"/>
      <c r="J191" s="23"/>
      <c r="K191" s="23"/>
      <c r="L191" s="24"/>
      <c r="M191" s="24"/>
      <c r="N191" s="24"/>
      <c r="Q191" s="42">
        <f t="shared" si="2"/>
        <v>0</v>
      </c>
    </row>
    <row r="192" spans="2:18" x14ac:dyDescent="0.25">
      <c r="B192" s="5"/>
      <c r="C192" s="18" t="s">
        <v>169</v>
      </c>
      <c r="D192" s="43" t="s">
        <v>173</v>
      </c>
      <c r="E192" s="67">
        <f>COUNTIFS('TOTAL KONTAK ERAT'!$F:$F,"Botosengon")</f>
        <v>0</v>
      </c>
      <c r="F192" s="22"/>
      <c r="G192" s="23"/>
      <c r="H192" s="23"/>
      <c r="I192" s="23"/>
      <c r="J192" s="23"/>
      <c r="K192" s="23"/>
      <c r="L192" s="24"/>
      <c r="M192" s="24"/>
      <c r="N192" s="24"/>
      <c r="Q192" s="42">
        <f t="shared" si="2"/>
        <v>0</v>
      </c>
    </row>
    <row r="193" spans="2:18" x14ac:dyDescent="0.25">
      <c r="B193" s="5"/>
      <c r="C193" s="18" t="s">
        <v>169</v>
      </c>
      <c r="D193" s="43" t="s">
        <v>174</v>
      </c>
      <c r="E193" s="67">
        <f>COUNTIFS('TOTAL KONTAK ERAT'!$F:$F,"Merak")</f>
        <v>0</v>
      </c>
      <c r="F193" s="22"/>
      <c r="G193" s="23"/>
      <c r="H193" s="23"/>
      <c r="I193" s="23"/>
      <c r="J193" s="23"/>
      <c r="K193" s="23"/>
      <c r="L193" s="24"/>
      <c r="M193" s="24"/>
      <c r="N193" s="24"/>
      <c r="Q193" s="42">
        <f t="shared" si="2"/>
        <v>0</v>
      </c>
    </row>
    <row r="194" spans="2:18" x14ac:dyDescent="0.25">
      <c r="B194" s="5"/>
      <c r="C194" s="18" t="s">
        <v>169</v>
      </c>
      <c r="D194" s="43" t="s">
        <v>175</v>
      </c>
      <c r="E194" s="67">
        <f>COUNTIFS('TOTAL KONTAK ERAT'!$F:$F,"Kebonsari")</f>
        <v>0</v>
      </c>
      <c r="F194" s="22"/>
      <c r="G194" s="23"/>
      <c r="H194" s="23"/>
      <c r="I194" s="23"/>
      <c r="J194" s="23"/>
      <c r="K194" s="23"/>
      <c r="L194" s="24"/>
      <c r="M194" s="24"/>
      <c r="N194" s="24"/>
      <c r="Q194" s="42">
        <f t="shared" si="2"/>
        <v>0</v>
      </c>
    </row>
    <row r="195" spans="2:18" x14ac:dyDescent="0.25">
      <c r="B195" s="5"/>
      <c r="C195" s="18" t="s">
        <v>169</v>
      </c>
      <c r="D195" s="43" t="s">
        <v>176</v>
      </c>
      <c r="E195" s="67">
        <f>COUNTIFS('TOTAL KONTAK ERAT'!$F:$F,"Balerejo")</f>
        <v>0</v>
      </c>
      <c r="F195" s="22"/>
      <c r="G195" s="23"/>
      <c r="H195" s="23"/>
      <c r="I195" s="23"/>
      <c r="J195" s="23"/>
      <c r="K195" s="23"/>
      <c r="L195" s="24"/>
      <c r="M195" s="24"/>
      <c r="N195" s="24"/>
      <c r="Q195" s="42">
        <f t="shared" si="2"/>
        <v>0</v>
      </c>
    </row>
    <row r="196" spans="2:18" x14ac:dyDescent="0.25">
      <c r="B196" s="5"/>
      <c r="C196" s="18" t="s">
        <v>169</v>
      </c>
      <c r="D196" s="43" t="s">
        <v>53</v>
      </c>
      <c r="E196" s="67">
        <f>COUNTIFS('TOTAL KONTAK ERAT'!$F:$F,"Karangrejo",'TOTAL KONTAK ERAT'!$E:$E,"dempet")</f>
        <v>0</v>
      </c>
      <c r="F196" s="22"/>
      <c r="G196" s="23"/>
      <c r="H196" s="23"/>
      <c r="I196" s="23"/>
      <c r="J196" s="23"/>
      <c r="K196" s="23"/>
      <c r="L196" s="24"/>
      <c r="M196" s="24"/>
      <c r="N196" s="24"/>
      <c r="Q196" s="42">
        <f t="shared" si="2"/>
        <v>0</v>
      </c>
    </row>
    <row r="197" spans="2:18" x14ac:dyDescent="0.25">
      <c r="B197" s="5"/>
      <c r="C197" s="18" t="s">
        <v>169</v>
      </c>
      <c r="D197" s="43" t="s">
        <v>177</v>
      </c>
      <c r="E197" s="67">
        <f>COUNTIFS('TOTAL KONTAK ERAT'!$F:$F,"Baleromo")</f>
        <v>0</v>
      </c>
      <c r="F197" s="22"/>
      <c r="G197" s="23"/>
      <c r="H197" s="23"/>
      <c r="I197" s="23"/>
      <c r="J197" s="23"/>
      <c r="K197" s="23"/>
      <c r="L197" s="24"/>
      <c r="M197" s="24"/>
      <c r="N197" s="24"/>
      <c r="Q197" s="42">
        <f t="shared" si="2"/>
        <v>0</v>
      </c>
    </row>
    <row r="198" spans="2:18" x14ac:dyDescent="0.25">
      <c r="B198" s="5"/>
      <c r="C198" s="18" t="s">
        <v>169</v>
      </c>
      <c r="D198" s="43" t="s">
        <v>178</v>
      </c>
      <c r="E198" s="67">
        <f>COUNTIFS('TOTAL KONTAK ERAT'!$F:$F,"Jerukgulung")</f>
        <v>0</v>
      </c>
      <c r="F198" s="22"/>
      <c r="G198" s="23"/>
      <c r="H198" s="23"/>
      <c r="I198" s="23"/>
      <c r="J198" s="23"/>
      <c r="K198" s="23"/>
      <c r="L198" s="24"/>
      <c r="M198" s="24"/>
      <c r="N198" s="24"/>
      <c r="Q198" s="42">
        <f t="shared" si="2"/>
        <v>0</v>
      </c>
    </row>
    <row r="199" spans="2:18" x14ac:dyDescent="0.25">
      <c r="B199" s="5"/>
      <c r="C199" s="18" t="s">
        <v>169</v>
      </c>
      <c r="D199" s="43" t="s">
        <v>179</v>
      </c>
      <c r="E199" s="67">
        <f>COUNTIFS('TOTAL KONTAK ERAT'!$F:$F,"Kunir")</f>
        <v>0</v>
      </c>
      <c r="F199" s="22"/>
      <c r="G199" s="23"/>
      <c r="H199" s="23"/>
      <c r="I199" s="23"/>
      <c r="J199" s="23"/>
      <c r="K199" s="23"/>
      <c r="L199" s="24"/>
      <c r="M199" s="24"/>
      <c r="N199" s="24"/>
      <c r="Q199" s="42">
        <f t="shared" si="2"/>
        <v>0</v>
      </c>
    </row>
    <row r="200" spans="2:18" x14ac:dyDescent="0.25">
      <c r="B200" s="5"/>
      <c r="C200" s="18" t="s">
        <v>169</v>
      </c>
      <c r="D200" s="43" t="s">
        <v>397</v>
      </c>
      <c r="E200" s="67">
        <f>COUNTIFS('TOTAL KONTAK ERAT'!$F:$F,"Kedungori")</f>
        <v>0</v>
      </c>
      <c r="F200" s="22"/>
      <c r="G200" s="23"/>
      <c r="H200" s="23"/>
      <c r="I200" s="23"/>
      <c r="J200" s="23"/>
      <c r="K200" s="23"/>
      <c r="L200" s="24"/>
      <c r="M200" s="24"/>
      <c r="N200" s="24"/>
      <c r="Q200" s="42">
        <f t="shared" ref="Q200:Q257" si="3">SUM(E200:E200)</f>
        <v>0</v>
      </c>
    </row>
    <row r="201" spans="2:18" x14ac:dyDescent="0.25">
      <c r="B201" s="5"/>
      <c r="C201" s="18" t="s">
        <v>169</v>
      </c>
      <c r="D201" s="60" t="s">
        <v>180</v>
      </c>
      <c r="E201" s="67">
        <f>COUNTIFS('TOTAL KONTAK ERAT'!$F:$F,"Kuwu")</f>
        <v>0</v>
      </c>
      <c r="F201" s="22"/>
      <c r="G201" s="23"/>
      <c r="H201" s="23"/>
      <c r="I201" s="23"/>
      <c r="J201" s="23"/>
      <c r="K201" s="23"/>
      <c r="L201" s="24"/>
      <c r="M201" s="24"/>
      <c r="N201" s="24"/>
      <c r="Q201" s="42">
        <f t="shared" si="3"/>
        <v>0</v>
      </c>
    </row>
    <row r="202" spans="2:18" x14ac:dyDescent="0.25">
      <c r="B202" s="5"/>
      <c r="C202" s="18" t="s">
        <v>169</v>
      </c>
      <c r="D202" s="43" t="s">
        <v>181</v>
      </c>
      <c r="E202" s="67">
        <f>COUNTIFS('TOTAL KONTAK ERAT'!$F:$F,"Kramat")</f>
        <v>0</v>
      </c>
      <c r="F202" s="22"/>
      <c r="G202" s="23"/>
      <c r="H202" s="23"/>
      <c r="I202" s="23"/>
      <c r="J202" s="23"/>
      <c r="K202" s="23"/>
      <c r="L202" s="24"/>
      <c r="M202" s="24"/>
      <c r="N202" s="24"/>
      <c r="Q202" s="42">
        <f t="shared" si="3"/>
        <v>0</v>
      </c>
    </row>
    <row r="203" spans="2:18" ht="15" customHeight="1" x14ac:dyDescent="0.25">
      <c r="B203" s="5">
        <v>12</v>
      </c>
      <c r="C203" s="18" t="s">
        <v>182</v>
      </c>
      <c r="D203" s="43" t="s">
        <v>183</v>
      </c>
      <c r="E203" s="67">
        <f>COUNTIFS('TOTAL KONTAK ERAT'!$F:$F,"Mangunrejo")</f>
        <v>0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 t="e">
        <f>SUM(#REF!)</f>
        <v>#REF!</v>
      </c>
      <c r="M203" s="22">
        <f>SUM(E203:E216)</f>
        <v>0</v>
      </c>
      <c r="N203" s="22" t="e">
        <f>SUM(#REF!)</f>
        <v>#REF!</v>
      </c>
      <c r="Q203" s="42">
        <f t="shared" si="3"/>
        <v>0</v>
      </c>
      <c r="R203" s="42">
        <f>SUM(Q203:Q216)</f>
        <v>0</v>
      </c>
    </row>
    <row r="204" spans="2:18" ht="15" customHeight="1" x14ac:dyDescent="0.25">
      <c r="B204" s="5"/>
      <c r="C204" s="18" t="s">
        <v>182</v>
      </c>
      <c r="D204" s="43" t="s">
        <v>184</v>
      </c>
      <c r="E204" s="67">
        <f>COUNTIFS('TOTAL KONTAK ERAT'!$F:$F,"Tlogosih")</f>
        <v>0</v>
      </c>
      <c r="F204" s="22"/>
      <c r="G204" s="23"/>
      <c r="H204" s="23"/>
      <c r="I204" s="23"/>
      <c r="J204" s="23"/>
      <c r="K204" s="23"/>
      <c r="L204" s="24"/>
      <c r="M204" s="24"/>
      <c r="N204" s="24"/>
      <c r="Q204" s="42">
        <f t="shared" si="3"/>
        <v>0</v>
      </c>
    </row>
    <row r="205" spans="2:18" ht="15" customHeight="1" x14ac:dyDescent="0.25">
      <c r="B205" s="5"/>
      <c r="C205" s="18" t="s">
        <v>182</v>
      </c>
      <c r="D205" s="43" t="s">
        <v>185</v>
      </c>
      <c r="E205" s="67">
        <f>COUNTIFS('TOTAL KONTAK ERAT'!$F:$F,"Megonten")</f>
        <v>0</v>
      </c>
      <c r="F205" s="22"/>
      <c r="G205" s="23"/>
      <c r="H205" s="23"/>
      <c r="I205" s="23"/>
      <c r="J205" s="23"/>
      <c r="K205" s="23"/>
      <c r="L205" s="24"/>
      <c r="M205" s="24"/>
      <c r="N205" s="24"/>
      <c r="Q205" s="42">
        <f t="shared" si="3"/>
        <v>0</v>
      </c>
    </row>
    <row r="206" spans="2:18" ht="15" customHeight="1" x14ac:dyDescent="0.25">
      <c r="B206" s="5"/>
      <c r="C206" s="18" t="s">
        <v>182</v>
      </c>
      <c r="D206" s="43" t="s">
        <v>186</v>
      </c>
      <c r="E206" s="67">
        <f>COUNTIFS('TOTAL KONTAK ERAT'!$F:$F,"Soko kidul")</f>
        <v>0</v>
      </c>
      <c r="F206" s="22"/>
      <c r="G206" s="23"/>
      <c r="H206" s="23"/>
      <c r="I206" s="23"/>
      <c r="J206" s="23"/>
      <c r="K206" s="23"/>
      <c r="L206" s="24"/>
      <c r="M206" s="24"/>
      <c r="N206" s="24"/>
      <c r="Q206" s="42">
        <f t="shared" si="3"/>
        <v>0</v>
      </c>
    </row>
    <row r="207" spans="2:18" ht="15" customHeight="1" x14ac:dyDescent="0.25">
      <c r="B207" s="5"/>
      <c r="C207" s="18" t="s">
        <v>182</v>
      </c>
      <c r="D207" s="43" t="s">
        <v>187</v>
      </c>
      <c r="E207" s="67">
        <f>COUNTIFS('TOTAL KONTAK ERAT'!$F:$F,"Pilang wetan")</f>
        <v>0</v>
      </c>
      <c r="F207" s="22"/>
      <c r="G207" s="23"/>
      <c r="H207" s="23"/>
      <c r="I207" s="23"/>
      <c r="J207" s="23"/>
      <c r="K207" s="23"/>
      <c r="L207" s="24"/>
      <c r="M207" s="24"/>
      <c r="N207" s="24"/>
      <c r="Q207" s="42">
        <f t="shared" si="3"/>
        <v>0</v>
      </c>
    </row>
    <row r="208" spans="2:18" ht="15" customHeight="1" x14ac:dyDescent="0.25">
      <c r="B208" s="5"/>
      <c r="C208" s="18" t="s">
        <v>182</v>
      </c>
      <c r="D208" s="43" t="s">
        <v>182</v>
      </c>
      <c r="E208" s="67">
        <f>COUNTIFS('TOTAL KONTAK ERAT'!$F:$F,"Kebonagung")</f>
        <v>0</v>
      </c>
      <c r="F208" s="22"/>
      <c r="G208" s="23"/>
      <c r="H208" s="23"/>
      <c r="I208" s="23"/>
      <c r="J208" s="23"/>
      <c r="K208" s="23"/>
      <c r="L208" s="24"/>
      <c r="M208" s="24"/>
      <c r="N208" s="24"/>
      <c r="Q208" s="42">
        <f t="shared" si="3"/>
        <v>0</v>
      </c>
    </row>
    <row r="209" spans="2:18" ht="15" customHeight="1" x14ac:dyDescent="0.25">
      <c r="B209" s="5"/>
      <c r="C209" s="18" t="s">
        <v>182</v>
      </c>
      <c r="D209" s="43" t="s">
        <v>88</v>
      </c>
      <c r="E209" s="67">
        <f>COUNTIFS('TOTAL KONTAK ERAT'!$F:$F,"Mijen",'TOTAL KONTAK ERAT'!$E:$E,"kebonagung")</f>
        <v>0</v>
      </c>
      <c r="F209" s="22"/>
      <c r="G209" s="23"/>
      <c r="H209" s="23"/>
      <c r="I209" s="23"/>
      <c r="J209" s="23"/>
      <c r="K209" s="23"/>
      <c r="L209" s="24"/>
      <c r="M209" s="24"/>
      <c r="N209" s="24"/>
      <c r="Q209" s="42">
        <f t="shared" si="3"/>
        <v>0</v>
      </c>
    </row>
    <row r="210" spans="2:18" ht="15" customHeight="1" x14ac:dyDescent="0.25">
      <c r="B210" s="5"/>
      <c r="C210" s="18" t="s">
        <v>182</v>
      </c>
      <c r="D210" s="43" t="s">
        <v>188</v>
      </c>
      <c r="E210" s="67">
        <f>COUNTIFS('TOTAL KONTAK ERAT'!$F:$F,"Klampok Lor")</f>
        <v>0</v>
      </c>
      <c r="F210" s="22"/>
      <c r="G210" s="23"/>
      <c r="H210" s="23"/>
      <c r="I210" s="23"/>
      <c r="J210" s="23"/>
      <c r="K210" s="23"/>
      <c r="L210" s="24"/>
      <c r="M210" s="24"/>
      <c r="N210" s="24"/>
      <c r="Q210" s="42">
        <f t="shared" si="3"/>
        <v>0</v>
      </c>
    </row>
    <row r="211" spans="2:18" ht="15" customHeight="1" x14ac:dyDescent="0.25">
      <c r="B211" s="5"/>
      <c r="C211" s="18" t="s">
        <v>182</v>
      </c>
      <c r="D211" s="43" t="s">
        <v>189</v>
      </c>
      <c r="E211" s="67">
        <f>COUNTIFS('TOTAL KONTAK ERAT'!$F:$F,"Werdoyo")</f>
        <v>0</v>
      </c>
      <c r="F211" s="22"/>
      <c r="G211" s="23"/>
      <c r="H211" s="23"/>
      <c r="I211" s="23"/>
      <c r="J211" s="23"/>
      <c r="K211" s="23"/>
      <c r="L211" s="24"/>
      <c r="M211" s="24"/>
      <c r="N211" s="24"/>
      <c r="Q211" s="42">
        <f t="shared" si="3"/>
        <v>0</v>
      </c>
    </row>
    <row r="212" spans="2:18" ht="15" customHeight="1" x14ac:dyDescent="0.25">
      <c r="B212" s="5"/>
      <c r="C212" s="18" t="s">
        <v>182</v>
      </c>
      <c r="D212" s="43" t="s">
        <v>190</v>
      </c>
      <c r="E212" s="67">
        <f>COUNTIFS('TOTAL KONTAK ERAT'!$F:$F,"Babat")</f>
        <v>0</v>
      </c>
      <c r="F212" s="22"/>
      <c r="G212" s="23"/>
      <c r="H212" s="23"/>
      <c r="I212" s="23"/>
      <c r="J212" s="23"/>
      <c r="K212" s="23"/>
      <c r="L212" s="24"/>
      <c r="M212" s="24"/>
      <c r="N212" s="24"/>
      <c r="Q212" s="42">
        <f t="shared" si="3"/>
        <v>0</v>
      </c>
    </row>
    <row r="213" spans="2:18" ht="15" customHeight="1" x14ac:dyDescent="0.25">
      <c r="B213" s="5"/>
      <c r="C213" s="18" t="s">
        <v>182</v>
      </c>
      <c r="D213" s="43" t="s">
        <v>191</v>
      </c>
      <c r="E213" s="67">
        <f>COUNTIFS('TOTAL KONTAK ERAT'!$F:$F,"Prigi")</f>
        <v>0</v>
      </c>
      <c r="F213" s="22"/>
      <c r="G213" s="23"/>
      <c r="H213" s="23"/>
      <c r="I213" s="23"/>
      <c r="J213" s="23"/>
      <c r="K213" s="23"/>
      <c r="L213" s="24"/>
      <c r="M213" s="24"/>
      <c r="N213" s="24"/>
      <c r="Q213" s="42">
        <f t="shared" si="3"/>
        <v>0</v>
      </c>
    </row>
    <row r="214" spans="2:18" ht="15" customHeight="1" x14ac:dyDescent="0.25">
      <c r="B214" s="5"/>
      <c r="C214" s="18" t="s">
        <v>182</v>
      </c>
      <c r="D214" s="43" t="s">
        <v>192</v>
      </c>
      <c r="E214" s="67">
        <f>COUNTIFS('TOTAL KONTAK ERAT'!$F:$F,"Sarimulyo")</f>
        <v>0</v>
      </c>
      <c r="F214" s="22"/>
      <c r="G214" s="23"/>
      <c r="H214" s="23"/>
      <c r="I214" s="23"/>
      <c r="J214" s="23"/>
      <c r="K214" s="23"/>
      <c r="L214" s="24"/>
      <c r="M214" s="24"/>
      <c r="N214" s="24"/>
      <c r="Q214" s="42">
        <f t="shared" si="3"/>
        <v>0</v>
      </c>
    </row>
    <row r="215" spans="2:18" ht="15" customHeight="1" x14ac:dyDescent="0.25">
      <c r="B215" s="5"/>
      <c r="C215" s="18" t="s">
        <v>182</v>
      </c>
      <c r="D215" s="43" t="s">
        <v>193</v>
      </c>
      <c r="E215" s="67">
        <f>COUNTIFS('TOTAL KONTAK ERAT'!$F:$F,"Solowire")</f>
        <v>0</v>
      </c>
      <c r="F215" s="22"/>
      <c r="G215" s="23"/>
      <c r="H215" s="23"/>
      <c r="I215" s="23"/>
      <c r="J215" s="23"/>
      <c r="K215" s="23"/>
      <c r="L215" s="24"/>
      <c r="M215" s="24"/>
      <c r="N215" s="24"/>
      <c r="Q215" s="42">
        <f t="shared" si="3"/>
        <v>0</v>
      </c>
    </row>
    <row r="216" spans="2:18" ht="15" customHeight="1" x14ac:dyDescent="0.25">
      <c r="B216" s="5"/>
      <c r="C216" s="18" t="s">
        <v>182</v>
      </c>
      <c r="D216" s="43" t="s">
        <v>194</v>
      </c>
      <c r="E216" s="67">
        <f>COUNTIFS('TOTAL KONTAK ERAT'!$F:$F,"Mangunan Lor")</f>
        <v>0</v>
      </c>
      <c r="F216" s="22"/>
      <c r="G216" s="23"/>
      <c r="H216" s="23"/>
      <c r="I216" s="23"/>
      <c r="J216" s="23"/>
      <c r="K216" s="23"/>
      <c r="L216" s="24"/>
      <c r="M216" s="24"/>
      <c r="N216" s="24"/>
      <c r="Q216" s="42">
        <f t="shared" si="3"/>
        <v>0</v>
      </c>
    </row>
    <row r="217" spans="2:18" x14ac:dyDescent="0.25">
      <c r="B217" s="5">
        <v>13</v>
      </c>
      <c r="C217" s="18" t="s">
        <v>195</v>
      </c>
      <c r="D217" s="43" t="s">
        <v>196</v>
      </c>
      <c r="E217" s="67">
        <f>COUNTIFS('TOTAL KONTAK ERAT'!$F:$F,"Bedono")</f>
        <v>35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 t="e">
        <f>SUM(#REF!)</f>
        <v>#REF!</v>
      </c>
      <c r="M217" s="22">
        <f>SUM(E217:E236)</f>
        <v>272</v>
      </c>
      <c r="N217" s="22" t="e">
        <f>SUM(#REF!)</f>
        <v>#REF!</v>
      </c>
      <c r="O217" s="41" t="s">
        <v>341</v>
      </c>
      <c r="Q217" s="42">
        <f t="shared" si="3"/>
        <v>35</v>
      </c>
      <c r="R217" s="42">
        <f>SUM(Q217:Q236)</f>
        <v>272</v>
      </c>
    </row>
    <row r="218" spans="2:18" x14ac:dyDescent="0.25">
      <c r="B218" s="5"/>
      <c r="C218" s="18" t="s">
        <v>195</v>
      </c>
      <c r="D218" s="43" t="s">
        <v>197</v>
      </c>
      <c r="E218" s="67">
        <f>COUNTIFS('TOTAL KONTAK ERAT'!$F:$F,"Gemulak")</f>
        <v>21</v>
      </c>
      <c r="F218" s="22"/>
      <c r="G218" s="23"/>
      <c r="H218" s="23" t="s">
        <v>300</v>
      </c>
      <c r="I218" s="23"/>
      <c r="J218" s="23"/>
      <c r="K218" s="23"/>
      <c r="L218" s="24"/>
      <c r="M218" s="24"/>
      <c r="N218" s="24"/>
      <c r="O218" s="61" t="s">
        <v>342</v>
      </c>
      <c r="Q218" s="42">
        <f t="shared" si="3"/>
        <v>21</v>
      </c>
    </row>
    <row r="219" spans="2:18" x14ac:dyDescent="0.25">
      <c r="B219" s="5"/>
      <c r="C219" s="18" t="s">
        <v>195</v>
      </c>
      <c r="D219" s="43" t="s">
        <v>198</v>
      </c>
      <c r="E219" s="67">
        <f>COUNTIFS('TOTAL KONTAK ERAT'!$F:$F,"Sriwulan")</f>
        <v>32</v>
      </c>
      <c r="F219" s="22"/>
      <c r="G219" s="23"/>
      <c r="H219" s="23"/>
      <c r="I219" s="23"/>
      <c r="J219" s="23"/>
      <c r="K219" s="23"/>
      <c r="L219" s="24"/>
      <c r="M219" s="24"/>
      <c r="N219" s="24"/>
      <c r="O219" s="62" t="s">
        <v>337</v>
      </c>
      <c r="Q219" s="42">
        <f t="shared" si="3"/>
        <v>32</v>
      </c>
    </row>
    <row r="220" spans="2:18" x14ac:dyDescent="0.25">
      <c r="B220" s="5"/>
      <c r="C220" s="18" t="s">
        <v>195</v>
      </c>
      <c r="D220" s="43" t="s">
        <v>199</v>
      </c>
      <c r="E220" s="67">
        <f>COUNTIFS('TOTAL KONTAK ERAT'!$F:$F,"Tugu")</f>
        <v>8</v>
      </c>
      <c r="F220" s="22"/>
      <c r="G220" s="23"/>
      <c r="H220" s="23"/>
      <c r="I220" s="23"/>
      <c r="J220" s="23"/>
      <c r="K220" s="23"/>
      <c r="L220" s="24"/>
      <c r="M220" s="24"/>
      <c r="N220" s="24"/>
      <c r="O220" s="41" t="s">
        <v>395</v>
      </c>
      <c r="Q220" s="42">
        <f t="shared" si="3"/>
        <v>8</v>
      </c>
    </row>
    <row r="221" spans="2:18" x14ac:dyDescent="0.25">
      <c r="B221" s="5"/>
      <c r="C221" s="18" t="s">
        <v>195</v>
      </c>
      <c r="D221" s="43" t="s">
        <v>200</v>
      </c>
      <c r="E221" s="67">
        <f>COUNTIFS('TOTAL KONTAK ERAT'!$F:$F,"Purwosari")</f>
        <v>2</v>
      </c>
      <c r="F221" s="22"/>
      <c r="G221" s="23"/>
      <c r="H221" s="23"/>
      <c r="I221" s="23"/>
      <c r="J221" s="23"/>
      <c r="K221" s="23"/>
      <c r="L221" s="24"/>
      <c r="M221" s="24"/>
      <c r="N221" s="24"/>
      <c r="O221" s="62" t="s">
        <v>339</v>
      </c>
      <c r="Q221" s="42">
        <f t="shared" si="3"/>
        <v>2</v>
      </c>
    </row>
    <row r="222" spans="2:18" x14ac:dyDescent="0.25">
      <c r="B222" s="5"/>
      <c r="C222" s="18" t="s">
        <v>195</v>
      </c>
      <c r="D222" s="43" t="s">
        <v>63</v>
      </c>
      <c r="E222" s="67">
        <f>COUNTIFS('TOTAL KONTAK ERAT'!$F:$F,"surodadi",'TOTAL KONTAK ERAT'!$E:$E,"sayung")</f>
        <v>0</v>
      </c>
      <c r="F222" s="22"/>
      <c r="G222" s="23"/>
      <c r="H222" s="23"/>
      <c r="I222" s="23"/>
      <c r="J222" s="23"/>
      <c r="K222" s="23"/>
      <c r="L222" s="24"/>
      <c r="M222" s="24"/>
      <c r="N222" s="24"/>
      <c r="O222" s="34" t="s">
        <v>352</v>
      </c>
      <c r="Q222" s="42">
        <f t="shared" si="3"/>
        <v>0</v>
      </c>
    </row>
    <row r="223" spans="2:18" x14ac:dyDescent="0.25">
      <c r="B223" s="5"/>
      <c r="C223" s="18" t="s">
        <v>195</v>
      </c>
      <c r="D223" s="43" t="s">
        <v>164</v>
      </c>
      <c r="E223" s="67">
        <f>COUNTIFS('TOTAL KONTAK ERAT'!$F:$F,"sidorejo",'TOTAL KONTAK ERAT'!$E:$E,"sayung")</f>
        <v>0</v>
      </c>
      <c r="F223" s="22"/>
      <c r="G223" s="23"/>
      <c r="H223" s="23"/>
      <c r="I223" s="23"/>
      <c r="J223" s="23"/>
      <c r="K223" s="23"/>
      <c r="L223" s="24"/>
      <c r="M223" s="24"/>
      <c r="N223" s="24"/>
      <c r="O223" s="34" t="s">
        <v>352</v>
      </c>
      <c r="Q223" s="42">
        <f t="shared" si="3"/>
        <v>0</v>
      </c>
    </row>
    <row r="224" spans="2:18" x14ac:dyDescent="0.25">
      <c r="B224" s="5"/>
      <c r="C224" s="18" t="s">
        <v>195</v>
      </c>
      <c r="D224" s="43" t="s">
        <v>201</v>
      </c>
      <c r="E224" s="67">
        <f>COUNTIFS('TOTAL KONTAK ERAT'!$F:$F,"Timbulsloko")</f>
        <v>0</v>
      </c>
      <c r="F224" s="22"/>
      <c r="G224" s="23"/>
      <c r="H224" s="23"/>
      <c r="I224" s="23"/>
      <c r="J224" s="23"/>
      <c r="K224" s="23"/>
      <c r="L224" s="24"/>
      <c r="M224" s="24"/>
      <c r="N224" s="24"/>
      <c r="O224" s="62" t="s">
        <v>339</v>
      </c>
      <c r="Q224" s="42">
        <f t="shared" si="3"/>
        <v>0</v>
      </c>
    </row>
    <row r="225" spans="2:18" x14ac:dyDescent="0.25">
      <c r="B225" s="5"/>
      <c r="C225" s="18" t="s">
        <v>195</v>
      </c>
      <c r="D225" s="43" t="s">
        <v>57</v>
      </c>
      <c r="E225" s="67">
        <f>COUNTIFS('TOTAL KONTAK ERAT'!$F:$F,"banjarsari",'TOTAL KONTAK ERAT'!$E:$E,"sayung")</f>
        <v>2</v>
      </c>
      <c r="F225" s="22"/>
      <c r="G225" s="23"/>
      <c r="H225" s="23"/>
      <c r="I225" s="23"/>
      <c r="J225" s="23"/>
      <c r="K225" s="23"/>
      <c r="L225" s="24"/>
      <c r="M225" s="24"/>
      <c r="N225" s="24"/>
      <c r="O225" s="41" t="s">
        <v>370</v>
      </c>
      <c r="Q225" s="42">
        <f t="shared" si="3"/>
        <v>2</v>
      </c>
    </row>
    <row r="226" spans="2:18" x14ac:dyDescent="0.25">
      <c r="B226" s="5"/>
      <c r="C226" s="18" t="s">
        <v>195</v>
      </c>
      <c r="D226" s="43" t="s">
        <v>202</v>
      </c>
      <c r="E226" s="67">
        <f>COUNTIFS('TOTAL KONTAK ERAT'!$F:$F,"sidogemah")</f>
        <v>4</v>
      </c>
      <c r="F226" s="22"/>
      <c r="G226" s="23"/>
      <c r="H226" s="23"/>
      <c r="I226" s="23"/>
      <c r="J226" s="23"/>
      <c r="K226" s="23"/>
      <c r="L226" s="24"/>
      <c r="M226" s="24"/>
      <c r="N226" s="24"/>
      <c r="O226" s="62" t="s">
        <v>340</v>
      </c>
      <c r="Q226" s="42">
        <f t="shared" si="3"/>
        <v>4</v>
      </c>
    </row>
    <row r="227" spans="2:18" x14ac:dyDescent="0.25">
      <c r="B227" s="5"/>
      <c r="C227" s="18" t="s">
        <v>195</v>
      </c>
      <c r="D227" s="43" t="s">
        <v>203</v>
      </c>
      <c r="E227" s="67">
        <f>COUNTIFS('TOTAL KONTAK ERAT'!$F:$F,"Tambakroto")</f>
        <v>0</v>
      </c>
      <c r="F227" s="22"/>
      <c r="G227" s="23"/>
      <c r="H227" s="23"/>
      <c r="I227" s="23"/>
      <c r="J227" s="23"/>
      <c r="K227" s="23"/>
      <c r="L227" s="24"/>
      <c r="M227" s="24"/>
      <c r="N227" s="24"/>
      <c r="O227" s="62" t="s">
        <v>339</v>
      </c>
      <c r="Q227" s="42">
        <f t="shared" si="3"/>
        <v>0</v>
      </c>
    </row>
    <row r="228" spans="2:18" x14ac:dyDescent="0.25">
      <c r="B228" s="5"/>
      <c r="C228" s="18" t="s">
        <v>195</v>
      </c>
      <c r="D228" s="43" t="s">
        <v>204</v>
      </c>
      <c r="E228" s="67">
        <f>COUNTIFS('TOTAL KONTAK ERAT'!$F:$F,"Kalisari")</f>
        <v>31</v>
      </c>
      <c r="F228" s="22"/>
      <c r="G228" s="23"/>
      <c r="H228" s="23"/>
      <c r="I228" s="23"/>
      <c r="J228" s="23"/>
      <c r="K228" s="23"/>
      <c r="L228" s="24"/>
      <c r="M228" s="24"/>
      <c r="N228" s="24"/>
      <c r="Q228" s="42">
        <f t="shared" si="3"/>
        <v>31</v>
      </c>
    </row>
    <row r="229" spans="2:18" x14ac:dyDescent="0.25">
      <c r="B229" s="5"/>
      <c r="C229" s="18" t="s">
        <v>195</v>
      </c>
      <c r="D229" s="43" t="s">
        <v>205</v>
      </c>
      <c r="E229" s="67">
        <f>COUNTIFS('TOTAL KONTAK ERAT'!$F:$F,"Dombo")</f>
        <v>0</v>
      </c>
      <c r="F229" s="22"/>
      <c r="G229" s="23"/>
      <c r="H229" s="23"/>
      <c r="I229" s="23"/>
      <c r="J229" s="23"/>
      <c r="K229" s="23"/>
      <c r="L229" s="24"/>
      <c r="M229" s="24"/>
      <c r="N229" s="24"/>
      <c r="Q229" s="42">
        <f t="shared" si="3"/>
        <v>0</v>
      </c>
    </row>
    <row r="230" spans="2:18" x14ac:dyDescent="0.25">
      <c r="B230" s="5"/>
      <c r="C230" s="18" t="s">
        <v>195</v>
      </c>
      <c r="D230" s="43" t="s">
        <v>206</v>
      </c>
      <c r="E230" s="67">
        <f>COUNTIFS('TOTAL KONTAK ERAT'!$F:$F,"Bulusari")</f>
        <v>0</v>
      </c>
      <c r="F230" s="22"/>
      <c r="G230" s="23"/>
      <c r="H230" s="23"/>
      <c r="I230" s="23"/>
      <c r="J230" s="23"/>
      <c r="K230" s="23"/>
      <c r="L230" s="24"/>
      <c r="M230" s="24"/>
      <c r="N230" s="24"/>
      <c r="Q230" s="42">
        <f t="shared" si="3"/>
        <v>0</v>
      </c>
    </row>
    <row r="231" spans="2:18" x14ac:dyDescent="0.25">
      <c r="B231" s="5"/>
      <c r="C231" s="18" t="s">
        <v>195</v>
      </c>
      <c r="D231" s="43" t="s">
        <v>207</v>
      </c>
      <c r="E231" s="67">
        <f>COUNTIFS('TOTAL KONTAK ERAT'!$F:$F,"Jetaksari")</f>
        <v>30</v>
      </c>
      <c r="F231" s="22"/>
      <c r="G231" s="23"/>
      <c r="H231" s="23"/>
      <c r="I231" s="23"/>
      <c r="J231" s="23"/>
      <c r="K231" s="23"/>
      <c r="L231" s="24"/>
      <c r="M231" s="24"/>
      <c r="N231" s="24"/>
      <c r="Q231" s="42">
        <f t="shared" si="3"/>
        <v>30</v>
      </c>
    </row>
    <row r="232" spans="2:18" x14ac:dyDescent="0.25">
      <c r="B232" s="5"/>
      <c r="C232" s="18" t="s">
        <v>195</v>
      </c>
      <c r="D232" s="43" t="s">
        <v>208</v>
      </c>
      <c r="E232" s="67">
        <f>COUNTIFS('TOTAL KONTAK ERAT'!$F:$F,"Karangasem")</f>
        <v>0</v>
      </c>
      <c r="F232" s="22"/>
      <c r="G232" s="23"/>
      <c r="H232" s="23"/>
      <c r="I232" s="23"/>
      <c r="J232" s="23"/>
      <c r="K232" s="23"/>
      <c r="L232" s="24"/>
      <c r="M232" s="24"/>
      <c r="N232" s="24"/>
      <c r="Q232" s="42">
        <f t="shared" si="3"/>
        <v>0</v>
      </c>
    </row>
    <row r="233" spans="2:18" x14ac:dyDescent="0.25">
      <c r="B233" s="5"/>
      <c r="C233" s="18" t="s">
        <v>195</v>
      </c>
      <c r="D233" s="43" t="s">
        <v>209</v>
      </c>
      <c r="E233" s="67">
        <f>COUNTIFS('TOTAL KONTAK ERAT'!$F:$F,"Prampelan")</f>
        <v>0</v>
      </c>
      <c r="F233" s="22"/>
      <c r="G233" s="23"/>
      <c r="H233" s="23"/>
      <c r="I233" s="23"/>
      <c r="J233" s="23"/>
      <c r="K233" s="23"/>
      <c r="L233" s="24"/>
      <c r="M233" s="24"/>
      <c r="N233" s="24"/>
      <c r="Q233" s="42">
        <f t="shared" si="3"/>
        <v>0</v>
      </c>
    </row>
    <row r="234" spans="2:18" x14ac:dyDescent="0.25">
      <c r="B234" s="5"/>
      <c r="C234" s="18" t="s">
        <v>195</v>
      </c>
      <c r="D234" s="43" t="s">
        <v>210</v>
      </c>
      <c r="E234" s="67">
        <f>COUNTIFS('TOTAL KONTAK ERAT'!$F:$F,"Sayung")</f>
        <v>30</v>
      </c>
      <c r="F234" s="22"/>
      <c r="G234" s="23"/>
      <c r="H234" s="23"/>
      <c r="I234" s="23"/>
      <c r="J234" s="23"/>
      <c r="K234" s="23"/>
      <c r="L234" s="24"/>
      <c r="M234" s="24"/>
      <c r="N234" s="24"/>
      <c r="Q234" s="42">
        <f t="shared" si="3"/>
        <v>30</v>
      </c>
    </row>
    <row r="235" spans="2:18" x14ac:dyDescent="0.25">
      <c r="B235" s="5"/>
      <c r="C235" s="18" t="s">
        <v>195</v>
      </c>
      <c r="D235" s="43" t="s">
        <v>211</v>
      </c>
      <c r="E235" s="67">
        <f>COUNTIFS('TOTAL KONTAK ERAT'!$F:$F,"Pilangsari")</f>
        <v>16</v>
      </c>
      <c r="F235" s="22"/>
      <c r="G235" s="23"/>
      <c r="H235" s="23"/>
      <c r="I235" s="23"/>
      <c r="J235" s="23"/>
      <c r="K235" s="23"/>
      <c r="L235" s="24"/>
      <c r="M235" s="24"/>
      <c r="N235" s="24"/>
      <c r="Q235" s="42">
        <f t="shared" si="3"/>
        <v>16</v>
      </c>
    </row>
    <row r="236" spans="2:18" x14ac:dyDescent="0.25">
      <c r="B236" s="5"/>
      <c r="C236" s="18" t="s">
        <v>195</v>
      </c>
      <c r="D236" s="43" t="s">
        <v>212</v>
      </c>
      <c r="E236" s="67">
        <f>COUNTIFS('TOTAL KONTAK ERAT'!$F:$F,"loireng")</f>
        <v>61</v>
      </c>
      <c r="F236" s="22"/>
      <c r="G236" s="23"/>
      <c r="H236" s="23"/>
      <c r="I236" s="23"/>
      <c r="J236" s="23"/>
      <c r="K236" s="23"/>
      <c r="L236" s="24"/>
      <c r="M236" s="24"/>
      <c r="N236" s="24"/>
      <c r="Q236" s="42">
        <f t="shared" si="3"/>
        <v>61</v>
      </c>
    </row>
    <row r="237" spans="2:18" x14ac:dyDescent="0.25">
      <c r="B237" s="5">
        <v>14</v>
      </c>
      <c r="C237" s="18" t="s">
        <v>213</v>
      </c>
      <c r="D237" s="43" t="s">
        <v>213</v>
      </c>
      <c r="E237" s="67">
        <f>COUNTIFS('TOTAL KONTAK ERAT'!$F:$F,"Wedung")</f>
        <v>0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 t="e">
        <f>SUM(#REF!)</f>
        <v>#REF!</v>
      </c>
      <c r="M237" s="22">
        <f>SUM(E237:E256)</f>
        <v>0</v>
      </c>
      <c r="N237" s="22" t="e">
        <f>SUM(#REF!)</f>
        <v>#REF!</v>
      </c>
      <c r="Q237" s="42">
        <f t="shared" si="3"/>
        <v>0</v>
      </c>
      <c r="R237" s="42">
        <f>SUM(Q237:Q256)</f>
        <v>0</v>
      </c>
    </row>
    <row r="238" spans="2:18" x14ac:dyDescent="0.25">
      <c r="B238" s="5"/>
      <c r="C238" s="18" t="s">
        <v>213</v>
      </c>
      <c r="D238" s="43" t="s">
        <v>214</v>
      </c>
      <c r="E238" s="67">
        <f>COUNTIFS('TOTAL KONTAK ERAT'!$F:$F,"Ruwit")</f>
        <v>0</v>
      </c>
      <c r="F238" s="22"/>
      <c r="G238" s="23"/>
      <c r="H238" s="23"/>
      <c r="I238" s="23"/>
      <c r="J238" s="23"/>
      <c r="K238" s="23"/>
      <c r="L238" s="24"/>
      <c r="M238" s="24"/>
      <c r="N238" s="24"/>
      <c r="Q238" s="42">
        <f t="shared" si="3"/>
        <v>0</v>
      </c>
    </row>
    <row r="239" spans="2:18" x14ac:dyDescent="0.25">
      <c r="B239" s="5"/>
      <c r="C239" s="18" t="s">
        <v>213</v>
      </c>
      <c r="D239" s="43" t="s">
        <v>215</v>
      </c>
      <c r="E239" s="67">
        <f>COUNTIFS('TOTAL KONTAK ERAT'!$F:$F,"Bungo")</f>
        <v>0</v>
      </c>
      <c r="F239" s="22"/>
      <c r="G239" s="23"/>
      <c r="H239" s="23"/>
      <c r="I239" s="23"/>
      <c r="J239" s="23"/>
      <c r="K239" s="23"/>
      <c r="L239" s="24"/>
      <c r="M239" s="24"/>
      <c r="N239" s="24"/>
      <c r="Q239" s="42">
        <f t="shared" si="3"/>
        <v>0</v>
      </c>
    </row>
    <row r="240" spans="2:18" x14ac:dyDescent="0.25">
      <c r="B240" s="5"/>
      <c r="C240" s="18" t="s">
        <v>213</v>
      </c>
      <c r="D240" s="43" t="s">
        <v>216</v>
      </c>
      <c r="E240" s="67">
        <f>COUNTIFS('TOTAL KONTAK ERAT'!$F:$F,"Ngawen")</f>
        <v>0</v>
      </c>
      <c r="F240" s="22"/>
      <c r="G240" s="23"/>
      <c r="H240" s="23"/>
      <c r="I240" s="23"/>
      <c r="J240" s="23"/>
      <c r="K240" s="23"/>
      <c r="L240" s="24"/>
      <c r="M240" s="24"/>
      <c r="N240" s="24"/>
      <c r="Q240" s="42">
        <f t="shared" si="3"/>
        <v>0</v>
      </c>
    </row>
    <row r="241" spans="2:17" x14ac:dyDescent="0.25">
      <c r="B241" s="5"/>
      <c r="C241" s="18" t="s">
        <v>213</v>
      </c>
      <c r="D241" s="43" t="s">
        <v>217</v>
      </c>
      <c r="E241" s="67">
        <f>COUNTIFS('TOTAL KONTAK ERAT'!$F:$F,"Kenduren")</f>
        <v>0</v>
      </c>
      <c r="F241" s="22"/>
      <c r="G241" s="23"/>
      <c r="H241" s="23"/>
      <c r="I241" s="23"/>
      <c r="J241" s="23"/>
      <c r="K241" s="23"/>
      <c r="L241" s="24"/>
      <c r="M241" s="24"/>
      <c r="N241" s="24"/>
      <c r="Q241" s="42">
        <f t="shared" si="3"/>
        <v>0</v>
      </c>
    </row>
    <row r="242" spans="2:17" x14ac:dyDescent="0.25">
      <c r="B242" s="5"/>
      <c r="C242" s="18" t="s">
        <v>213</v>
      </c>
      <c r="D242" s="43" t="s">
        <v>218</v>
      </c>
      <c r="E242" s="67">
        <f>COUNTIFS('TOTAL KONTAK ERAT'!$F:$F,"Buko")</f>
        <v>0</v>
      </c>
      <c r="F242" s="22"/>
      <c r="G242" s="23"/>
      <c r="H242" s="23"/>
      <c r="I242" s="23"/>
      <c r="J242" s="23"/>
      <c r="K242" s="23"/>
      <c r="L242" s="24"/>
      <c r="M242" s="24"/>
      <c r="N242" s="24"/>
      <c r="Q242" s="42">
        <f t="shared" si="3"/>
        <v>0</v>
      </c>
    </row>
    <row r="243" spans="2:17" x14ac:dyDescent="0.25">
      <c r="B243" s="5"/>
      <c r="C243" s="18" t="s">
        <v>213</v>
      </c>
      <c r="D243" s="43" t="s">
        <v>219</v>
      </c>
      <c r="E243" s="67">
        <f>COUNTIFS('TOTAL KONTAK ERAT'!$F:$F,"Mandung")</f>
        <v>0</v>
      </c>
      <c r="F243" s="22"/>
      <c r="G243" s="23"/>
      <c r="H243" s="23"/>
      <c r="I243" s="23"/>
      <c r="J243" s="23"/>
      <c r="K243" s="23"/>
      <c r="L243" s="24"/>
      <c r="M243" s="24"/>
      <c r="N243" s="24"/>
      <c r="Q243" s="42">
        <f t="shared" si="3"/>
        <v>0</v>
      </c>
    </row>
    <row r="244" spans="2:17" x14ac:dyDescent="0.25">
      <c r="B244" s="5"/>
      <c r="C244" s="18" t="s">
        <v>213</v>
      </c>
      <c r="D244" s="43" t="s">
        <v>220</v>
      </c>
      <c r="E244" s="67">
        <f>COUNTIFS('TOTAL KONTAK ERAT'!$F:$F,"Berahan Wetan")</f>
        <v>0</v>
      </c>
      <c r="F244" s="22"/>
      <c r="G244" s="23"/>
      <c r="H244" s="23"/>
      <c r="I244" s="23"/>
      <c r="J244" s="23"/>
      <c r="K244" s="23"/>
      <c r="L244" s="24"/>
      <c r="M244" s="24"/>
      <c r="N244" s="24"/>
      <c r="Q244" s="42">
        <f t="shared" si="3"/>
        <v>0</v>
      </c>
    </row>
    <row r="245" spans="2:17" x14ac:dyDescent="0.25">
      <c r="B245" s="5"/>
      <c r="C245" s="18" t="s">
        <v>213</v>
      </c>
      <c r="D245" s="43" t="s">
        <v>221</v>
      </c>
      <c r="E245" s="67">
        <f>COUNTIFS('TOTAL KONTAK ERAT'!$F:$F,"Berahan Kulon")</f>
        <v>0</v>
      </c>
      <c r="F245" s="22"/>
      <c r="G245" s="23"/>
      <c r="H245" s="23"/>
      <c r="I245" s="23"/>
      <c r="J245" s="23"/>
      <c r="K245" s="23"/>
      <c r="L245" s="24"/>
      <c r="M245" s="24"/>
      <c r="N245" s="24"/>
      <c r="Q245" s="42">
        <f t="shared" si="3"/>
        <v>0</v>
      </c>
    </row>
    <row r="246" spans="2:17" x14ac:dyDescent="0.25">
      <c r="B246" s="5"/>
      <c r="C246" s="18" t="s">
        <v>213</v>
      </c>
      <c r="D246" s="43" t="s">
        <v>222</v>
      </c>
      <c r="E246" s="67">
        <f>COUNTIFS('TOTAL KONTAK ERAT'!$F:$F,"Tempel")</f>
        <v>0</v>
      </c>
      <c r="F246" s="22"/>
      <c r="G246" s="23"/>
      <c r="H246" s="23"/>
      <c r="I246" s="23"/>
      <c r="J246" s="23"/>
      <c r="K246" s="23"/>
      <c r="L246" s="24"/>
      <c r="M246" s="24"/>
      <c r="N246" s="24"/>
      <c r="Q246" s="42">
        <f t="shared" si="3"/>
        <v>0</v>
      </c>
    </row>
    <row r="247" spans="2:17" x14ac:dyDescent="0.25">
      <c r="B247" s="5"/>
      <c r="C247" s="18" t="s">
        <v>213</v>
      </c>
      <c r="D247" s="43" t="s">
        <v>278</v>
      </c>
      <c r="E247" s="67">
        <f>COUNTIFS('TOTAL KONTAK ERAT'!$F:$F,"Kedungkarang")</f>
        <v>0</v>
      </c>
      <c r="F247" s="22"/>
      <c r="G247" s="23"/>
      <c r="H247" s="23"/>
      <c r="I247" s="23"/>
      <c r="J247" s="23"/>
      <c r="K247" s="23"/>
      <c r="L247" s="24"/>
      <c r="M247" s="24"/>
      <c r="N247" s="24"/>
      <c r="Q247" s="42">
        <f t="shared" si="3"/>
        <v>0</v>
      </c>
    </row>
    <row r="248" spans="2:17" x14ac:dyDescent="0.25">
      <c r="B248" s="5"/>
      <c r="C248" s="18" t="s">
        <v>213</v>
      </c>
      <c r="D248" s="43" t="s">
        <v>277</v>
      </c>
      <c r="E248" s="67">
        <f>COUNTIFS('TOTAL KONTAK ERAT'!$F:$F,"Kedungmutih")</f>
        <v>0</v>
      </c>
      <c r="F248" s="22"/>
      <c r="G248" s="23"/>
      <c r="H248" s="23"/>
      <c r="I248" s="23"/>
      <c r="J248" s="23"/>
      <c r="K248" s="23"/>
      <c r="L248" s="24"/>
      <c r="M248" s="24"/>
      <c r="N248" s="24"/>
      <c r="Q248" s="42">
        <f t="shared" si="3"/>
        <v>0</v>
      </c>
    </row>
    <row r="249" spans="2:17" x14ac:dyDescent="0.25">
      <c r="B249" s="5"/>
      <c r="C249" s="18" t="s">
        <v>213</v>
      </c>
      <c r="D249" s="43" t="s">
        <v>223</v>
      </c>
      <c r="E249" s="67">
        <f>COUNTIFS('TOTAL KONTAK ERAT'!$F:$F,"Jungsemi")</f>
        <v>0</v>
      </c>
      <c r="F249" s="22"/>
      <c r="G249" s="23"/>
      <c r="H249" s="23"/>
      <c r="I249" s="23"/>
      <c r="J249" s="23"/>
      <c r="K249" s="23"/>
      <c r="L249" s="24"/>
      <c r="M249" s="24"/>
      <c r="N249" s="24"/>
      <c r="Q249" s="42">
        <f t="shared" si="3"/>
        <v>0</v>
      </c>
    </row>
    <row r="250" spans="2:17" x14ac:dyDescent="0.25">
      <c r="B250" s="5"/>
      <c r="C250" s="18" t="s">
        <v>213</v>
      </c>
      <c r="D250" s="43" t="s">
        <v>224</v>
      </c>
      <c r="E250" s="67">
        <f>COUNTIFS('TOTAL KONTAK ERAT'!$F:$F,"Jetak")</f>
        <v>0</v>
      </c>
      <c r="F250" s="22"/>
      <c r="G250" s="23"/>
      <c r="H250" s="23"/>
      <c r="I250" s="23"/>
      <c r="J250" s="23"/>
      <c r="K250" s="23"/>
      <c r="L250" s="24"/>
      <c r="M250" s="24"/>
      <c r="N250" s="24"/>
      <c r="Q250" s="42">
        <f t="shared" si="3"/>
        <v>0</v>
      </c>
    </row>
    <row r="251" spans="2:17" x14ac:dyDescent="0.25">
      <c r="B251" s="5"/>
      <c r="C251" s="18" t="s">
        <v>213</v>
      </c>
      <c r="D251" s="43" t="s">
        <v>225</v>
      </c>
      <c r="E251" s="67">
        <f>COUNTIFS('TOTAL KONTAK ERAT'!$F:$F,"Jungpasir")</f>
        <v>0</v>
      </c>
      <c r="F251" s="22"/>
      <c r="G251" s="23"/>
      <c r="H251" s="23"/>
      <c r="I251" s="23"/>
      <c r="J251" s="23"/>
      <c r="K251" s="23"/>
      <c r="L251" s="24"/>
      <c r="M251" s="24"/>
      <c r="N251" s="24"/>
      <c r="Q251" s="42">
        <f t="shared" si="3"/>
        <v>0</v>
      </c>
    </row>
    <row r="252" spans="2:17" x14ac:dyDescent="0.25">
      <c r="B252" s="5"/>
      <c r="C252" s="18" t="s">
        <v>213</v>
      </c>
      <c r="D252" s="43" t="s">
        <v>226</v>
      </c>
      <c r="E252" s="67">
        <f>COUNTIFS('TOTAL KONTAK ERAT'!$F:$F,"Mutih kulon")</f>
        <v>0</v>
      </c>
      <c r="F252" s="22"/>
      <c r="G252" s="23"/>
      <c r="H252" s="23"/>
      <c r="I252" s="23"/>
      <c r="J252" s="23"/>
      <c r="K252" s="23"/>
      <c r="L252" s="24"/>
      <c r="M252" s="24"/>
      <c r="N252" s="24"/>
      <c r="Q252" s="42">
        <f t="shared" si="3"/>
        <v>0</v>
      </c>
    </row>
    <row r="253" spans="2:17" x14ac:dyDescent="0.25">
      <c r="B253" s="5"/>
      <c r="C253" s="18" t="s">
        <v>213</v>
      </c>
      <c r="D253" s="43" t="s">
        <v>227</v>
      </c>
      <c r="E253" s="67">
        <f>COUNTIFS('TOTAL KONTAK ERAT'!$F:$F,"Mutih Wetan")</f>
        <v>0</v>
      </c>
      <c r="F253" s="22"/>
      <c r="G253" s="23"/>
      <c r="H253" s="23"/>
      <c r="I253" s="23"/>
      <c r="J253" s="23"/>
      <c r="K253" s="23"/>
      <c r="L253" s="24"/>
      <c r="M253" s="24"/>
      <c r="N253" s="24"/>
      <c r="Q253" s="42">
        <f t="shared" si="3"/>
        <v>0</v>
      </c>
    </row>
    <row r="254" spans="2:17" x14ac:dyDescent="0.25">
      <c r="B254" s="5"/>
      <c r="C254" s="18" t="s">
        <v>213</v>
      </c>
      <c r="D254" s="43" t="s">
        <v>228</v>
      </c>
      <c r="E254" s="67">
        <f>COUNTIFS('TOTAL KONTAK ERAT'!$F:$F,"Kendalasem")</f>
        <v>0</v>
      </c>
      <c r="F254" s="22"/>
      <c r="G254" s="23"/>
      <c r="H254" s="23"/>
      <c r="I254" s="23"/>
      <c r="J254" s="23"/>
      <c r="K254" s="23"/>
      <c r="L254" s="24"/>
      <c r="M254" s="24"/>
      <c r="N254" s="24"/>
      <c r="Q254" s="42">
        <f t="shared" si="3"/>
        <v>0</v>
      </c>
    </row>
    <row r="255" spans="2:17" x14ac:dyDescent="0.25">
      <c r="B255" s="5"/>
      <c r="C255" s="18" t="s">
        <v>213</v>
      </c>
      <c r="D255" s="43" t="s">
        <v>229</v>
      </c>
      <c r="E255" s="67">
        <f>COUNTIFS('TOTAL KONTAK ERAT'!$F:$F,"Babalan")</f>
        <v>0</v>
      </c>
      <c r="F255" s="22"/>
      <c r="G255" s="23"/>
      <c r="H255" s="23"/>
      <c r="I255" s="23"/>
      <c r="J255" s="23"/>
      <c r="K255" s="23"/>
      <c r="L255" s="24"/>
      <c r="M255" s="24"/>
      <c r="N255" s="24"/>
      <c r="Q255" s="42">
        <f t="shared" si="3"/>
        <v>0</v>
      </c>
    </row>
    <row r="256" spans="2:17" x14ac:dyDescent="0.25">
      <c r="B256" s="5"/>
      <c r="C256" s="18" t="s">
        <v>213</v>
      </c>
      <c r="D256" s="43" t="s">
        <v>230</v>
      </c>
      <c r="E256" s="67">
        <f>COUNTIFS('TOTAL KONTAK ERAT'!$F:$F,"Tedunan")</f>
        <v>0</v>
      </c>
      <c r="F256" s="22"/>
      <c r="G256" s="23"/>
      <c r="H256" s="23"/>
      <c r="I256" s="23"/>
      <c r="J256" s="23"/>
      <c r="K256" s="23"/>
      <c r="L256" s="24"/>
      <c r="M256" s="24"/>
      <c r="N256" s="24"/>
      <c r="Q256" s="42">
        <f t="shared" si="3"/>
        <v>0</v>
      </c>
    </row>
    <row r="257" spans="2:18" x14ac:dyDescent="0.25">
      <c r="B257" s="17"/>
      <c r="C257" s="2" t="s">
        <v>293</v>
      </c>
      <c r="D257" s="52"/>
      <c r="E257" s="16">
        <v>0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 t="e">
        <f>#REF!</f>
        <v>#REF!</v>
      </c>
      <c r="M257" s="27">
        <f>E257</f>
        <v>0</v>
      </c>
      <c r="N257" s="27" t="e">
        <f>#REF!</f>
        <v>#REF!</v>
      </c>
      <c r="Q257" s="42">
        <f t="shared" si="3"/>
        <v>0</v>
      </c>
      <c r="R257">
        <f>E257</f>
        <v>0</v>
      </c>
    </row>
    <row r="258" spans="2:18" ht="15" customHeight="1" x14ac:dyDescent="0.25">
      <c r="B258" s="123" t="s">
        <v>231</v>
      </c>
      <c r="C258" s="124"/>
      <c r="D258" s="44"/>
      <c r="E258" s="31">
        <f t="shared" ref="E258" si="4">SUM(E8:E257)</f>
        <v>600</v>
      </c>
      <c r="F258" s="25" t="e">
        <f t="shared" ref="F258:N258" si="5">SUM(F8:F257)</f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 t="e">
        <f t="shared" si="5"/>
        <v>#REF!</v>
      </c>
      <c r="M258" s="25">
        <f t="shared" si="5"/>
        <v>600</v>
      </c>
      <c r="N258" s="25" t="e">
        <f t="shared" si="5"/>
        <v>#REF!</v>
      </c>
      <c r="P258" s="26">
        <f>SUM(P8:P257)</f>
        <v>0</v>
      </c>
      <c r="Q258" s="45">
        <f>SUM(Q8:Q257)</f>
        <v>600</v>
      </c>
      <c r="R258" s="45">
        <f>SUM(R8:R257)</f>
        <v>600</v>
      </c>
    </row>
    <row r="259" spans="2:18" ht="15" customHeight="1" x14ac:dyDescent="0.25">
      <c r="B259" s="10"/>
      <c r="C259" s="3"/>
      <c r="D259" s="13"/>
      <c r="E259" s="13"/>
    </row>
    <row r="260" spans="2:18" ht="15" customHeight="1" x14ac:dyDescent="0.25">
      <c r="B260" s="4"/>
      <c r="C260" s="9"/>
    </row>
    <row r="261" spans="2:18" ht="15" customHeight="1" x14ac:dyDescent="0.25">
      <c r="B261" s="4"/>
    </row>
    <row r="262" spans="2:18" x14ac:dyDescent="0.25">
      <c r="B262" s="4"/>
    </row>
    <row r="263" spans="2:18" x14ac:dyDescent="0.25">
      <c r="B263" s="4"/>
    </row>
    <row r="264" spans="2:18" x14ac:dyDescent="0.25">
      <c r="B264" s="4"/>
    </row>
    <row r="265" spans="2:18" x14ac:dyDescent="0.25">
      <c r="B265" s="4"/>
    </row>
    <row r="266" spans="2:18" x14ac:dyDescent="0.25">
      <c r="B266" s="4"/>
      <c r="E266" s="13"/>
    </row>
    <row r="267" spans="2:18" x14ac:dyDescent="0.25">
      <c r="B267" s="4"/>
    </row>
    <row r="268" spans="2:18" x14ac:dyDescent="0.25">
      <c r="B268" s="4"/>
    </row>
    <row r="269" spans="2:18" x14ac:dyDescent="0.25">
      <c r="B269" s="4"/>
    </row>
    <row r="270" spans="2:18" x14ac:dyDescent="0.25">
      <c r="B270" s="4"/>
    </row>
    <row r="271" spans="2:18" x14ac:dyDescent="0.25">
      <c r="B271" s="4"/>
    </row>
    <row r="272" spans="2:18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3" x14ac:dyDescent="0.25">
      <c r="B305" s="4"/>
    </row>
    <row r="306" spans="2:3" x14ac:dyDescent="0.25">
      <c r="B306" s="4"/>
    </row>
    <row r="307" spans="2:3" x14ac:dyDescent="0.25">
      <c r="B307" s="4"/>
    </row>
    <row r="308" spans="2:3" x14ac:dyDescent="0.25">
      <c r="B308" s="4"/>
    </row>
    <row r="309" spans="2:3" x14ac:dyDescent="0.25">
      <c r="B309" s="4"/>
    </row>
    <row r="310" spans="2:3" x14ac:dyDescent="0.25">
      <c r="B310" s="4"/>
    </row>
    <row r="311" spans="2:3" x14ac:dyDescent="0.25">
      <c r="B311" s="4"/>
    </row>
    <row r="312" spans="2:3" x14ac:dyDescent="0.25">
      <c r="B312" s="4"/>
    </row>
    <row r="313" spans="2:3" x14ac:dyDescent="0.25">
      <c r="B313" s="4"/>
    </row>
    <row r="314" spans="2:3" x14ac:dyDescent="0.25">
      <c r="B314" s="4"/>
    </row>
    <row r="315" spans="2:3" x14ac:dyDescent="0.25">
      <c r="B315" s="4"/>
    </row>
    <row r="316" spans="2:3" x14ac:dyDescent="0.25">
      <c r="B316" s="4"/>
    </row>
    <row r="317" spans="2:3" x14ac:dyDescent="0.25">
      <c r="B317" s="4"/>
    </row>
    <row r="318" spans="2:3" x14ac:dyDescent="0.25">
      <c r="B318" s="4"/>
      <c r="C318" t="s">
        <v>232</v>
      </c>
    </row>
    <row r="319" spans="2:3" x14ac:dyDescent="0.25">
      <c r="B319" s="4"/>
    </row>
    <row r="320" spans="2:3" x14ac:dyDescent="0.25">
      <c r="B320" s="5" t="s">
        <v>1</v>
      </c>
      <c r="C320" s="6" t="s">
        <v>233</v>
      </c>
    </row>
    <row r="321" spans="2:3" x14ac:dyDescent="0.25">
      <c r="B321" s="7" t="s">
        <v>234</v>
      </c>
      <c r="C321" s="8" t="s">
        <v>235</v>
      </c>
    </row>
    <row r="322" spans="2:3" x14ac:dyDescent="0.25">
      <c r="B322" s="7" t="s">
        <v>236</v>
      </c>
      <c r="C322" s="8" t="s">
        <v>9</v>
      </c>
    </row>
    <row r="323" spans="2:3" x14ac:dyDescent="0.25">
      <c r="B323" s="7" t="s">
        <v>237</v>
      </c>
      <c r="C323" s="8" t="s">
        <v>21</v>
      </c>
    </row>
    <row r="324" spans="2:3" x14ac:dyDescent="0.25">
      <c r="B324" s="7" t="s">
        <v>238</v>
      </c>
      <c r="C324" s="8" t="s">
        <v>239</v>
      </c>
    </row>
    <row r="325" spans="2:3" x14ac:dyDescent="0.25">
      <c r="B325" s="7" t="s">
        <v>240</v>
      </c>
      <c r="C325" s="8" t="s">
        <v>241</v>
      </c>
    </row>
    <row r="326" spans="2:3" x14ac:dyDescent="0.25">
      <c r="B326" s="7" t="s">
        <v>242</v>
      </c>
      <c r="C326" s="8" t="s">
        <v>37</v>
      </c>
    </row>
    <row r="327" spans="2:3" x14ac:dyDescent="0.25">
      <c r="B327" s="7" t="s">
        <v>243</v>
      </c>
      <c r="C327" s="8" t="s">
        <v>41</v>
      </c>
    </row>
    <row r="328" spans="2:3" x14ac:dyDescent="0.25">
      <c r="B328" s="7" t="s">
        <v>244</v>
      </c>
      <c r="C328" s="8" t="s">
        <v>38</v>
      </c>
    </row>
    <row r="329" spans="2:3" x14ac:dyDescent="0.25">
      <c r="B329" s="7" t="s">
        <v>245</v>
      </c>
      <c r="C329" s="8" t="s">
        <v>57</v>
      </c>
    </row>
    <row r="330" spans="2:3" x14ac:dyDescent="0.25">
      <c r="B330" s="7" t="s">
        <v>246</v>
      </c>
      <c r="C330" s="8" t="s">
        <v>66</v>
      </c>
    </row>
    <row r="331" spans="2:3" x14ac:dyDescent="0.25">
      <c r="B331" s="7" t="s">
        <v>247</v>
      </c>
      <c r="C331" s="8" t="s">
        <v>55</v>
      </c>
    </row>
    <row r="332" spans="2:3" x14ac:dyDescent="0.25">
      <c r="B332" s="7" t="s">
        <v>248</v>
      </c>
      <c r="C332" s="8" t="s">
        <v>65</v>
      </c>
    </row>
    <row r="333" spans="2:3" x14ac:dyDescent="0.25">
      <c r="B333" s="7" t="s">
        <v>249</v>
      </c>
      <c r="C333" s="8" t="s">
        <v>77</v>
      </c>
    </row>
    <row r="334" spans="2:3" x14ac:dyDescent="0.25">
      <c r="B334" s="7" t="s">
        <v>250</v>
      </c>
      <c r="C334" s="8" t="s">
        <v>78</v>
      </c>
    </row>
    <row r="335" spans="2:3" x14ac:dyDescent="0.25">
      <c r="B335" s="7" t="s">
        <v>251</v>
      </c>
      <c r="C335" s="8" t="s">
        <v>252</v>
      </c>
    </row>
    <row r="336" spans="2:3" x14ac:dyDescent="0.25">
      <c r="B336" s="7" t="s">
        <v>253</v>
      </c>
      <c r="C336" s="8" t="s">
        <v>73</v>
      </c>
    </row>
    <row r="337" spans="2:3" x14ac:dyDescent="0.25">
      <c r="B337" s="7" t="s">
        <v>254</v>
      </c>
      <c r="C337" s="8" t="s">
        <v>81</v>
      </c>
    </row>
    <row r="338" spans="2:3" x14ac:dyDescent="0.25">
      <c r="B338" s="7" t="s">
        <v>255</v>
      </c>
      <c r="C338" s="8" t="s">
        <v>9</v>
      </c>
    </row>
    <row r="339" spans="2:3" x14ac:dyDescent="0.25">
      <c r="B339" s="7" t="s">
        <v>256</v>
      </c>
      <c r="C339" s="8" t="s">
        <v>107</v>
      </c>
    </row>
    <row r="340" spans="2:3" x14ac:dyDescent="0.25">
      <c r="B340" s="7" t="s">
        <v>257</v>
      </c>
      <c r="C340" s="8" t="s">
        <v>113</v>
      </c>
    </row>
    <row r="341" spans="2:3" x14ac:dyDescent="0.25">
      <c r="B341" s="7" t="s">
        <v>258</v>
      </c>
      <c r="C341" s="8" t="s">
        <v>114</v>
      </c>
    </row>
    <row r="342" spans="2:3" x14ac:dyDescent="0.25">
      <c r="B342" s="7" t="s">
        <v>259</v>
      </c>
      <c r="C342" s="8" t="s">
        <v>115</v>
      </c>
    </row>
    <row r="343" spans="2:3" x14ac:dyDescent="0.25">
      <c r="B343" s="7" t="s">
        <v>260</v>
      </c>
      <c r="C343" s="8" t="s">
        <v>8</v>
      </c>
    </row>
    <row r="344" spans="2:3" x14ac:dyDescent="0.25">
      <c r="B344" s="7" t="s">
        <v>261</v>
      </c>
      <c r="C344" s="8" t="s">
        <v>126</v>
      </c>
    </row>
    <row r="345" spans="2:3" x14ac:dyDescent="0.25">
      <c r="B345" s="7" t="s">
        <v>262</v>
      </c>
      <c r="C345" s="8" t="s">
        <v>141</v>
      </c>
    </row>
    <row r="346" spans="2:3" x14ac:dyDescent="0.25">
      <c r="B346" s="7" t="s">
        <v>263</v>
      </c>
      <c r="C346" s="8" t="s">
        <v>159</v>
      </c>
    </row>
    <row r="347" spans="2:3" x14ac:dyDescent="0.25">
      <c r="B347" s="7" t="s">
        <v>264</v>
      </c>
      <c r="C347" s="8" t="s">
        <v>179</v>
      </c>
    </row>
    <row r="348" spans="2:3" x14ac:dyDescent="0.25">
      <c r="B348" s="7" t="s">
        <v>265</v>
      </c>
      <c r="C348" s="8" t="s">
        <v>197</v>
      </c>
    </row>
    <row r="349" spans="2:3" x14ac:dyDescent="0.25">
      <c r="B349" s="7" t="s">
        <v>266</v>
      </c>
      <c r="C349" s="8" t="s">
        <v>213</v>
      </c>
    </row>
    <row r="350" spans="2:3" x14ac:dyDescent="0.25">
      <c r="B350" s="7" t="s">
        <v>267</v>
      </c>
      <c r="C350" s="8" t="s">
        <v>230</v>
      </c>
    </row>
    <row r="351" spans="2:3" x14ac:dyDescent="0.25">
      <c r="B351" s="7" t="s">
        <v>268</v>
      </c>
      <c r="C351" s="8" t="s">
        <v>223</v>
      </c>
    </row>
    <row r="354" spans="2:3" x14ac:dyDescent="0.25">
      <c r="B354" s="125" t="s">
        <v>269</v>
      </c>
      <c r="C354" s="125"/>
    </row>
    <row r="356" spans="2:3" x14ac:dyDescent="0.25">
      <c r="B356" s="5" t="s">
        <v>1</v>
      </c>
      <c r="C356" s="6" t="s">
        <v>233</v>
      </c>
    </row>
    <row r="357" spans="2:3" x14ac:dyDescent="0.25">
      <c r="B357" s="7" t="s">
        <v>234</v>
      </c>
      <c r="C357" s="8" t="s">
        <v>25</v>
      </c>
    </row>
    <row r="358" spans="2:3" x14ac:dyDescent="0.25">
      <c r="B358" s="7" t="s">
        <v>236</v>
      </c>
      <c r="C358" s="8" t="s">
        <v>30</v>
      </c>
    </row>
    <row r="359" spans="2:3" x14ac:dyDescent="0.25">
      <c r="B359" s="7" t="s">
        <v>237</v>
      </c>
      <c r="C359" s="8" t="s">
        <v>43</v>
      </c>
    </row>
    <row r="360" spans="2:3" x14ac:dyDescent="0.25">
      <c r="B360" s="7" t="s">
        <v>238</v>
      </c>
      <c r="C360" s="8" t="s">
        <v>44</v>
      </c>
    </row>
    <row r="361" spans="2:3" x14ac:dyDescent="0.25">
      <c r="B361" s="7" t="s">
        <v>240</v>
      </c>
      <c r="C361" s="8" t="s">
        <v>86</v>
      </c>
    </row>
    <row r="362" spans="2:3" x14ac:dyDescent="0.25">
      <c r="B362" s="7" t="s">
        <v>242</v>
      </c>
      <c r="C362" s="8" t="s">
        <v>102</v>
      </c>
    </row>
    <row r="363" spans="2:3" x14ac:dyDescent="0.25">
      <c r="B363" s="7" t="s">
        <v>243</v>
      </c>
      <c r="C363" s="8" t="s">
        <v>128</v>
      </c>
    </row>
    <row r="364" spans="2:3" x14ac:dyDescent="0.25">
      <c r="B364" s="7" t="s">
        <v>244</v>
      </c>
      <c r="C364" s="8" t="s">
        <v>270</v>
      </c>
    </row>
    <row r="365" spans="2:3" x14ac:dyDescent="0.25">
      <c r="B365" s="7" t="s">
        <v>245</v>
      </c>
      <c r="C365" s="8" t="s">
        <v>134</v>
      </c>
    </row>
    <row r="366" spans="2:3" x14ac:dyDescent="0.25">
      <c r="B366" s="7" t="s">
        <v>246</v>
      </c>
      <c r="C366" s="8" t="s">
        <v>164</v>
      </c>
    </row>
    <row r="367" spans="2:3" x14ac:dyDescent="0.25">
      <c r="B367" s="7" t="s">
        <v>247</v>
      </c>
      <c r="C367" s="8" t="s">
        <v>170</v>
      </c>
    </row>
    <row r="368" spans="2:3" x14ac:dyDescent="0.25">
      <c r="B368" s="7" t="s">
        <v>248</v>
      </c>
      <c r="C368" s="8" t="s">
        <v>53</v>
      </c>
    </row>
    <row r="369" spans="2:3" x14ac:dyDescent="0.25">
      <c r="B369" s="7" t="s">
        <v>249</v>
      </c>
      <c r="C369" s="8" t="s">
        <v>174</v>
      </c>
    </row>
    <row r="370" spans="2:3" x14ac:dyDescent="0.25">
      <c r="B370" s="7" t="s">
        <v>250</v>
      </c>
      <c r="C370" s="8" t="s">
        <v>57</v>
      </c>
    </row>
    <row r="371" spans="2:3" x14ac:dyDescent="0.25">
      <c r="B371" s="7" t="s">
        <v>251</v>
      </c>
      <c r="C371" s="8" t="s">
        <v>202</v>
      </c>
    </row>
  </sheetData>
  <mergeCells count="16">
    <mergeCell ref="R5:R7"/>
    <mergeCell ref="B258:C258"/>
    <mergeCell ref="B354:C354"/>
    <mergeCell ref="K5:K7"/>
    <mergeCell ref="L5:L7"/>
    <mergeCell ref="M5:M7"/>
    <mergeCell ref="F5:F7"/>
    <mergeCell ref="G5:G7"/>
    <mergeCell ref="H5:H7"/>
    <mergeCell ref="I5:I7"/>
    <mergeCell ref="J5:J7"/>
    <mergeCell ref="B5:B7"/>
    <mergeCell ref="C5:C7"/>
    <mergeCell ref="D5:D7"/>
    <mergeCell ref="E5:E7"/>
    <mergeCell ref="N5:N7"/>
  </mergeCells>
  <conditionalFormatting sqref="D1:D1048576">
    <cfRule type="duplicateValues" dxfId="21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sqref="A1:XFD1048576"/>
    </sheetView>
  </sheetViews>
  <sheetFormatPr defaultColWidth="9.140625" defaultRowHeight="15" x14ac:dyDescent="0.25"/>
  <cols>
    <col min="1" max="1" width="6.42578125" style="12" customWidth="1"/>
    <col min="2" max="2" width="37.42578125" style="14" customWidth="1"/>
    <col min="3" max="3" width="29.28515625" style="14" customWidth="1"/>
    <col min="4" max="10" width="18.28515625" style="14" customWidth="1"/>
    <col min="11" max="16384" width="9.140625" style="14"/>
  </cols>
  <sheetData>
    <row r="2" spans="1:3" x14ac:dyDescent="0.25">
      <c r="A2" s="137" t="s">
        <v>430</v>
      </c>
      <c r="B2" s="137"/>
      <c r="C2" s="137"/>
    </row>
    <row r="3" spans="1:3" x14ac:dyDescent="0.25">
      <c r="A3" s="138" t="str">
        <f>"TANGGAL "&amp;perdesa!C4</f>
        <v>TANGGAL 21 MARET 2022</v>
      </c>
      <c r="B3" s="138"/>
    </row>
    <row r="4" spans="1:3" s="48" customFormat="1" x14ac:dyDescent="0.25">
      <c r="A4" s="63" t="s">
        <v>1</v>
      </c>
      <c r="B4" s="91" t="s">
        <v>2</v>
      </c>
      <c r="C4" s="63" t="s">
        <v>460</v>
      </c>
    </row>
    <row r="5" spans="1:3" x14ac:dyDescent="0.25">
      <c r="A5" s="92"/>
      <c r="B5" s="50"/>
      <c r="C5" s="93"/>
    </row>
    <row r="6" spans="1:3" x14ac:dyDescent="0.25">
      <c r="A6" s="49">
        <v>1</v>
      </c>
      <c r="B6" s="43" t="s">
        <v>283</v>
      </c>
      <c r="C6" s="79">
        <f>perdesa!R155</f>
        <v>7</v>
      </c>
    </row>
    <row r="7" spans="1:3" x14ac:dyDescent="0.25">
      <c r="A7" s="49">
        <v>2</v>
      </c>
      <c r="B7" s="43" t="s">
        <v>281</v>
      </c>
      <c r="C7" s="79">
        <f>perdesa!R175</f>
        <v>0</v>
      </c>
    </row>
    <row r="8" spans="1:3" x14ac:dyDescent="0.25">
      <c r="A8" s="49">
        <v>3</v>
      </c>
      <c r="B8" s="43" t="s">
        <v>292</v>
      </c>
      <c r="C8" s="79">
        <f>perdesa!R237</f>
        <v>0</v>
      </c>
    </row>
    <row r="9" spans="1:3" x14ac:dyDescent="0.25">
      <c r="A9" s="49">
        <v>4</v>
      </c>
      <c r="B9" s="43" t="s">
        <v>290</v>
      </c>
      <c r="C9" s="79">
        <f>perdesa!R83</f>
        <v>26</v>
      </c>
    </row>
    <row r="10" spans="1:3" x14ac:dyDescent="0.25">
      <c r="A10" s="49">
        <v>5</v>
      </c>
      <c r="B10" s="43" t="s">
        <v>0</v>
      </c>
      <c r="C10" s="79">
        <f>perdesa!R27</f>
        <v>0</v>
      </c>
    </row>
    <row r="11" spans="1:3" x14ac:dyDescent="0.25">
      <c r="A11" s="49">
        <v>6</v>
      </c>
      <c r="B11" s="43" t="s">
        <v>282</v>
      </c>
      <c r="C11" s="79">
        <f>perdesa!R115</f>
        <v>0</v>
      </c>
    </row>
    <row r="12" spans="1:3" x14ac:dyDescent="0.25">
      <c r="A12" s="49">
        <v>7</v>
      </c>
      <c r="B12" s="43" t="s">
        <v>284</v>
      </c>
      <c r="C12" s="79">
        <f>perdesa!R217</f>
        <v>272</v>
      </c>
    </row>
    <row r="13" spans="1:3" x14ac:dyDescent="0.25">
      <c r="A13" s="49">
        <v>8</v>
      </c>
      <c r="B13" s="43" t="s">
        <v>285</v>
      </c>
      <c r="C13" s="79">
        <f>perdesa!R44</f>
        <v>161</v>
      </c>
    </row>
    <row r="14" spans="1:3" x14ac:dyDescent="0.25">
      <c r="A14" s="49">
        <v>9</v>
      </c>
      <c r="B14" s="43" t="s">
        <v>291</v>
      </c>
      <c r="C14" s="79">
        <f>perdesa!R134</f>
        <v>0</v>
      </c>
    </row>
    <row r="15" spans="1:3" x14ac:dyDescent="0.25">
      <c r="A15" s="49">
        <v>10</v>
      </c>
      <c r="B15" s="43" t="s">
        <v>399</v>
      </c>
      <c r="C15" s="79">
        <f>perdesa!R8</f>
        <v>2</v>
      </c>
    </row>
    <row r="16" spans="1:3" x14ac:dyDescent="0.25">
      <c r="A16" s="49">
        <v>11</v>
      </c>
      <c r="B16" s="43" t="s">
        <v>286</v>
      </c>
      <c r="C16" s="79">
        <f>perdesa!R203</f>
        <v>0</v>
      </c>
    </row>
    <row r="17" spans="1:3" x14ac:dyDescent="0.25">
      <c r="A17" s="49">
        <v>12</v>
      </c>
      <c r="B17" s="43" t="s">
        <v>287</v>
      </c>
      <c r="C17" s="79">
        <f>perdesa!R187</f>
        <v>0</v>
      </c>
    </row>
    <row r="18" spans="1:3" x14ac:dyDescent="0.25">
      <c r="A18" s="49">
        <v>13</v>
      </c>
      <c r="B18" s="43" t="s">
        <v>288</v>
      </c>
      <c r="C18" s="79">
        <f>perdesa!R65</f>
        <v>128</v>
      </c>
    </row>
    <row r="19" spans="1:3" x14ac:dyDescent="0.25">
      <c r="A19" s="49">
        <v>14</v>
      </c>
      <c r="B19" s="43" t="s">
        <v>289</v>
      </c>
      <c r="C19" s="67">
        <f>perdesa!R100</f>
        <v>4</v>
      </c>
    </row>
    <row r="20" spans="1:3" x14ac:dyDescent="0.25">
      <c r="A20" s="49">
        <v>15</v>
      </c>
      <c r="B20" s="43" t="s">
        <v>293</v>
      </c>
      <c r="C20" s="67">
        <f>perdesa!R257</f>
        <v>0</v>
      </c>
    </row>
    <row r="21" spans="1:3" x14ac:dyDescent="0.25">
      <c r="A21" s="94"/>
      <c r="B21" s="52" t="s">
        <v>400</v>
      </c>
      <c r="C21" s="94">
        <f t="shared" ref="C21" si="0">SUM(C6:C20)</f>
        <v>600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351</v>
      </c>
      <c r="E5" s="40" t="s">
        <v>310</v>
      </c>
      <c r="F5" s="64" t="s">
        <v>401</v>
      </c>
      <c r="G5" s="65">
        <v>44008</v>
      </c>
      <c r="H5" s="63">
        <v>46</v>
      </c>
      <c r="I5" s="64" t="s">
        <v>404</v>
      </c>
      <c r="J5" s="63" t="s">
        <v>402</v>
      </c>
      <c r="K5" s="63">
        <v>1</v>
      </c>
      <c r="L5" s="63" t="s">
        <v>403</v>
      </c>
      <c r="M5" s="63" t="s">
        <v>404</v>
      </c>
      <c r="N5" s="63" t="s">
        <v>403</v>
      </c>
      <c r="O5" s="38" t="s">
        <v>293</v>
      </c>
      <c r="P5" s="38" t="s">
        <v>293</v>
      </c>
      <c r="Q5" s="37"/>
      <c r="R5" s="8" t="s">
        <v>349</v>
      </c>
      <c r="S5" s="37"/>
      <c r="T5" s="37"/>
      <c r="U5" s="37"/>
      <c r="V5" s="37"/>
      <c r="W5" s="37"/>
      <c r="X5" s="37"/>
      <c r="Y5" s="37"/>
      <c r="Z5" s="37" t="s">
        <v>317</v>
      </c>
      <c r="AA5" s="37"/>
      <c r="AB5" s="37"/>
      <c r="AC5" s="37"/>
      <c r="AD5" s="37" t="s">
        <v>309</v>
      </c>
      <c r="AF5" s="33" t="s">
        <v>293</v>
      </c>
      <c r="AG5" s="33" t="s">
        <v>293</v>
      </c>
    </row>
    <row r="6" spans="1:33" ht="90" x14ac:dyDescent="0.25">
      <c r="C6" s="39">
        <v>44017</v>
      </c>
      <c r="D6" s="66" t="s">
        <v>351</v>
      </c>
      <c r="E6" s="66" t="s">
        <v>310</v>
      </c>
      <c r="F6" s="34" t="s">
        <v>428</v>
      </c>
      <c r="G6" s="66" t="s">
        <v>306</v>
      </c>
      <c r="H6" s="66">
        <v>54</v>
      </c>
      <c r="I6" s="66"/>
      <c r="J6" s="66"/>
      <c r="K6" s="66"/>
      <c r="L6" s="66"/>
      <c r="M6" s="66"/>
      <c r="N6" s="34" t="s">
        <v>427</v>
      </c>
      <c r="O6" s="34" t="s">
        <v>394</v>
      </c>
      <c r="P6" s="34" t="s">
        <v>282</v>
      </c>
      <c r="Q6" s="66"/>
      <c r="R6" s="66" t="s">
        <v>429</v>
      </c>
      <c r="S6" s="66"/>
      <c r="T6" s="66" t="s">
        <v>325</v>
      </c>
      <c r="U6" s="66"/>
      <c r="V6" s="66"/>
      <c r="W6" s="66"/>
      <c r="X6" s="66"/>
      <c r="Y6" s="66"/>
      <c r="Z6" s="66"/>
      <c r="AA6" s="66"/>
      <c r="AB6" s="66"/>
      <c r="AC6" s="66"/>
      <c r="AD6" s="66" t="s">
        <v>354</v>
      </c>
      <c r="AE6" s="36"/>
      <c r="AF6" s="35" t="s">
        <v>394</v>
      </c>
      <c r="AG6" s="35" t="s">
        <v>282</v>
      </c>
    </row>
  </sheetData>
  <conditionalFormatting sqref="F5">
    <cfRule type="duplicateValues" dxfId="20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351</v>
      </c>
      <c r="E3" s="37" t="s">
        <v>310</v>
      </c>
      <c r="F3" s="38" t="s">
        <v>315</v>
      </c>
      <c r="G3" s="37" t="s">
        <v>304</v>
      </c>
      <c r="H3" s="37">
        <v>52</v>
      </c>
      <c r="I3" s="37" t="s">
        <v>425</v>
      </c>
      <c r="J3" s="37"/>
      <c r="K3" s="37"/>
      <c r="L3" s="37"/>
      <c r="M3" s="37"/>
      <c r="N3" s="38" t="s">
        <v>316</v>
      </c>
      <c r="O3" s="38" t="s">
        <v>344</v>
      </c>
      <c r="P3" s="38" t="s">
        <v>281</v>
      </c>
      <c r="Q3" s="37"/>
      <c r="R3" s="37" t="s">
        <v>311</v>
      </c>
      <c r="S3" s="37" t="s">
        <v>398</v>
      </c>
      <c r="T3" s="37"/>
      <c r="U3" s="37"/>
      <c r="V3" s="37"/>
      <c r="W3" s="37"/>
      <c r="X3" s="37"/>
      <c r="Y3" s="37"/>
      <c r="Z3" s="37" t="s">
        <v>392</v>
      </c>
      <c r="AA3" s="37" t="s">
        <v>426</v>
      </c>
      <c r="AB3" s="37" t="s">
        <v>307</v>
      </c>
    </row>
    <row r="4" spans="4:33" s="32" customFormat="1" ht="27" customHeight="1" x14ac:dyDescent="0.25">
      <c r="D4" s="37" t="s">
        <v>351</v>
      </c>
      <c r="E4" s="37" t="s">
        <v>310</v>
      </c>
      <c r="F4" s="38" t="s">
        <v>355</v>
      </c>
      <c r="G4" s="37" t="s">
        <v>304</v>
      </c>
      <c r="H4" s="37">
        <v>56</v>
      </c>
      <c r="I4" s="37" t="s">
        <v>356</v>
      </c>
      <c r="J4" s="37"/>
      <c r="K4" s="37"/>
      <c r="L4" s="37"/>
      <c r="M4" s="37"/>
      <c r="N4" s="38" t="s">
        <v>422</v>
      </c>
      <c r="O4" s="38" t="s">
        <v>345</v>
      </c>
      <c r="P4" s="38" t="s">
        <v>308</v>
      </c>
      <c r="Q4" s="37"/>
      <c r="R4" s="37" t="s">
        <v>311</v>
      </c>
      <c r="S4" s="37" t="s">
        <v>423</v>
      </c>
      <c r="T4" s="37"/>
      <c r="U4" s="37"/>
      <c r="V4" s="37"/>
      <c r="W4" s="37"/>
      <c r="X4" s="37"/>
      <c r="Y4" s="37"/>
      <c r="Z4" s="37" t="s">
        <v>392</v>
      </c>
      <c r="AA4" s="37" t="s">
        <v>424</v>
      </c>
      <c r="AB4" s="37" t="s">
        <v>307</v>
      </c>
    </row>
    <row r="5" spans="4:33" s="32" customFormat="1" ht="27" customHeight="1" x14ac:dyDescent="0.25">
      <c r="D5" s="37" t="s">
        <v>351</v>
      </c>
      <c r="E5" s="37" t="s">
        <v>310</v>
      </c>
      <c r="F5" s="38" t="s">
        <v>313</v>
      </c>
      <c r="G5" s="37" t="s">
        <v>304</v>
      </c>
      <c r="H5" s="37">
        <v>52</v>
      </c>
      <c r="I5" s="37" t="s">
        <v>314</v>
      </c>
      <c r="J5" s="37"/>
      <c r="K5" s="37"/>
      <c r="L5" s="37"/>
      <c r="M5" s="37"/>
      <c r="N5" s="38" t="s">
        <v>419</v>
      </c>
      <c r="O5" s="38" t="s">
        <v>343</v>
      </c>
      <c r="P5" s="38" t="s">
        <v>0</v>
      </c>
      <c r="Q5" s="37"/>
      <c r="R5" s="37" t="s">
        <v>311</v>
      </c>
      <c r="S5" s="37" t="s">
        <v>420</v>
      </c>
      <c r="T5" s="37"/>
      <c r="U5" s="37"/>
      <c r="V5" s="37"/>
      <c r="W5" s="37"/>
      <c r="X5" s="37"/>
      <c r="Y5" s="37"/>
      <c r="Z5" s="37" t="s">
        <v>392</v>
      </c>
      <c r="AA5" s="37" t="s">
        <v>421</v>
      </c>
      <c r="AB5" s="37" t="s">
        <v>307</v>
      </c>
    </row>
    <row r="6" spans="4:33" s="32" customFormat="1" ht="27" customHeight="1" x14ac:dyDescent="0.25">
      <c r="D6" s="37" t="s">
        <v>351</v>
      </c>
      <c r="E6" s="37" t="s">
        <v>310</v>
      </c>
      <c r="F6" s="38" t="s">
        <v>330</v>
      </c>
      <c r="G6" s="37" t="s">
        <v>304</v>
      </c>
      <c r="H6" s="37">
        <v>63</v>
      </c>
      <c r="I6" s="37" t="s">
        <v>323</v>
      </c>
      <c r="J6" s="37"/>
      <c r="K6" s="37"/>
      <c r="L6" s="37"/>
      <c r="M6" s="37"/>
      <c r="N6" s="38" t="s">
        <v>322</v>
      </c>
      <c r="O6" s="38" t="s">
        <v>353</v>
      </c>
      <c r="P6" s="38" t="s">
        <v>292</v>
      </c>
      <c r="Q6" s="37"/>
      <c r="R6" s="37" t="s">
        <v>305</v>
      </c>
      <c r="S6" s="37" t="s">
        <v>408</v>
      </c>
      <c r="T6" s="37"/>
      <c r="U6" s="37"/>
      <c r="V6" s="37"/>
      <c r="W6" s="37"/>
      <c r="X6" s="37"/>
      <c r="Y6" s="37"/>
      <c r="Z6" s="37" t="s">
        <v>392</v>
      </c>
      <c r="AA6" s="37" t="s">
        <v>418</v>
      </c>
      <c r="AB6" s="37" t="s">
        <v>307</v>
      </c>
    </row>
    <row r="7" spans="4:33" s="32" customFormat="1" ht="27" customHeight="1" x14ac:dyDescent="0.25">
      <c r="D7" s="37" t="s">
        <v>351</v>
      </c>
      <c r="E7" s="37" t="s">
        <v>310</v>
      </c>
      <c r="F7" s="38" t="s">
        <v>371</v>
      </c>
      <c r="G7" s="37" t="s">
        <v>304</v>
      </c>
      <c r="H7" s="37">
        <v>17</v>
      </c>
      <c r="I7" s="37" t="s">
        <v>373</v>
      </c>
      <c r="J7" s="37"/>
      <c r="K7" s="37"/>
      <c r="L7" s="37"/>
      <c r="M7" s="37"/>
      <c r="N7" s="38" t="s">
        <v>372</v>
      </c>
      <c r="O7" s="38" t="s">
        <v>350</v>
      </c>
      <c r="P7" s="38" t="s">
        <v>308</v>
      </c>
      <c r="Q7" s="37"/>
      <c r="R7" s="37" t="s">
        <v>311</v>
      </c>
      <c r="S7" s="37" t="s">
        <v>376</v>
      </c>
      <c r="T7" s="37"/>
      <c r="U7" s="37"/>
      <c r="V7" s="37"/>
      <c r="W7" s="37"/>
      <c r="X7" s="37"/>
      <c r="Y7" s="37"/>
      <c r="Z7" s="37" t="s">
        <v>392</v>
      </c>
      <c r="AA7" s="37" t="s">
        <v>324</v>
      </c>
      <c r="AB7" s="37" t="s">
        <v>307</v>
      </c>
    </row>
    <row r="8" spans="4:33" s="32" customFormat="1" ht="27" customHeight="1" x14ac:dyDescent="0.25">
      <c r="D8" s="37" t="s">
        <v>351</v>
      </c>
      <c r="E8" s="37" t="s">
        <v>310</v>
      </c>
      <c r="F8" s="38" t="s">
        <v>331</v>
      </c>
      <c r="G8" s="37" t="s">
        <v>304</v>
      </c>
      <c r="H8" s="37">
        <v>75</v>
      </c>
      <c r="I8" s="37" t="s">
        <v>332</v>
      </c>
      <c r="J8" s="37"/>
      <c r="K8" s="37"/>
      <c r="L8" s="37"/>
      <c r="M8" s="37"/>
      <c r="N8" s="38" t="s">
        <v>417</v>
      </c>
      <c r="O8" s="38" t="s">
        <v>346</v>
      </c>
      <c r="P8" s="38" t="s">
        <v>308</v>
      </c>
      <c r="Q8" s="37"/>
      <c r="R8" s="37" t="s">
        <v>311</v>
      </c>
      <c r="S8" s="37" t="s">
        <v>410</v>
      </c>
      <c r="T8" s="37"/>
      <c r="U8" s="37"/>
      <c r="V8" s="37"/>
      <c r="W8" s="37"/>
      <c r="X8" s="37"/>
      <c r="Y8" s="37"/>
      <c r="Z8" s="37" t="s">
        <v>392</v>
      </c>
      <c r="AA8" s="37" t="s">
        <v>333</v>
      </c>
      <c r="AB8" s="37" t="s">
        <v>307</v>
      </c>
    </row>
    <row r="9" spans="4:33" s="32" customFormat="1" ht="27" customHeight="1" x14ac:dyDescent="0.25">
      <c r="D9" s="37" t="s">
        <v>351</v>
      </c>
      <c r="E9" s="37" t="s">
        <v>310</v>
      </c>
      <c r="F9" s="38" t="s">
        <v>361</v>
      </c>
      <c r="G9" s="37" t="s">
        <v>306</v>
      </c>
      <c r="H9" s="37">
        <v>28</v>
      </c>
      <c r="I9" s="37" t="s">
        <v>367</v>
      </c>
      <c r="J9" s="37"/>
      <c r="K9" s="37"/>
      <c r="L9" s="37"/>
      <c r="M9" s="37"/>
      <c r="N9" s="38" t="s">
        <v>366</v>
      </c>
      <c r="O9" s="38" t="s">
        <v>342</v>
      </c>
      <c r="P9" s="38" t="s">
        <v>284</v>
      </c>
      <c r="Q9" s="37"/>
      <c r="R9" s="37" t="s">
        <v>311</v>
      </c>
      <c r="S9" s="37" t="s">
        <v>376</v>
      </c>
      <c r="T9" s="37"/>
      <c r="U9" s="37"/>
      <c r="V9" s="37"/>
      <c r="W9" s="37"/>
      <c r="X9" s="37"/>
      <c r="Y9" s="37"/>
      <c r="Z9" s="37" t="s">
        <v>392</v>
      </c>
      <c r="AA9" s="37" t="s">
        <v>368</v>
      </c>
      <c r="AB9" s="37" t="s">
        <v>307</v>
      </c>
    </row>
    <row r="10" spans="4:33" s="32" customFormat="1" ht="27" customHeight="1" x14ac:dyDescent="0.25">
      <c r="D10" s="37" t="s">
        <v>351</v>
      </c>
      <c r="E10" s="37" t="s">
        <v>310</v>
      </c>
      <c r="F10" s="38" t="s">
        <v>385</v>
      </c>
      <c r="G10" s="37" t="s">
        <v>306</v>
      </c>
      <c r="H10" s="37">
        <v>76</v>
      </c>
      <c r="I10" s="37" t="s">
        <v>387</v>
      </c>
      <c r="J10" s="37"/>
      <c r="K10" s="37"/>
      <c r="L10" s="37"/>
      <c r="M10" s="37"/>
      <c r="N10" s="38" t="s">
        <v>386</v>
      </c>
      <c r="O10" s="38" t="s">
        <v>348</v>
      </c>
      <c r="P10" s="38" t="s">
        <v>281</v>
      </c>
      <c r="Q10" s="37"/>
      <c r="R10" s="37" t="s">
        <v>311</v>
      </c>
      <c r="S10" s="37" t="s">
        <v>375</v>
      </c>
      <c r="T10" s="37"/>
      <c r="U10" s="37"/>
      <c r="V10" s="37"/>
      <c r="W10" s="37"/>
      <c r="X10" s="37"/>
      <c r="Y10" s="37"/>
      <c r="Z10" s="37" t="s">
        <v>392</v>
      </c>
      <c r="AA10" s="37" t="s">
        <v>321</v>
      </c>
      <c r="AB10" s="37" t="s">
        <v>307</v>
      </c>
    </row>
    <row r="11" spans="4:33" s="32" customFormat="1" ht="27" customHeight="1" x14ac:dyDescent="0.25">
      <c r="D11" s="37" t="s">
        <v>351</v>
      </c>
      <c r="E11" s="37" t="s">
        <v>310</v>
      </c>
      <c r="F11" s="38" t="s">
        <v>389</v>
      </c>
      <c r="G11" s="37" t="s">
        <v>304</v>
      </c>
      <c r="H11" s="37">
        <v>20</v>
      </c>
      <c r="I11" s="37" t="s">
        <v>307</v>
      </c>
      <c r="J11" s="37"/>
      <c r="K11" s="37"/>
      <c r="L11" s="37"/>
      <c r="M11" s="37"/>
      <c r="N11" s="38" t="s">
        <v>390</v>
      </c>
      <c r="O11" s="38" t="s">
        <v>308</v>
      </c>
      <c r="P11" s="38" t="s">
        <v>308</v>
      </c>
      <c r="Q11" s="37"/>
      <c r="R11" s="37" t="s">
        <v>311</v>
      </c>
      <c r="S11" s="37" t="s">
        <v>391</v>
      </c>
      <c r="T11" s="37"/>
      <c r="U11" s="37"/>
      <c r="V11" s="37"/>
      <c r="W11" s="37"/>
      <c r="X11" s="37"/>
      <c r="Y11" s="37"/>
      <c r="Z11" s="37" t="s">
        <v>392</v>
      </c>
      <c r="AA11" s="37" t="s">
        <v>416</v>
      </c>
      <c r="AB11" s="37" t="s">
        <v>307</v>
      </c>
      <c r="AG11" s="33"/>
    </row>
    <row r="12" spans="4:33" s="32" customFormat="1" ht="27" customHeight="1" x14ac:dyDescent="0.25">
      <c r="D12" s="37" t="s">
        <v>351</v>
      </c>
      <c r="E12" s="37" t="s">
        <v>310</v>
      </c>
      <c r="F12" s="38" t="s">
        <v>358</v>
      </c>
      <c r="G12" s="37" t="s">
        <v>304</v>
      </c>
      <c r="H12" s="37">
        <v>72</v>
      </c>
      <c r="I12" s="37" t="s">
        <v>307</v>
      </c>
      <c r="J12" s="37"/>
      <c r="K12" s="37"/>
      <c r="L12" s="37"/>
      <c r="M12" s="37"/>
      <c r="N12" s="38" t="s">
        <v>359</v>
      </c>
      <c r="O12" s="38" t="s">
        <v>369</v>
      </c>
      <c r="P12" s="38" t="s">
        <v>281</v>
      </c>
      <c r="Q12" s="37"/>
      <c r="R12" s="37" t="s">
        <v>311</v>
      </c>
      <c r="S12" s="37" t="s">
        <v>388</v>
      </c>
      <c r="T12" s="37"/>
      <c r="U12" s="37"/>
      <c r="V12" s="37"/>
      <c r="W12" s="37"/>
      <c r="X12" s="37"/>
      <c r="Y12" s="37"/>
      <c r="Z12" s="37" t="s">
        <v>392</v>
      </c>
      <c r="AA12" s="37" t="s">
        <v>360</v>
      </c>
      <c r="AB12" s="37" t="s">
        <v>307</v>
      </c>
      <c r="AG12" s="33"/>
    </row>
    <row r="13" spans="4:33" s="32" customFormat="1" ht="27" customHeight="1" x14ac:dyDescent="0.25">
      <c r="D13" s="37" t="s">
        <v>351</v>
      </c>
      <c r="E13" s="37" t="s">
        <v>310</v>
      </c>
      <c r="F13" s="38" t="s">
        <v>336</v>
      </c>
      <c r="G13" s="37" t="s">
        <v>306</v>
      </c>
      <c r="H13" s="37">
        <v>48</v>
      </c>
      <c r="I13" s="37" t="s">
        <v>413</v>
      </c>
      <c r="J13" s="37"/>
      <c r="K13" s="37"/>
      <c r="L13" s="37"/>
      <c r="M13" s="37"/>
      <c r="N13" s="37" t="s">
        <v>414</v>
      </c>
      <c r="O13" s="37" t="s">
        <v>345</v>
      </c>
      <c r="P13" s="37" t="s">
        <v>308</v>
      </c>
      <c r="Q13" s="37"/>
      <c r="R13" s="37" t="s">
        <v>311</v>
      </c>
      <c r="S13" s="37" t="s">
        <v>379</v>
      </c>
      <c r="T13" s="37"/>
      <c r="U13" s="37"/>
      <c r="V13" s="37"/>
      <c r="W13" s="37"/>
      <c r="X13" s="37"/>
      <c r="Y13" s="37"/>
      <c r="Z13" s="37" t="s">
        <v>392</v>
      </c>
      <c r="AA13" s="37" t="s">
        <v>415</v>
      </c>
      <c r="AB13" s="37" t="s">
        <v>307</v>
      </c>
      <c r="AG13" s="33"/>
    </row>
    <row r="14" spans="4:33" s="32" customFormat="1" ht="27" customHeight="1" x14ac:dyDescent="0.25">
      <c r="D14" s="37" t="s">
        <v>351</v>
      </c>
      <c r="E14" s="37" t="s">
        <v>310</v>
      </c>
      <c r="F14" s="38" t="s">
        <v>377</v>
      </c>
      <c r="G14" s="37" t="s">
        <v>306</v>
      </c>
      <c r="H14" s="37">
        <v>36</v>
      </c>
      <c r="I14" s="37" t="s">
        <v>378</v>
      </c>
      <c r="J14" s="37"/>
      <c r="K14" s="37"/>
      <c r="L14" s="37"/>
      <c r="M14" s="37"/>
      <c r="N14" s="37" t="s">
        <v>411</v>
      </c>
      <c r="O14" s="37" t="s">
        <v>357</v>
      </c>
      <c r="P14" s="37" t="s">
        <v>308</v>
      </c>
      <c r="Q14" s="37"/>
      <c r="R14" s="37" t="s">
        <v>311</v>
      </c>
      <c r="S14" s="37" t="s">
        <v>374</v>
      </c>
      <c r="T14" s="37"/>
      <c r="U14" s="37"/>
      <c r="V14" s="37"/>
      <c r="W14" s="37"/>
      <c r="X14" s="37"/>
      <c r="Y14" s="37"/>
      <c r="Z14" s="37" t="s">
        <v>392</v>
      </c>
      <c r="AA14" s="37" t="s">
        <v>412</v>
      </c>
      <c r="AB14" s="37" t="s">
        <v>307</v>
      </c>
      <c r="AG14" s="33"/>
    </row>
    <row r="15" spans="4:33" s="32" customFormat="1" ht="27" customHeight="1" x14ac:dyDescent="0.25">
      <c r="D15" s="37" t="s">
        <v>351</v>
      </c>
      <c r="E15" s="37" t="s">
        <v>310</v>
      </c>
      <c r="F15" s="38" t="s">
        <v>312</v>
      </c>
      <c r="G15" s="37" t="s">
        <v>306</v>
      </c>
      <c r="H15" s="37">
        <v>47</v>
      </c>
      <c r="I15" s="37" t="s">
        <v>382</v>
      </c>
      <c r="J15" s="37"/>
      <c r="K15" s="37"/>
      <c r="L15" s="37"/>
      <c r="M15" s="37"/>
      <c r="N15" s="37" t="s">
        <v>381</v>
      </c>
      <c r="O15" s="37" t="s">
        <v>380</v>
      </c>
      <c r="P15" s="37" t="s">
        <v>281</v>
      </c>
      <c r="Q15" s="37"/>
      <c r="R15" s="37" t="s">
        <v>311</v>
      </c>
      <c r="S15" s="37" t="s">
        <v>384</v>
      </c>
      <c r="T15" s="37"/>
      <c r="U15" s="37"/>
      <c r="V15" s="37"/>
      <c r="W15" s="37"/>
      <c r="X15" s="37"/>
      <c r="Y15" s="37"/>
      <c r="Z15" s="37" t="s">
        <v>392</v>
      </c>
      <c r="AA15" s="37" t="s">
        <v>383</v>
      </c>
      <c r="AB15" s="37" t="s">
        <v>307</v>
      </c>
      <c r="AG15" s="33"/>
    </row>
    <row r="16" spans="4:33" s="32" customFormat="1" ht="27" customHeight="1" x14ac:dyDescent="0.25">
      <c r="D16" s="37" t="s">
        <v>351</v>
      </c>
      <c r="E16" s="37" t="s">
        <v>310</v>
      </c>
      <c r="F16" s="38" t="s">
        <v>334</v>
      </c>
      <c r="G16" s="37" t="s">
        <v>304</v>
      </c>
      <c r="H16" s="37">
        <v>53</v>
      </c>
      <c r="I16" s="37" t="s">
        <v>335</v>
      </c>
      <c r="J16" s="37"/>
      <c r="K16" s="37"/>
      <c r="L16" s="37"/>
      <c r="M16" s="37"/>
      <c r="N16" s="37" t="s">
        <v>409</v>
      </c>
      <c r="O16" s="37" t="s">
        <v>396</v>
      </c>
      <c r="P16" s="37" t="s">
        <v>285</v>
      </c>
      <c r="Q16" s="37"/>
      <c r="R16" s="37" t="s">
        <v>305</v>
      </c>
      <c r="S16" s="37" t="s">
        <v>410</v>
      </c>
      <c r="T16" s="37"/>
      <c r="U16" s="37"/>
      <c r="V16" s="37"/>
      <c r="W16" s="37"/>
      <c r="X16" s="37"/>
      <c r="Y16" s="37"/>
      <c r="Z16" s="37" t="s">
        <v>392</v>
      </c>
      <c r="AA16" s="37" t="s">
        <v>327</v>
      </c>
      <c r="AB16" s="37" t="s">
        <v>307</v>
      </c>
      <c r="AG16" s="33"/>
    </row>
    <row r="17" spans="4:33" s="32" customFormat="1" ht="27" customHeight="1" x14ac:dyDescent="0.25">
      <c r="D17" s="37" t="s">
        <v>351</v>
      </c>
      <c r="E17" s="37" t="s">
        <v>310</v>
      </c>
      <c r="F17" s="38" t="s">
        <v>318</v>
      </c>
      <c r="G17" s="37" t="s">
        <v>306</v>
      </c>
      <c r="H17" s="37">
        <v>48</v>
      </c>
      <c r="I17" s="37" t="s">
        <v>407</v>
      </c>
      <c r="J17" s="37"/>
      <c r="K17" s="37"/>
      <c r="L17" s="37"/>
      <c r="M17" s="37"/>
      <c r="N17" s="37" t="s">
        <v>320</v>
      </c>
      <c r="O17" s="37" t="s">
        <v>347</v>
      </c>
      <c r="P17" s="37" t="s">
        <v>308</v>
      </c>
      <c r="Q17" s="37"/>
      <c r="R17" s="37" t="s">
        <v>319</v>
      </c>
      <c r="S17" s="37" t="s">
        <v>408</v>
      </c>
      <c r="T17" s="37"/>
      <c r="U17" s="37"/>
      <c r="V17" s="37"/>
      <c r="W17" s="37"/>
      <c r="X17" s="37"/>
      <c r="Y17" s="37"/>
      <c r="Z17" s="37" t="s">
        <v>392</v>
      </c>
      <c r="AA17" s="37">
        <v>0</v>
      </c>
      <c r="AB17" s="37" t="s">
        <v>307</v>
      </c>
      <c r="AG17" s="33"/>
    </row>
    <row r="18" spans="4:33" s="32" customFormat="1" ht="27" customHeight="1" x14ac:dyDescent="0.25">
      <c r="D18" s="37" t="s">
        <v>351</v>
      </c>
      <c r="E18" s="37" t="s">
        <v>310</v>
      </c>
      <c r="F18" s="38" t="s">
        <v>362</v>
      </c>
      <c r="G18" s="37" t="s">
        <v>304</v>
      </c>
      <c r="H18" s="37">
        <v>45</v>
      </c>
      <c r="I18" s="37" t="s">
        <v>364</v>
      </c>
      <c r="J18" s="37"/>
      <c r="K18" s="37"/>
      <c r="L18" s="37"/>
      <c r="M18" s="37"/>
      <c r="N18" s="37" t="s">
        <v>363</v>
      </c>
      <c r="O18" s="37" t="s">
        <v>338</v>
      </c>
      <c r="P18" s="37" t="s">
        <v>308</v>
      </c>
      <c r="Q18" s="37"/>
      <c r="R18" s="37" t="s">
        <v>311</v>
      </c>
      <c r="S18" s="37" t="s">
        <v>384</v>
      </c>
      <c r="T18" s="37"/>
      <c r="U18" s="37"/>
      <c r="V18" s="37"/>
      <c r="W18" s="37"/>
      <c r="X18" s="37"/>
      <c r="Y18" s="37"/>
      <c r="Z18" s="37" t="s">
        <v>392</v>
      </c>
      <c r="AA18" s="37" t="s">
        <v>365</v>
      </c>
      <c r="AB18" s="37" t="s">
        <v>307</v>
      </c>
      <c r="AG18" s="33"/>
    </row>
    <row r="19" spans="4:33" s="32" customFormat="1" ht="27" customHeight="1" x14ac:dyDescent="0.25">
      <c r="D19" s="37" t="s">
        <v>351</v>
      </c>
      <c r="E19" s="37" t="s">
        <v>310</v>
      </c>
      <c r="F19" s="38" t="s">
        <v>326</v>
      </c>
      <c r="G19" s="37" t="s">
        <v>306</v>
      </c>
      <c r="H19" s="37">
        <v>24</v>
      </c>
      <c r="I19" s="37" t="s">
        <v>328</v>
      </c>
      <c r="J19" s="37"/>
      <c r="K19" s="37"/>
      <c r="L19" s="37"/>
      <c r="M19" s="37"/>
      <c r="N19" s="37" t="s">
        <v>405</v>
      </c>
      <c r="O19" s="37" t="s">
        <v>283</v>
      </c>
      <c r="P19" s="37" t="s">
        <v>283</v>
      </c>
      <c r="Q19" s="37"/>
      <c r="R19" s="37" t="s">
        <v>311</v>
      </c>
      <c r="S19" s="37" t="s">
        <v>406</v>
      </c>
      <c r="T19" s="37"/>
      <c r="U19" s="37"/>
      <c r="V19" s="37"/>
      <c r="W19" s="37"/>
      <c r="X19" s="37"/>
      <c r="Y19" s="37"/>
      <c r="Z19" s="37" t="s">
        <v>392</v>
      </c>
      <c r="AA19" s="37" t="s">
        <v>329</v>
      </c>
      <c r="AB19" s="37" t="s">
        <v>307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19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1"/>
  <sheetViews>
    <sheetView topLeftCell="W1" zoomScaleNormal="100" workbookViewId="0">
      <selection activeCell="C601" sqref="C2:AE601"/>
    </sheetView>
  </sheetViews>
  <sheetFormatPr defaultRowHeight="15" x14ac:dyDescent="0.25"/>
  <cols>
    <col min="1" max="1" width="7.28515625" customWidth="1"/>
    <col min="2" max="2" width="22.85546875" customWidth="1"/>
    <col min="3" max="4" width="27" customWidth="1"/>
    <col min="5" max="5" width="19.140625" customWidth="1"/>
    <col min="6" max="6" width="22.28515625" customWidth="1"/>
    <col min="7" max="7" width="48.42578125" customWidth="1"/>
    <col min="8" max="8" width="12.42578125" customWidth="1"/>
    <col min="9" max="9" width="20.5703125" customWidth="1"/>
    <col min="10" max="10" width="21.140625" customWidth="1"/>
    <col min="11" max="11" width="14.7109375" customWidth="1"/>
    <col min="12" max="12" width="13.140625" customWidth="1"/>
    <col min="13" max="13" width="12" customWidth="1"/>
    <col min="18" max="18" width="15.5703125" customWidth="1"/>
    <col min="19" max="19" width="15.140625" customWidth="1"/>
    <col min="20" max="20" width="14.140625" customWidth="1"/>
    <col min="21" max="21" width="22.42578125" customWidth="1"/>
    <col min="22" max="22" width="30.5703125" customWidth="1"/>
    <col min="23" max="23" width="16.85546875" customWidth="1"/>
    <col min="24" max="24" width="14.85546875" customWidth="1"/>
    <col min="25" max="25" width="27.5703125" customWidth="1"/>
    <col min="26" max="26" width="22.28515625" customWidth="1"/>
    <col min="27" max="27" width="21.140625" customWidth="1"/>
    <col min="28" max="28" width="18.28515625" customWidth="1"/>
    <col min="30" max="30" width="19.85546875" customWidth="1"/>
    <col min="31" max="31" width="17.7109375" customWidth="1"/>
    <col min="32" max="32" width="23.28515625" style="26" customWidth="1"/>
    <col min="33" max="33" width="14.42578125" customWidth="1"/>
  </cols>
  <sheetData>
    <row r="1" spans="1:32" x14ac:dyDescent="0.25">
      <c r="A1" t="s">
        <v>467</v>
      </c>
      <c r="B1" s="82" t="s">
        <v>442</v>
      </c>
      <c r="C1" t="s">
        <v>431</v>
      </c>
      <c r="D1" t="s">
        <v>462</v>
      </c>
      <c r="E1" t="s">
        <v>432</v>
      </c>
      <c r="F1" t="s">
        <v>2</v>
      </c>
      <c r="G1" t="s">
        <v>433</v>
      </c>
      <c r="H1" t="s">
        <v>464</v>
      </c>
      <c r="I1" t="s">
        <v>465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468</v>
      </c>
      <c r="AA1" t="s">
        <v>469</v>
      </c>
      <c r="AB1" s="84" t="s">
        <v>470</v>
      </c>
      <c r="AC1" t="s">
        <v>454</v>
      </c>
      <c r="AD1" s="83" t="s">
        <v>455</v>
      </c>
      <c r="AE1" s="83" t="s">
        <v>456</v>
      </c>
      <c r="AF1" s="83" t="s">
        <v>471</v>
      </c>
    </row>
    <row r="2" spans="1:32" x14ac:dyDescent="0.25">
      <c r="A2">
        <v>1</v>
      </c>
      <c r="B2" s="82" t="s">
        <v>2043</v>
      </c>
      <c r="C2" t="s">
        <v>2044</v>
      </c>
      <c r="D2" t="s">
        <v>461</v>
      </c>
      <c r="E2" t="s">
        <v>282</v>
      </c>
      <c r="F2" t="s">
        <v>288</v>
      </c>
      <c r="G2" t="s">
        <v>541</v>
      </c>
      <c r="H2">
        <v>7</v>
      </c>
      <c r="I2">
        <v>1</v>
      </c>
      <c r="J2" t="s">
        <v>2045</v>
      </c>
      <c r="K2">
        <v>14</v>
      </c>
      <c r="L2" t="s">
        <v>306</v>
      </c>
      <c r="M2" t="s">
        <v>2024</v>
      </c>
      <c r="N2" t="s">
        <v>478</v>
      </c>
      <c r="O2" t="s">
        <v>458</v>
      </c>
      <c r="P2" t="s">
        <v>479</v>
      </c>
      <c r="U2" s="116"/>
      <c r="V2" t="s">
        <v>1970</v>
      </c>
      <c r="W2" s="116">
        <v>44636</v>
      </c>
      <c r="X2" s="116"/>
      <c r="Y2" t="s">
        <v>457</v>
      </c>
      <c r="Z2" t="s">
        <v>2046</v>
      </c>
      <c r="AA2" t="s">
        <v>480</v>
      </c>
      <c r="AB2" s="116">
        <v>44639</v>
      </c>
      <c r="AC2">
        <v>1</v>
      </c>
      <c r="AD2" s="83">
        <v>44639.430127314998</v>
      </c>
      <c r="AE2" s="83">
        <v>44639.430127314998</v>
      </c>
    </row>
    <row r="3" spans="1:32" x14ac:dyDescent="0.25">
      <c r="A3">
        <v>2</v>
      </c>
      <c r="B3" s="82" t="s">
        <v>2047</v>
      </c>
      <c r="C3" t="s">
        <v>2048</v>
      </c>
      <c r="D3" t="s">
        <v>461</v>
      </c>
      <c r="E3" t="s">
        <v>282</v>
      </c>
      <c r="F3" t="s">
        <v>288</v>
      </c>
      <c r="G3" t="s">
        <v>541</v>
      </c>
      <c r="H3">
        <v>7</v>
      </c>
      <c r="I3">
        <v>1</v>
      </c>
      <c r="J3" t="s">
        <v>2045</v>
      </c>
      <c r="K3">
        <v>20</v>
      </c>
      <c r="L3" t="s">
        <v>306</v>
      </c>
      <c r="M3" t="s">
        <v>2024</v>
      </c>
      <c r="N3" t="s">
        <v>478</v>
      </c>
      <c r="O3" t="s">
        <v>458</v>
      </c>
      <c r="P3" t="s">
        <v>479</v>
      </c>
      <c r="U3" s="116"/>
      <c r="V3" t="s">
        <v>1970</v>
      </c>
      <c r="W3" s="116">
        <v>44636</v>
      </c>
      <c r="X3" s="116"/>
      <c r="Y3" t="s">
        <v>457</v>
      </c>
      <c r="Z3" t="s">
        <v>2049</v>
      </c>
      <c r="AA3" t="s">
        <v>480</v>
      </c>
      <c r="AB3" s="116">
        <v>44639</v>
      </c>
      <c r="AC3">
        <v>1</v>
      </c>
      <c r="AD3" s="83">
        <v>44639.431782407002</v>
      </c>
      <c r="AE3" s="83">
        <v>44639.431782407002</v>
      </c>
    </row>
    <row r="4" spans="1:32" x14ac:dyDescent="0.25">
      <c r="A4">
        <v>3</v>
      </c>
      <c r="B4" s="119" t="s">
        <v>2129</v>
      </c>
      <c r="C4" t="s">
        <v>952</v>
      </c>
      <c r="D4" t="s">
        <v>461</v>
      </c>
      <c r="E4" t="s">
        <v>282</v>
      </c>
      <c r="F4" t="s">
        <v>288</v>
      </c>
      <c r="G4" t="s">
        <v>541</v>
      </c>
      <c r="H4">
        <v>7</v>
      </c>
      <c r="I4">
        <v>1</v>
      </c>
      <c r="J4" t="s">
        <v>2045</v>
      </c>
      <c r="K4">
        <v>49</v>
      </c>
      <c r="L4" t="s">
        <v>306</v>
      </c>
      <c r="M4" t="s">
        <v>2024</v>
      </c>
      <c r="N4" t="s">
        <v>478</v>
      </c>
      <c r="O4" t="s">
        <v>458</v>
      </c>
      <c r="P4" t="s">
        <v>479</v>
      </c>
      <c r="U4" s="116"/>
      <c r="V4" t="s">
        <v>1970</v>
      </c>
      <c r="W4" s="116">
        <v>44636</v>
      </c>
      <c r="X4" s="116"/>
      <c r="Y4" t="s">
        <v>457</v>
      </c>
      <c r="Z4" t="s">
        <v>2050</v>
      </c>
      <c r="AA4" t="s">
        <v>480</v>
      </c>
      <c r="AB4" s="116">
        <v>44639</v>
      </c>
      <c r="AC4">
        <v>1</v>
      </c>
      <c r="AD4" s="83">
        <v>44639.435104167002</v>
      </c>
      <c r="AE4" s="83">
        <v>44639.435104167002</v>
      </c>
    </row>
    <row r="5" spans="1:32" x14ac:dyDescent="0.25">
      <c r="A5">
        <v>4</v>
      </c>
      <c r="B5" s="82" t="s">
        <v>2051</v>
      </c>
      <c r="C5" t="s">
        <v>2052</v>
      </c>
      <c r="D5" t="s">
        <v>461</v>
      </c>
      <c r="E5" t="s">
        <v>282</v>
      </c>
      <c r="F5" t="s">
        <v>288</v>
      </c>
      <c r="G5" t="s">
        <v>541</v>
      </c>
      <c r="H5">
        <v>7</v>
      </c>
      <c r="I5">
        <v>1</v>
      </c>
      <c r="J5" t="s">
        <v>2045</v>
      </c>
      <c r="K5">
        <v>61</v>
      </c>
      <c r="L5" t="s">
        <v>304</v>
      </c>
      <c r="M5" t="s">
        <v>2024</v>
      </c>
      <c r="N5" t="s">
        <v>478</v>
      </c>
      <c r="O5" t="s">
        <v>458</v>
      </c>
      <c r="P5" t="s">
        <v>479</v>
      </c>
      <c r="U5" s="116"/>
      <c r="V5" t="s">
        <v>1970</v>
      </c>
      <c r="W5" s="116">
        <v>44636</v>
      </c>
      <c r="X5" s="116"/>
      <c r="Y5" t="s">
        <v>457</v>
      </c>
      <c r="Z5" t="s">
        <v>2053</v>
      </c>
      <c r="AA5" t="s">
        <v>480</v>
      </c>
      <c r="AB5" s="116">
        <v>44639</v>
      </c>
      <c r="AC5">
        <v>1</v>
      </c>
      <c r="AD5" s="83">
        <v>44639.438020832997</v>
      </c>
      <c r="AE5" s="83">
        <v>44639.438020832997</v>
      </c>
    </row>
    <row r="6" spans="1:32" x14ac:dyDescent="0.25">
      <c r="A6">
        <v>5</v>
      </c>
      <c r="B6" s="82" t="s">
        <v>2054</v>
      </c>
      <c r="C6" t="s">
        <v>2055</v>
      </c>
      <c r="D6" t="s">
        <v>461</v>
      </c>
      <c r="E6" t="s">
        <v>282</v>
      </c>
      <c r="F6" t="s">
        <v>288</v>
      </c>
      <c r="G6" t="s">
        <v>541</v>
      </c>
      <c r="H6">
        <v>7</v>
      </c>
      <c r="I6">
        <v>1</v>
      </c>
      <c r="J6" t="s">
        <v>2045</v>
      </c>
      <c r="K6">
        <v>57</v>
      </c>
      <c r="L6" t="s">
        <v>306</v>
      </c>
      <c r="M6" t="s">
        <v>2024</v>
      </c>
      <c r="N6" t="s">
        <v>478</v>
      </c>
      <c r="O6" t="s">
        <v>458</v>
      </c>
      <c r="P6" t="s">
        <v>479</v>
      </c>
      <c r="U6" s="116"/>
      <c r="V6" t="s">
        <v>1970</v>
      </c>
      <c r="W6" s="116">
        <v>44636</v>
      </c>
      <c r="X6" s="116"/>
      <c r="Y6" t="s">
        <v>457</v>
      </c>
      <c r="Z6" t="s">
        <v>2056</v>
      </c>
      <c r="AA6" t="s">
        <v>480</v>
      </c>
      <c r="AB6" s="116">
        <v>44639</v>
      </c>
      <c r="AC6">
        <v>1</v>
      </c>
      <c r="AD6" s="83">
        <v>44639.439293980999</v>
      </c>
      <c r="AE6" s="83">
        <v>44639.439293980999</v>
      </c>
    </row>
    <row r="7" spans="1:32" x14ac:dyDescent="0.25">
      <c r="A7">
        <v>6</v>
      </c>
      <c r="B7" s="82" t="s">
        <v>2057</v>
      </c>
      <c r="C7" t="s">
        <v>2058</v>
      </c>
      <c r="D7" t="s">
        <v>461</v>
      </c>
      <c r="E7" t="s">
        <v>282</v>
      </c>
      <c r="F7" t="s">
        <v>288</v>
      </c>
      <c r="G7" t="s">
        <v>541</v>
      </c>
      <c r="H7">
        <v>7</v>
      </c>
      <c r="I7">
        <v>1</v>
      </c>
      <c r="J7" t="s">
        <v>2045</v>
      </c>
      <c r="K7">
        <v>21</v>
      </c>
      <c r="L7" t="s">
        <v>304</v>
      </c>
      <c r="M7" t="s">
        <v>2024</v>
      </c>
      <c r="N7" t="s">
        <v>478</v>
      </c>
      <c r="O7" t="s">
        <v>458</v>
      </c>
      <c r="P7" t="s">
        <v>479</v>
      </c>
      <c r="U7" s="116"/>
      <c r="V7" t="s">
        <v>1970</v>
      </c>
      <c r="W7" s="116">
        <v>44636</v>
      </c>
      <c r="X7" s="116"/>
      <c r="Y7" t="s">
        <v>457</v>
      </c>
      <c r="Z7" t="s">
        <v>2059</v>
      </c>
      <c r="AA7" t="s">
        <v>480</v>
      </c>
      <c r="AB7" s="116">
        <v>44639</v>
      </c>
      <c r="AC7">
        <v>1</v>
      </c>
      <c r="AD7" s="83">
        <v>44639.440474536997</v>
      </c>
      <c r="AE7" s="83">
        <v>44639.440474536997</v>
      </c>
    </row>
    <row r="8" spans="1:32" x14ac:dyDescent="0.25">
      <c r="A8">
        <v>7</v>
      </c>
      <c r="B8" s="82" t="s">
        <v>2060</v>
      </c>
      <c r="C8" t="s">
        <v>2061</v>
      </c>
      <c r="D8" t="s">
        <v>461</v>
      </c>
      <c r="E8" t="s">
        <v>282</v>
      </c>
      <c r="F8" t="s">
        <v>288</v>
      </c>
      <c r="G8" t="s">
        <v>541</v>
      </c>
      <c r="H8">
        <v>7</v>
      </c>
      <c r="I8">
        <v>1</v>
      </c>
      <c r="J8" t="s">
        <v>2045</v>
      </c>
      <c r="K8">
        <v>45</v>
      </c>
      <c r="L8" t="s">
        <v>304</v>
      </c>
      <c r="M8" t="s">
        <v>2024</v>
      </c>
      <c r="N8" t="s">
        <v>478</v>
      </c>
      <c r="O8" t="s">
        <v>458</v>
      </c>
      <c r="P8" t="s">
        <v>479</v>
      </c>
      <c r="U8" s="116"/>
      <c r="V8" t="s">
        <v>1970</v>
      </c>
      <c r="W8" s="116">
        <v>44636</v>
      </c>
      <c r="X8" s="116"/>
      <c r="Y8" t="s">
        <v>457</v>
      </c>
      <c r="Z8" t="s">
        <v>2062</v>
      </c>
      <c r="AA8" t="s">
        <v>480</v>
      </c>
      <c r="AB8" s="116">
        <v>44639</v>
      </c>
      <c r="AC8">
        <v>1</v>
      </c>
      <c r="AD8" s="83">
        <v>44639.442222222002</v>
      </c>
      <c r="AE8" s="83">
        <v>44639.442222222002</v>
      </c>
    </row>
    <row r="9" spans="1:32" x14ac:dyDescent="0.25">
      <c r="A9">
        <v>8</v>
      </c>
      <c r="B9" s="82" t="s">
        <v>2063</v>
      </c>
      <c r="C9" t="s">
        <v>2064</v>
      </c>
      <c r="D9" t="s">
        <v>461</v>
      </c>
      <c r="E9" t="s">
        <v>282</v>
      </c>
      <c r="F9" t="s">
        <v>288</v>
      </c>
      <c r="G9" t="s">
        <v>541</v>
      </c>
      <c r="H9">
        <v>7</v>
      </c>
      <c r="I9">
        <v>1</v>
      </c>
      <c r="J9" t="s">
        <v>2045</v>
      </c>
      <c r="K9">
        <v>44</v>
      </c>
      <c r="L9" t="s">
        <v>306</v>
      </c>
      <c r="M9" t="s">
        <v>2024</v>
      </c>
      <c r="N9" t="s">
        <v>478</v>
      </c>
      <c r="O9" t="s">
        <v>458</v>
      </c>
      <c r="P9" t="s">
        <v>479</v>
      </c>
      <c r="U9" s="116"/>
      <c r="V9" t="s">
        <v>1970</v>
      </c>
      <c r="W9" s="116">
        <v>44636</v>
      </c>
      <c r="X9" s="116"/>
      <c r="Y9" t="s">
        <v>457</v>
      </c>
      <c r="Z9" t="s">
        <v>2065</v>
      </c>
      <c r="AA9" t="s">
        <v>480</v>
      </c>
      <c r="AB9" s="116">
        <v>44639</v>
      </c>
      <c r="AC9">
        <v>1</v>
      </c>
      <c r="AD9" s="83">
        <v>44639.443460647999</v>
      </c>
      <c r="AE9" s="83">
        <v>44639.443460647999</v>
      </c>
    </row>
    <row r="10" spans="1:32" x14ac:dyDescent="0.25">
      <c r="A10">
        <v>9</v>
      </c>
      <c r="B10" s="82" t="s">
        <v>2066</v>
      </c>
      <c r="C10" t="s">
        <v>2067</v>
      </c>
      <c r="D10" t="s">
        <v>461</v>
      </c>
      <c r="E10" t="s">
        <v>282</v>
      </c>
      <c r="F10" t="s">
        <v>288</v>
      </c>
      <c r="G10" t="s">
        <v>541</v>
      </c>
      <c r="H10">
        <v>7</v>
      </c>
      <c r="I10">
        <v>1</v>
      </c>
      <c r="J10" t="s">
        <v>2045</v>
      </c>
      <c r="K10">
        <v>20</v>
      </c>
      <c r="L10" t="s">
        <v>306</v>
      </c>
      <c r="M10" t="s">
        <v>2024</v>
      </c>
      <c r="N10" t="s">
        <v>478</v>
      </c>
      <c r="O10" t="s">
        <v>458</v>
      </c>
      <c r="P10" t="s">
        <v>479</v>
      </c>
      <c r="U10" s="116"/>
      <c r="V10" t="s">
        <v>1970</v>
      </c>
      <c r="W10" s="116">
        <v>44636</v>
      </c>
      <c r="X10" s="116"/>
      <c r="Y10" t="s">
        <v>457</v>
      </c>
      <c r="Z10" t="s">
        <v>2068</v>
      </c>
      <c r="AA10" t="s">
        <v>480</v>
      </c>
      <c r="AB10" s="116">
        <v>44639</v>
      </c>
      <c r="AC10">
        <v>1</v>
      </c>
      <c r="AD10" s="83">
        <v>44639.444675926003</v>
      </c>
      <c r="AE10" s="83">
        <v>44639.444675926003</v>
      </c>
    </row>
    <row r="11" spans="1:32" x14ac:dyDescent="0.25">
      <c r="A11">
        <v>10</v>
      </c>
      <c r="B11" s="82" t="s">
        <v>2069</v>
      </c>
      <c r="C11" t="s">
        <v>2070</v>
      </c>
      <c r="D11" t="s">
        <v>461</v>
      </c>
      <c r="E11" t="s">
        <v>282</v>
      </c>
      <c r="F11" t="s">
        <v>288</v>
      </c>
      <c r="G11" t="s">
        <v>541</v>
      </c>
      <c r="H11">
        <v>7</v>
      </c>
      <c r="I11">
        <v>1</v>
      </c>
      <c r="J11" t="s">
        <v>2045</v>
      </c>
      <c r="K11">
        <v>10</v>
      </c>
      <c r="L11" t="s">
        <v>306</v>
      </c>
      <c r="M11" t="s">
        <v>2024</v>
      </c>
      <c r="N11" t="s">
        <v>478</v>
      </c>
      <c r="O11" t="s">
        <v>458</v>
      </c>
      <c r="P11" t="s">
        <v>479</v>
      </c>
      <c r="U11" s="116"/>
      <c r="V11" t="s">
        <v>1970</v>
      </c>
      <c r="W11" s="116">
        <v>44636</v>
      </c>
      <c r="X11" s="116"/>
      <c r="Y11" t="s">
        <v>457</v>
      </c>
      <c r="Z11" t="s">
        <v>2071</v>
      </c>
      <c r="AA11" t="s">
        <v>480</v>
      </c>
      <c r="AB11" s="116">
        <v>44639</v>
      </c>
      <c r="AC11">
        <v>1</v>
      </c>
      <c r="AD11" s="83">
        <v>44639.446099537003</v>
      </c>
      <c r="AE11" s="83">
        <v>44639.446099537003</v>
      </c>
    </row>
    <row r="12" spans="1:32" x14ac:dyDescent="0.25">
      <c r="A12">
        <v>11</v>
      </c>
      <c r="B12" s="82" t="s">
        <v>2072</v>
      </c>
      <c r="C12" t="s">
        <v>2073</v>
      </c>
      <c r="D12" t="s">
        <v>461</v>
      </c>
      <c r="E12" t="s">
        <v>282</v>
      </c>
      <c r="F12" t="s">
        <v>288</v>
      </c>
      <c r="G12" t="s">
        <v>541</v>
      </c>
      <c r="H12">
        <v>7</v>
      </c>
      <c r="I12">
        <v>1</v>
      </c>
      <c r="J12" t="s">
        <v>2045</v>
      </c>
      <c r="K12">
        <v>6</v>
      </c>
      <c r="L12" t="s">
        <v>306</v>
      </c>
      <c r="M12" t="s">
        <v>2024</v>
      </c>
      <c r="N12" t="s">
        <v>478</v>
      </c>
      <c r="O12" t="s">
        <v>458</v>
      </c>
      <c r="P12" t="s">
        <v>479</v>
      </c>
      <c r="U12" s="116"/>
      <c r="V12" t="s">
        <v>1970</v>
      </c>
      <c r="W12" s="116">
        <v>44636</v>
      </c>
      <c r="X12" s="116"/>
      <c r="Y12" t="s">
        <v>457</v>
      </c>
      <c r="Z12" t="s">
        <v>2074</v>
      </c>
      <c r="AA12" t="s">
        <v>480</v>
      </c>
      <c r="AB12" s="116">
        <v>44639</v>
      </c>
      <c r="AC12">
        <v>1</v>
      </c>
      <c r="AD12" s="83">
        <v>44639.447303241002</v>
      </c>
      <c r="AE12" s="83">
        <v>44639.447303241002</v>
      </c>
    </row>
    <row r="13" spans="1:32" x14ac:dyDescent="0.25">
      <c r="A13">
        <v>12</v>
      </c>
      <c r="B13" s="82" t="s">
        <v>2075</v>
      </c>
      <c r="C13" t="s">
        <v>2076</v>
      </c>
      <c r="D13" t="s">
        <v>461</v>
      </c>
      <c r="E13" t="s">
        <v>282</v>
      </c>
      <c r="F13" t="s">
        <v>288</v>
      </c>
      <c r="G13" t="s">
        <v>2077</v>
      </c>
      <c r="H13">
        <v>1</v>
      </c>
      <c r="I13">
        <v>2</v>
      </c>
      <c r="J13" t="s">
        <v>2078</v>
      </c>
      <c r="K13">
        <v>9</v>
      </c>
      <c r="L13" t="s">
        <v>304</v>
      </c>
      <c r="M13" t="s">
        <v>2079</v>
      </c>
      <c r="N13" t="s">
        <v>478</v>
      </c>
      <c r="O13" t="s">
        <v>458</v>
      </c>
      <c r="P13" t="s">
        <v>479</v>
      </c>
      <c r="U13" s="116"/>
      <c r="V13" t="s">
        <v>1970</v>
      </c>
      <c r="W13" s="116">
        <v>44632</v>
      </c>
      <c r="X13" s="116"/>
      <c r="Y13" t="s">
        <v>457</v>
      </c>
      <c r="Z13" t="s">
        <v>2080</v>
      </c>
      <c r="AA13" t="s">
        <v>480</v>
      </c>
      <c r="AB13" s="116">
        <v>44639</v>
      </c>
      <c r="AC13">
        <v>1</v>
      </c>
      <c r="AD13" s="83">
        <v>44639.471064814999</v>
      </c>
      <c r="AE13" s="83">
        <v>44639.471064814999</v>
      </c>
    </row>
    <row r="14" spans="1:32" x14ac:dyDescent="0.25">
      <c r="A14">
        <v>13</v>
      </c>
      <c r="B14" s="82" t="s">
        <v>2081</v>
      </c>
      <c r="C14" t="s">
        <v>2082</v>
      </c>
      <c r="D14" t="s">
        <v>461</v>
      </c>
      <c r="E14" t="s">
        <v>282</v>
      </c>
      <c r="F14" t="s">
        <v>288</v>
      </c>
      <c r="G14" t="s">
        <v>2077</v>
      </c>
      <c r="H14">
        <v>1</v>
      </c>
      <c r="I14">
        <v>2</v>
      </c>
      <c r="J14" t="s">
        <v>2078</v>
      </c>
      <c r="K14">
        <v>30</v>
      </c>
      <c r="L14" t="s">
        <v>306</v>
      </c>
      <c r="M14" t="s">
        <v>2079</v>
      </c>
      <c r="N14" t="s">
        <v>478</v>
      </c>
      <c r="O14" t="s">
        <v>458</v>
      </c>
      <c r="P14" t="s">
        <v>479</v>
      </c>
      <c r="U14" s="116"/>
      <c r="V14" t="s">
        <v>1970</v>
      </c>
      <c r="W14" s="116">
        <v>44632</v>
      </c>
      <c r="X14" s="116"/>
      <c r="Y14" t="s">
        <v>457</v>
      </c>
      <c r="Z14" t="s">
        <v>2083</v>
      </c>
      <c r="AA14" t="s">
        <v>480</v>
      </c>
      <c r="AB14" s="116">
        <v>44639</v>
      </c>
      <c r="AC14">
        <v>1</v>
      </c>
      <c r="AD14" s="83">
        <v>44639.472627315001</v>
      </c>
      <c r="AE14" s="83">
        <v>44639.472627315001</v>
      </c>
    </row>
    <row r="15" spans="1:32" x14ac:dyDescent="0.25">
      <c r="A15">
        <v>14</v>
      </c>
      <c r="B15" s="119" t="s">
        <v>2130</v>
      </c>
      <c r="C15" t="s">
        <v>899</v>
      </c>
      <c r="D15" t="s">
        <v>461</v>
      </c>
      <c r="E15" t="s">
        <v>282</v>
      </c>
      <c r="F15" t="s">
        <v>288</v>
      </c>
      <c r="G15" t="s">
        <v>2077</v>
      </c>
      <c r="H15">
        <v>1</v>
      </c>
      <c r="I15">
        <v>2</v>
      </c>
      <c r="J15" t="s">
        <v>2078</v>
      </c>
      <c r="K15">
        <v>53</v>
      </c>
      <c r="L15" t="s">
        <v>304</v>
      </c>
      <c r="M15" t="s">
        <v>2084</v>
      </c>
      <c r="N15" t="s">
        <v>478</v>
      </c>
      <c r="O15" t="s">
        <v>458</v>
      </c>
      <c r="P15" t="s">
        <v>479</v>
      </c>
      <c r="U15" s="116"/>
      <c r="V15" t="s">
        <v>1970</v>
      </c>
      <c r="W15" s="116">
        <v>44632</v>
      </c>
      <c r="X15" s="116"/>
      <c r="Y15" t="s">
        <v>457</v>
      </c>
      <c r="Z15" t="s">
        <v>2085</v>
      </c>
      <c r="AA15" t="s">
        <v>480</v>
      </c>
      <c r="AB15" s="116">
        <v>44639</v>
      </c>
      <c r="AC15">
        <v>1</v>
      </c>
      <c r="AD15" s="83">
        <v>44639.473946758997</v>
      </c>
      <c r="AE15" s="83">
        <v>44639.473946758997</v>
      </c>
    </row>
    <row r="16" spans="1:32" x14ac:dyDescent="0.25">
      <c r="A16">
        <v>15</v>
      </c>
      <c r="B16" s="82" t="s">
        <v>2086</v>
      </c>
      <c r="C16" t="s">
        <v>2087</v>
      </c>
      <c r="D16" t="s">
        <v>461</v>
      </c>
      <c r="E16" t="s">
        <v>282</v>
      </c>
      <c r="F16" t="s">
        <v>288</v>
      </c>
      <c r="G16" t="s">
        <v>2077</v>
      </c>
      <c r="H16">
        <v>1</v>
      </c>
      <c r="I16">
        <v>2</v>
      </c>
      <c r="J16" t="s">
        <v>2078</v>
      </c>
      <c r="K16">
        <v>43</v>
      </c>
      <c r="L16" t="s">
        <v>306</v>
      </c>
      <c r="M16" t="s">
        <v>2088</v>
      </c>
      <c r="N16" t="s">
        <v>478</v>
      </c>
      <c r="O16" t="s">
        <v>458</v>
      </c>
      <c r="P16" t="s">
        <v>479</v>
      </c>
      <c r="U16" s="116"/>
      <c r="V16" t="s">
        <v>1970</v>
      </c>
      <c r="W16" s="116">
        <v>44632</v>
      </c>
      <c r="X16" s="116"/>
      <c r="Y16" t="s">
        <v>457</v>
      </c>
      <c r="Z16" t="s">
        <v>2089</v>
      </c>
      <c r="AA16" t="s">
        <v>480</v>
      </c>
      <c r="AB16" s="116">
        <v>44639</v>
      </c>
      <c r="AC16">
        <v>1</v>
      </c>
      <c r="AD16" s="83">
        <v>44639.475532406999</v>
      </c>
      <c r="AE16" s="83">
        <v>44639.475532406999</v>
      </c>
    </row>
    <row r="17" spans="1:31" x14ac:dyDescent="0.25">
      <c r="A17">
        <v>16</v>
      </c>
      <c r="B17" s="82" t="s">
        <v>2090</v>
      </c>
      <c r="C17" t="s">
        <v>2091</v>
      </c>
      <c r="D17" t="s">
        <v>461</v>
      </c>
      <c r="E17" t="s">
        <v>282</v>
      </c>
      <c r="F17" t="s">
        <v>288</v>
      </c>
      <c r="G17" t="s">
        <v>2077</v>
      </c>
      <c r="H17">
        <v>1</v>
      </c>
      <c r="I17">
        <v>2</v>
      </c>
      <c r="J17" t="s">
        <v>2078</v>
      </c>
      <c r="K17">
        <v>16</v>
      </c>
      <c r="L17" t="s">
        <v>304</v>
      </c>
      <c r="M17" t="s">
        <v>2079</v>
      </c>
      <c r="N17" t="s">
        <v>478</v>
      </c>
      <c r="O17" t="s">
        <v>458</v>
      </c>
      <c r="P17" t="s">
        <v>479</v>
      </c>
      <c r="U17" s="116"/>
      <c r="V17" t="s">
        <v>1970</v>
      </c>
      <c r="W17" s="116">
        <v>44632</v>
      </c>
      <c r="X17" s="116"/>
      <c r="Y17" t="s">
        <v>457</v>
      </c>
      <c r="Z17" t="s">
        <v>2092</v>
      </c>
      <c r="AA17" t="s">
        <v>480</v>
      </c>
      <c r="AB17" s="116">
        <v>44639</v>
      </c>
      <c r="AC17">
        <v>1</v>
      </c>
      <c r="AD17" s="83">
        <v>44639.477129630002</v>
      </c>
      <c r="AE17" s="83">
        <v>44639.477129630002</v>
      </c>
    </row>
    <row r="18" spans="1:31" x14ac:dyDescent="0.25">
      <c r="A18">
        <v>17</v>
      </c>
      <c r="B18" s="82" t="s">
        <v>2093</v>
      </c>
      <c r="C18" t="s">
        <v>2094</v>
      </c>
      <c r="D18" t="s">
        <v>461</v>
      </c>
      <c r="E18" t="s">
        <v>282</v>
      </c>
      <c r="F18" t="s">
        <v>288</v>
      </c>
      <c r="G18" t="s">
        <v>2077</v>
      </c>
      <c r="H18">
        <v>1</v>
      </c>
      <c r="I18">
        <v>2</v>
      </c>
      <c r="J18" t="s">
        <v>2078</v>
      </c>
      <c r="K18">
        <v>14</v>
      </c>
      <c r="L18" t="s">
        <v>304</v>
      </c>
      <c r="M18" t="s">
        <v>2079</v>
      </c>
      <c r="N18" t="s">
        <v>478</v>
      </c>
      <c r="O18" t="s">
        <v>458</v>
      </c>
      <c r="P18" t="s">
        <v>479</v>
      </c>
      <c r="U18" s="116"/>
      <c r="V18" t="s">
        <v>1970</v>
      </c>
      <c r="W18" s="116">
        <v>44632</v>
      </c>
      <c r="X18" s="116"/>
      <c r="Y18" t="s">
        <v>457</v>
      </c>
      <c r="Z18" t="s">
        <v>2095</v>
      </c>
      <c r="AA18" t="s">
        <v>480</v>
      </c>
      <c r="AB18" s="116">
        <v>44639</v>
      </c>
      <c r="AC18">
        <v>1</v>
      </c>
      <c r="AD18" s="83">
        <v>44639.478819443997</v>
      </c>
      <c r="AE18" s="83">
        <v>44639.478819443997</v>
      </c>
    </row>
    <row r="19" spans="1:31" x14ac:dyDescent="0.25">
      <c r="A19">
        <v>18</v>
      </c>
      <c r="B19" s="82" t="s">
        <v>2096</v>
      </c>
      <c r="C19" t="s">
        <v>2097</v>
      </c>
      <c r="D19" t="s">
        <v>461</v>
      </c>
      <c r="E19" t="s">
        <v>282</v>
      </c>
      <c r="F19" t="s">
        <v>288</v>
      </c>
      <c r="G19" t="s">
        <v>2077</v>
      </c>
      <c r="H19">
        <v>1</v>
      </c>
      <c r="I19">
        <v>2</v>
      </c>
      <c r="J19" t="s">
        <v>2078</v>
      </c>
      <c r="K19">
        <v>66</v>
      </c>
      <c r="L19" t="s">
        <v>304</v>
      </c>
      <c r="M19" t="s">
        <v>2079</v>
      </c>
      <c r="N19" t="s">
        <v>478</v>
      </c>
      <c r="O19" t="s">
        <v>458</v>
      </c>
      <c r="P19" t="s">
        <v>479</v>
      </c>
      <c r="U19" s="116"/>
      <c r="V19" t="s">
        <v>1970</v>
      </c>
      <c r="W19" s="116">
        <v>44632</v>
      </c>
      <c r="X19" s="116"/>
      <c r="Y19" t="s">
        <v>457</v>
      </c>
      <c r="Z19" t="s">
        <v>2098</v>
      </c>
      <c r="AA19" t="s">
        <v>480</v>
      </c>
      <c r="AB19" s="116">
        <v>44639</v>
      </c>
      <c r="AC19">
        <v>1</v>
      </c>
      <c r="AD19" s="83">
        <v>44639.480243056001</v>
      </c>
      <c r="AE19" s="83">
        <v>44639.480243056001</v>
      </c>
    </row>
    <row r="20" spans="1:31" x14ac:dyDescent="0.25">
      <c r="A20">
        <v>19</v>
      </c>
      <c r="B20" s="82" t="s">
        <v>2099</v>
      </c>
      <c r="C20" t="s">
        <v>2100</v>
      </c>
      <c r="D20" t="s">
        <v>461</v>
      </c>
      <c r="E20" t="s">
        <v>282</v>
      </c>
      <c r="F20" t="s">
        <v>288</v>
      </c>
      <c r="G20" t="s">
        <v>2077</v>
      </c>
      <c r="H20">
        <v>1</v>
      </c>
      <c r="I20">
        <v>2</v>
      </c>
      <c r="J20" t="s">
        <v>2078</v>
      </c>
      <c r="K20">
        <v>63</v>
      </c>
      <c r="L20" t="s">
        <v>306</v>
      </c>
      <c r="M20" t="s">
        <v>2079</v>
      </c>
      <c r="N20" t="s">
        <v>478</v>
      </c>
      <c r="O20" t="s">
        <v>458</v>
      </c>
      <c r="P20" t="s">
        <v>479</v>
      </c>
      <c r="U20" s="116"/>
      <c r="V20" t="s">
        <v>1970</v>
      </c>
      <c r="W20" s="116">
        <v>44632</v>
      </c>
      <c r="X20" s="116"/>
      <c r="Y20" t="s">
        <v>457</v>
      </c>
      <c r="Z20" t="s">
        <v>2101</v>
      </c>
      <c r="AA20" t="s">
        <v>480</v>
      </c>
      <c r="AB20" s="116">
        <v>44639</v>
      </c>
      <c r="AC20">
        <v>1</v>
      </c>
      <c r="AD20" s="83">
        <v>44639.481342592997</v>
      </c>
      <c r="AE20" s="83">
        <v>44639.481342592997</v>
      </c>
    </row>
    <row r="21" spans="1:31" x14ac:dyDescent="0.25">
      <c r="A21">
        <v>20</v>
      </c>
      <c r="B21" s="82" t="s">
        <v>2102</v>
      </c>
      <c r="C21" t="s">
        <v>2103</v>
      </c>
      <c r="D21" t="s">
        <v>461</v>
      </c>
      <c r="E21" t="s">
        <v>282</v>
      </c>
      <c r="F21" t="s">
        <v>288</v>
      </c>
      <c r="G21" t="s">
        <v>2077</v>
      </c>
      <c r="H21">
        <v>1</v>
      </c>
      <c r="I21">
        <v>2</v>
      </c>
      <c r="J21" t="s">
        <v>2078</v>
      </c>
      <c r="K21">
        <v>33</v>
      </c>
      <c r="L21" t="s">
        <v>304</v>
      </c>
      <c r="M21" t="s">
        <v>2079</v>
      </c>
      <c r="N21" t="s">
        <v>478</v>
      </c>
      <c r="O21" t="s">
        <v>458</v>
      </c>
      <c r="P21" t="s">
        <v>479</v>
      </c>
      <c r="U21" s="116"/>
      <c r="V21" t="s">
        <v>1970</v>
      </c>
      <c r="W21" s="116">
        <v>44632</v>
      </c>
      <c r="X21" s="116"/>
      <c r="Y21" t="s">
        <v>457</v>
      </c>
      <c r="Z21" t="s">
        <v>2104</v>
      </c>
      <c r="AA21" t="s">
        <v>480</v>
      </c>
      <c r="AB21" s="116">
        <v>44639</v>
      </c>
      <c r="AC21">
        <v>1</v>
      </c>
      <c r="AD21" s="83">
        <v>44639.482662037</v>
      </c>
      <c r="AE21" s="83">
        <v>44639.482662037</v>
      </c>
    </row>
    <row r="22" spans="1:31" x14ac:dyDescent="0.25">
      <c r="A22">
        <v>21</v>
      </c>
      <c r="B22" s="82" t="s">
        <v>2105</v>
      </c>
      <c r="C22" t="s">
        <v>2106</v>
      </c>
      <c r="D22" t="s">
        <v>461</v>
      </c>
      <c r="E22" t="s">
        <v>282</v>
      </c>
      <c r="F22" t="s">
        <v>288</v>
      </c>
      <c r="G22" t="s">
        <v>2077</v>
      </c>
      <c r="H22">
        <v>1</v>
      </c>
      <c r="I22">
        <v>2</v>
      </c>
      <c r="J22" t="s">
        <v>2078</v>
      </c>
      <c r="K22">
        <v>36</v>
      </c>
      <c r="L22" t="s">
        <v>304</v>
      </c>
      <c r="M22" t="s">
        <v>2079</v>
      </c>
      <c r="N22" t="s">
        <v>478</v>
      </c>
      <c r="O22" t="s">
        <v>458</v>
      </c>
      <c r="P22" t="s">
        <v>479</v>
      </c>
      <c r="U22" s="116"/>
      <c r="V22" t="s">
        <v>1970</v>
      </c>
      <c r="W22" s="116">
        <v>44632</v>
      </c>
      <c r="X22" s="116"/>
      <c r="Y22" t="s">
        <v>457</v>
      </c>
      <c r="Z22" t="s">
        <v>2107</v>
      </c>
      <c r="AA22" t="s">
        <v>480</v>
      </c>
      <c r="AB22" s="116">
        <v>44639</v>
      </c>
      <c r="AC22">
        <v>1</v>
      </c>
      <c r="AD22" s="83">
        <v>44639.483807869998</v>
      </c>
      <c r="AE22" s="83">
        <v>44639.483807869998</v>
      </c>
    </row>
    <row r="23" spans="1:31" x14ac:dyDescent="0.25">
      <c r="A23">
        <v>22</v>
      </c>
      <c r="B23" s="82" t="s">
        <v>2108</v>
      </c>
      <c r="C23" t="s">
        <v>2109</v>
      </c>
      <c r="D23" t="s">
        <v>461</v>
      </c>
      <c r="E23" t="s">
        <v>282</v>
      </c>
      <c r="F23" t="s">
        <v>288</v>
      </c>
      <c r="G23" t="s">
        <v>2077</v>
      </c>
      <c r="H23">
        <v>1</v>
      </c>
      <c r="I23">
        <v>2</v>
      </c>
      <c r="J23" t="s">
        <v>2078</v>
      </c>
      <c r="K23">
        <v>24</v>
      </c>
      <c r="L23" t="s">
        <v>304</v>
      </c>
      <c r="M23" t="s">
        <v>2079</v>
      </c>
      <c r="N23" t="s">
        <v>478</v>
      </c>
      <c r="O23" t="s">
        <v>458</v>
      </c>
      <c r="P23" t="s">
        <v>479</v>
      </c>
      <c r="U23" s="116"/>
      <c r="V23" t="s">
        <v>1970</v>
      </c>
      <c r="W23" s="116">
        <v>44632</v>
      </c>
      <c r="X23" s="116"/>
      <c r="Y23" t="s">
        <v>457</v>
      </c>
      <c r="Z23" t="s">
        <v>2110</v>
      </c>
      <c r="AA23" t="s">
        <v>480</v>
      </c>
      <c r="AB23" s="116">
        <v>44639</v>
      </c>
      <c r="AC23">
        <v>1</v>
      </c>
      <c r="AD23" s="83">
        <v>44639.484803241001</v>
      </c>
      <c r="AE23" s="83">
        <v>44639.484803241001</v>
      </c>
    </row>
    <row r="24" spans="1:31" x14ac:dyDescent="0.25">
      <c r="A24">
        <v>23</v>
      </c>
      <c r="B24" s="82" t="s">
        <v>2111</v>
      </c>
      <c r="C24" t="s">
        <v>2112</v>
      </c>
      <c r="D24" t="s">
        <v>461</v>
      </c>
      <c r="E24" t="s">
        <v>282</v>
      </c>
      <c r="F24" t="s">
        <v>288</v>
      </c>
      <c r="G24" t="s">
        <v>2077</v>
      </c>
      <c r="H24">
        <v>1</v>
      </c>
      <c r="I24">
        <v>2</v>
      </c>
      <c r="J24" t="s">
        <v>2078</v>
      </c>
      <c r="K24">
        <v>43</v>
      </c>
      <c r="L24" t="s">
        <v>304</v>
      </c>
      <c r="M24" t="s">
        <v>2079</v>
      </c>
      <c r="N24" t="s">
        <v>478</v>
      </c>
      <c r="O24" t="s">
        <v>458</v>
      </c>
      <c r="P24" t="s">
        <v>479</v>
      </c>
      <c r="U24" s="116"/>
      <c r="V24" t="s">
        <v>1970</v>
      </c>
      <c r="W24" s="116">
        <v>44632</v>
      </c>
      <c r="X24" s="116"/>
      <c r="Y24" t="s">
        <v>457</v>
      </c>
      <c r="Z24" t="s">
        <v>2113</v>
      </c>
      <c r="AA24" t="s">
        <v>480</v>
      </c>
      <c r="AB24" s="116">
        <v>44639</v>
      </c>
      <c r="AC24">
        <v>1</v>
      </c>
      <c r="AD24" s="83">
        <v>44639.485902777997</v>
      </c>
      <c r="AE24" s="83">
        <v>44639.485902777997</v>
      </c>
    </row>
    <row r="25" spans="1:31" x14ac:dyDescent="0.25">
      <c r="A25">
        <v>24</v>
      </c>
      <c r="B25" s="82" t="s">
        <v>2114</v>
      </c>
      <c r="C25" t="s">
        <v>2115</v>
      </c>
      <c r="D25" t="s">
        <v>461</v>
      </c>
      <c r="E25" t="s">
        <v>282</v>
      </c>
      <c r="F25" t="s">
        <v>288</v>
      </c>
      <c r="G25" t="s">
        <v>2077</v>
      </c>
      <c r="H25">
        <v>1</v>
      </c>
      <c r="I25">
        <v>2</v>
      </c>
      <c r="J25" t="s">
        <v>2078</v>
      </c>
      <c r="K25">
        <v>15</v>
      </c>
      <c r="L25" t="s">
        <v>304</v>
      </c>
      <c r="M25" t="s">
        <v>2079</v>
      </c>
      <c r="N25" t="s">
        <v>478</v>
      </c>
      <c r="O25" t="s">
        <v>458</v>
      </c>
      <c r="P25" t="s">
        <v>479</v>
      </c>
      <c r="U25" s="116"/>
      <c r="V25" t="s">
        <v>1970</v>
      </c>
      <c r="W25" s="116">
        <v>44632</v>
      </c>
      <c r="X25" s="116"/>
      <c r="Y25" t="s">
        <v>457</v>
      </c>
      <c r="Z25" t="s">
        <v>2116</v>
      </c>
      <c r="AA25" t="s">
        <v>480</v>
      </c>
      <c r="AB25" s="116">
        <v>44639</v>
      </c>
      <c r="AC25">
        <v>1</v>
      </c>
      <c r="AD25" s="83">
        <v>44639.487453704001</v>
      </c>
      <c r="AE25" s="83">
        <v>44639.487453704001</v>
      </c>
    </row>
    <row r="26" spans="1:31" x14ac:dyDescent="0.25">
      <c r="A26">
        <v>25</v>
      </c>
      <c r="B26" s="82" t="s">
        <v>2117</v>
      </c>
      <c r="C26" t="s">
        <v>2118</v>
      </c>
      <c r="D26" t="s">
        <v>461</v>
      </c>
      <c r="E26" t="s">
        <v>282</v>
      </c>
      <c r="F26" t="s">
        <v>288</v>
      </c>
      <c r="G26" t="s">
        <v>2077</v>
      </c>
      <c r="H26">
        <v>1</v>
      </c>
      <c r="I26">
        <v>2</v>
      </c>
      <c r="J26" t="s">
        <v>2078</v>
      </c>
      <c r="K26">
        <v>9</v>
      </c>
      <c r="L26" t="s">
        <v>306</v>
      </c>
      <c r="M26" t="s">
        <v>2079</v>
      </c>
      <c r="N26" t="s">
        <v>478</v>
      </c>
      <c r="O26" t="s">
        <v>458</v>
      </c>
      <c r="P26" t="s">
        <v>479</v>
      </c>
      <c r="U26" s="116"/>
      <c r="V26" t="s">
        <v>1970</v>
      </c>
      <c r="W26" s="116">
        <v>44632</v>
      </c>
      <c r="X26" s="116"/>
      <c r="Y26" t="s">
        <v>457</v>
      </c>
      <c r="Z26" t="s">
        <v>2119</v>
      </c>
      <c r="AA26" t="s">
        <v>480</v>
      </c>
      <c r="AB26" s="116">
        <v>44639</v>
      </c>
      <c r="AC26">
        <v>1</v>
      </c>
      <c r="AD26" s="83">
        <v>44639.488634259003</v>
      </c>
      <c r="AE26" s="83">
        <v>44639.488634259003</v>
      </c>
    </row>
    <row r="27" spans="1:31" x14ac:dyDescent="0.25">
      <c r="A27">
        <v>26</v>
      </c>
      <c r="B27" s="82" t="s">
        <v>2120</v>
      </c>
      <c r="C27" t="s">
        <v>2121</v>
      </c>
      <c r="D27" t="s">
        <v>461</v>
      </c>
      <c r="E27" t="s">
        <v>282</v>
      </c>
      <c r="F27" t="s">
        <v>288</v>
      </c>
      <c r="G27" t="s">
        <v>2077</v>
      </c>
      <c r="H27">
        <v>1</v>
      </c>
      <c r="I27">
        <v>2</v>
      </c>
      <c r="J27" t="s">
        <v>2078</v>
      </c>
      <c r="K27">
        <v>63</v>
      </c>
      <c r="L27" t="s">
        <v>304</v>
      </c>
      <c r="M27" t="s">
        <v>2079</v>
      </c>
      <c r="N27" t="s">
        <v>478</v>
      </c>
      <c r="O27" t="s">
        <v>458</v>
      </c>
      <c r="P27" t="s">
        <v>479</v>
      </c>
      <c r="U27" s="116"/>
      <c r="V27" t="s">
        <v>1970</v>
      </c>
      <c r="W27" s="116">
        <v>44632</v>
      </c>
      <c r="X27" s="116"/>
      <c r="Y27" t="s">
        <v>457</v>
      </c>
      <c r="Z27" t="s">
        <v>2122</v>
      </c>
      <c r="AA27" t="s">
        <v>480</v>
      </c>
      <c r="AB27" s="116">
        <v>44639</v>
      </c>
      <c r="AC27">
        <v>1</v>
      </c>
      <c r="AD27" s="83">
        <v>44639.494745370001</v>
      </c>
      <c r="AE27" s="83">
        <v>44639.494745370001</v>
      </c>
    </row>
    <row r="28" spans="1:31" x14ac:dyDescent="0.25">
      <c r="A28">
        <v>27</v>
      </c>
      <c r="B28" s="82" t="s">
        <v>2123</v>
      </c>
      <c r="C28" t="s">
        <v>2124</v>
      </c>
      <c r="D28" t="s">
        <v>461</v>
      </c>
      <c r="E28" t="s">
        <v>282</v>
      </c>
      <c r="F28" t="s">
        <v>288</v>
      </c>
      <c r="G28" t="s">
        <v>2077</v>
      </c>
      <c r="H28">
        <v>1</v>
      </c>
      <c r="I28">
        <v>2</v>
      </c>
      <c r="J28" t="s">
        <v>2078</v>
      </c>
      <c r="K28">
        <v>61</v>
      </c>
      <c r="L28" t="s">
        <v>306</v>
      </c>
      <c r="M28" t="s">
        <v>2079</v>
      </c>
      <c r="N28" t="s">
        <v>478</v>
      </c>
      <c r="O28" t="s">
        <v>458</v>
      </c>
      <c r="P28" t="s">
        <v>479</v>
      </c>
      <c r="U28" s="116"/>
      <c r="V28" t="s">
        <v>1970</v>
      </c>
      <c r="W28" s="116">
        <v>44632</v>
      </c>
      <c r="X28" s="116"/>
      <c r="Y28" t="s">
        <v>457</v>
      </c>
      <c r="Z28" t="s">
        <v>2125</v>
      </c>
      <c r="AA28" t="s">
        <v>480</v>
      </c>
      <c r="AB28" s="116">
        <v>44639</v>
      </c>
      <c r="AC28">
        <v>1</v>
      </c>
      <c r="AD28" s="83">
        <v>44639.497847222003</v>
      </c>
      <c r="AE28" s="83">
        <v>44639.497847222003</v>
      </c>
    </row>
    <row r="29" spans="1:31" x14ac:dyDescent="0.25">
      <c r="A29">
        <v>28</v>
      </c>
      <c r="B29" s="82" t="s">
        <v>2126</v>
      </c>
      <c r="C29" t="s">
        <v>2127</v>
      </c>
      <c r="D29" t="s">
        <v>461</v>
      </c>
      <c r="E29" t="s">
        <v>282</v>
      </c>
      <c r="F29" t="s">
        <v>288</v>
      </c>
      <c r="G29" t="s">
        <v>2077</v>
      </c>
      <c r="H29">
        <v>1</v>
      </c>
      <c r="I29">
        <v>2</v>
      </c>
      <c r="J29" t="s">
        <v>2078</v>
      </c>
      <c r="K29">
        <v>32</v>
      </c>
      <c r="L29" t="s">
        <v>304</v>
      </c>
      <c r="M29" t="s">
        <v>2079</v>
      </c>
      <c r="N29" t="s">
        <v>478</v>
      </c>
      <c r="O29" t="s">
        <v>458</v>
      </c>
      <c r="P29" t="s">
        <v>479</v>
      </c>
      <c r="U29" s="116"/>
      <c r="V29" t="s">
        <v>1970</v>
      </c>
      <c r="W29" s="116">
        <v>44632</v>
      </c>
      <c r="X29" s="116"/>
      <c r="Y29" t="s">
        <v>457</v>
      </c>
      <c r="Z29" t="s">
        <v>2128</v>
      </c>
      <c r="AA29" t="s">
        <v>480</v>
      </c>
      <c r="AB29" s="116">
        <v>44639</v>
      </c>
      <c r="AC29">
        <v>1</v>
      </c>
      <c r="AD29" s="83">
        <v>44639.498935185002</v>
      </c>
      <c r="AE29" s="83">
        <v>44639.498935185002</v>
      </c>
    </row>
    <row r="30" spans="1:31" x14ac:dyDescent="0.25">
      <c r="A30">
        <v>29</v>
      </c>
      <c r="B30" s="119" t="s">
        <v>2014</v>
      </c>
      <c r="C30" t="s">
        <v>536</v>
      </c>
      <c r="D30" t="s">
        <v>461</v>
      </c>
      <c r="E30" t="s">
        <v>282</v>
      </c>
      <c r="F30" t="s">
        <v>288</v>
      </c>
      <c r="G30" t="s">
        <v>1967</v>
      </c>
      <c r="H30">
        <v>1</v>
      </c>
      <c r="I30">
        <v>2</v>
      </c>
      <c r="J30" t="s">
        <v>1998</v>
      </c>
      <c r="K30">
        <v>54</v>
      </c>
      <c r="L30" t="s">
        <v>304</v>
      </c>
      <c r="M30" t="s">
        <v>1969</v>
      </c>
      <c r="N30" t="s">
        <v>478</v>
      </c>
      <c r="O30" t="s">
        <v>458</v>
      </c>
      <c r="P30" t="s">
        <v>1999</v>
      </c>
      <c r="U30" s="116"/>
      <c r="V30" t="s">
        <v>1970</v>
      </c>
      <c r="W30" s="116">
        <v>44630</v>
      </c>
      <c r="X30" s="116"/>
      <c r="Y30" t="s">
        <v>457</v>
      </c>
      <c r="AB30" s="116"/>
      <c r="AC30">
        <v>1</v>
      </c>
      <c r="AD30" s="83">
        <v>44636.000543980997</v>
      </c>
      <c r="AE30" s="83">
        <v>44636.000543980997</v>
      </c>
    </row>
    <row r="31" spans="1:31" x14ac:dyDescent="0.25">
      <c r="A31">
        <v>30</v>
      </c>
      <c r="B31" s="119" t="s">
        <v>2015</v>
      </c>
      <c r="C31" t="s">
        <v>676</v>
      </c>
      <c r="D31" t="s">
        <v>461</v>
      </c>
      <c r="E31" t="s">
        <v>282</v>
      </c>
      <c r="F31" t="s">
        <v>288</v>
      </c>
      <c r="G31" t="s">
        <v>1967</v>
      </c>
      <c r="H31">
        <v>1</v>
      </c>
      <c r="I31">
        <v>2</v>
      </c>
      <c r="J31" t="s">
        <v>1998</v>
      </c>
      <c r="K31">
        <v>54</v>
      </c>
      <c r="L31" t="s">
        <v>306</v>
      </c>
      <c r="M31" t="s">
        <v>1969</v>
      </c>
      <c r="N31" t="s">
        <v>478</v>
      </c>
      <c r="O31" t="s">
        <v>458</v>
      </c>
      <c r="P31" t="s">
        <v>1999</v>
      </c>
      <c r="U31" s="116"/>
      <c r="V31" t="s">
        <v>1970</v>
      </c>
      <c r="W31" s="116">
        <v>44630</v>
      </c>
      <c r="X31" s="116"/>
      <c r="Y31" t="s">
        <v>457</v>
      </c>
      <c r="AB31" s="116"/>
      <c r="AC31">
        <v>1</v>
      </c>
      <c r="AD31" s="83">
        <v>44636.010023148003</v>
      </c>
      <c r="AE31" s="83">
        <v>44636.010023148003</v>
      </c>
    </row>
    <row r="32" spans="1:31" x14ac:dyDescent="0.25">
      <c r="A32">
        <v>31</v>
      </c>
      <c r="B32" s="82" t="s">
        <v>644</v>
      </c>
      <c r="C32" t="s">
        <v>645</v>
      </c>
      <c r="D32" t="s">
        <v>461</v>
      </c>
      <c r="E32" t="s">
        <v>282</v>
      </c>
      <c r="F32" t="s">
        <v>284</v>
      </c>
      <c r="G32" t="s">
        <v>594</v>
      </c>
      <c r="H32">
        <v>3</v>
      </c>
      <c r="I32">
        <v>5</v>
      </c>
      <c r="J32" t="s">
        <v>646</v>
      </c>
      <c r="K32">
        <v>49</v>
      </c>
      <c r="L32" t="s">
        <v>304</v>
      </c>
      <c r="M32" t="s">
        <v>307</v>
      </c>
      <c r="N32" t="s">
        <v>478</v>
      </c>
      <c r="O32" t="s">
        <v>458</v>
      </c>
      <c r="P32" t="s">
        <v>333</v>
      </c>
      <c r="U32" s="116"/>
      <c r="V32" t="s">
        <v>513</v>
      </c>
      <c r="W32" s="116">
        <v>44626</v>
      </c>
      <c r="X32" s="116"/>
      <c r="Y32" t="s">
        <v>457</v>
      </c>
      <c r="AB32" s="116"/>
      <c r="AC32">
        <v>3</v>
      </c>
      <c r="AD32" s="83">
        <v>44626.701956019002</v>
      </c>
      <c r="AE32" s="83">
        <v>44626.701956019002</v>
      </c>
    </row>
    <row r="33" spans="1:31" x14ac:dyDescent="0.25">
      <c r="A33">
        <v>32</v>
      </c>
      <c r="B33" s="82" t="s">
        <v>647</v>
      </c>
      <c r="C33" t="s">
        <v>648</v>
      </c>
      <c r="D33" t="s">
        <v>461</v>
      </c>
      <c r="E33" t="s">
        <v>282</v>
      </c>
      <c r="F33" t="s">
        <v>284</v>
      </c>
      <c r="G33" t="s">
        <v>594</v>
      </c>
      <c r="H33">
        <v>3</v>
      </c>
      <c r="I33">
        <v>5</v>
      </c>
      <c r="J33" t="s">
        <v>646</v>
      </c>
      <c r="K33">
        <v>46</v>
      </c>
      <c r="L33" t="s">
        <v>306</v>
      </c>
      <c r="M33" t="s">
        <v>307</v>
      </c>
      <c r="N33" t="s">
        <v>478</v>
      </c>
      <c r="O33" t="s">
        <v>458</v>
      </c>
      <c r="P33" t="s">
        <v>333</v>
      </c>
      <c r="U33" s="116"/>
      <c r="V33" t="s">
        <v>513</v>
      </c>
      <c r="W33" s="116">
        <v>44626</v>
      </c>
      <c r="X33" s="116"/>
      <c r="Y33" t="s">
        <v>457</v>
      </c>
      <c r="AB33" s="116"/>
      <c r="AC33">
        <v>3</v>
      </c>
      <c r="AD33" s="83">
        <v>44626.702905093</v>
      </c>
      <c r="AE33" s="83">
        <v>44626.702905093</v>
      </c>
    </row>
    <row r="34" spans="1:31" x14ac:dyDescent="0.25">
      <c r="A34">
        <v>33</v>
      </c>
      <c r="B34" s="82" t="s">
        <v>649</v>
      </c>
      <c r="C34" t="s">
        <v>650</v>
      </c>
      <c r="D34" t="s">
        <v>461</v>
      </c>
      <c r="E34" t="s">
        <v>282</v>
      </c>
      <c r="F34" t="s">
        <v>284</v>
      </c>
      <c r="G34" t="s">
        <v>594</v>
      </c>
      <c r="H34">
        <v>3</v>
      </c>
      <c r="I34">
        <v>5</v>
      </c>
      <c r="J34" t="s">
        <v>646</v>
      </c>
      <c r="K34">
        <v>24</v>
      </c>
      <c r="L34" t="s">
        <v>304</v>
      </c>
      <c r="M34" t="s">
        <v>307</v>
      </c>
      <c r="N34" t="s">
        <v>478</v>
      </c>
      <c r="O34" t="s">
        <v>458</v>
      </c>
      <c r="P34" t="s">
        <v>333</v>
      </c>
      <c r="U34" s="116"/>
      <c r="V34" t="s">
        <v>513</v>
      </c>
      <c r="W34" s="116">
        <v>44626</v>
      </c>
      <c r="X34" s="116"/>
      <c r="Y34" t="s">
        <v>457</v>
      </c>
      <c r="AB34" s="116"/>
      <c r="AC34">
        <v>3</v>
      </c>
      <c r="AD34" s="83">
        <v>44626.703935185004</v>
      </c>
      <c r="AE34" s="83">
        <v>44626.703935185004</v>
      </c>
    </row>
    <row r="35" spans="1:31" x14ac:dyDescent="0.25">
      <c r="A35">
        <v>34</v>
      </c>
      <c r="B35" s="82" t="s">
        <v>651</v>
      </c>
      <c r="C35" t="s">
        <v>652</v>
      </c>
      <c r="D35" t="s">
        <v>461</v>
      </c>
      <c r="E35" t="s">
        <v>282</v>
      </c>
      <c r="F35" t="s">
        <v>284</v>
      </c>
      <c r="G35" t="s">
        <v>594</v>
      </c>
      <c r="H35">
        <v>3</v>
      </c>
      <c r="I35">
        <v>5</v>
      </c>
      <c r="J35" t="s">
        <v>646</v>
      </c>
      <c r="K35">
        <v>15</v>
      </c>
      <c r="L35" t="s">
        <v>304</v>
      </c>
      <c r="M35" t="s">
        <v>307</v>
      </c>
      <c r="N35" t="s">
        <v>478</v>
      </c>
      <c r="O35" t="s">
        <v>458</v>
      </c>
      <c r="P35" t="s">
        <v>333</v>
      </c>
      <c r="U35" s="116"/>
      <c r="V35" t="s">
        <v>513</v>
      </c>
      <c r="W35" s="116">
        <v>44626</v>
      </c>
      <c r="X35" s="116"/>
      <c r="Y35" t="s">
        <v>457</v>
      </c>
      <c r="AB35" s="116"/>
      <c r="AC35">
        <v>3</v>
      </c>
      <c r="AD35" s="83">
        <v>44626.704780093001</v>
      </c>
      <c r="AE35" s="83">
        <v>44626.704780093001</v>
      </c>
    </row>
    <row r="36" spans="1:31" x14ac:dyDescent="0.25">
      <c r="A36">
        <v>35</v>
      </c>
      <c r="B36" s="82" t="s">
        <v>653</v>
      </c>
      <c r="C36" t="s">
        <v>654</v>
      </c>
      <c r="D36" t="s">
        <v>461</v>
      </c>
      <c r="E36" t="s">
        <v>282</v>
      </c>
      <c r="F36" t="s">
        <v>284</v>
      </c>
      <c r="G36" t="s">
        <v>594</v>
      </c>
      <c r="H36">
        <v>3</v>
      </c>
      <c r="I36">
        <v>5</v>
      </c>
      <c r="J36" t="s">
        <v>646</v>
      </c>
      <c r="K36">
        <v>39</v>
      </c>
      <c r="L36" t="s">
        <v>304</v>
      </c>
      <c r="M36" t="s">
        <v>307</v>
      </c>
      <c r="N36" t="s">
        <v>478</v>
      </c>
      <c r="O36" t="s">
        <v>458</v>
      </c>
      <c r="P36" t="s">
        <v>333</v>
      </c>
      <c r="U36" s="116"/>
      <c r="V36" t="s">
        <v>513</v>
      </c>
      <c r="W36" s="116">
        <v>44626</v>
      </c>
      <c r="X36" s="116"/>
      <c r="Y36" t="s">
        <v>457</v>
      </c>
      <c r="AB36" s="116"/>
      <c r="AC36">
        <v>3</v>
      </c>
      <c r="AD36" s="83">
        <v>44626.705636573999</v>
      </c>
      <c r="AE36" s="83">
        <v>44626.705636573999</v>
      </c>
    </row>
    <row r="37" spans="1:31" x14ac:dyDescent="0.25">
      <c r="A37">
        <v>36</v>
      </c>
      <c r="B37" s="82" t="s">
        <v>655</v>
      </c>
      <c r="C37" t="s">
        <v>656</v>
      </c>
      <c r="D37" t="s">
        <v>461</v>
      </c>
      <c r="E37" t="s">
        <v>282</v>
      </c>
      <c r="F37" t="s">
        <v>284</v>
      </c>
      <c r="G37" t="s">
        <v>594</v>
      </c>
      <c r="H37">
        <v>3</v>
      </c>
      <c r="I37">
        <v>5</v>
      </c>
      <c r="J37" t="s">
        <v>646</v>
      </c>
      <c r="K37">
        <v>36</v>
      </c>
      <c r="L37" t="s">
        <v>306</v>
      </c>
      <c r="M37" t="s">
        <v>307</v>
      </c>
      <c r="N37" t="s">
        <v>478</v>
      </c>
      <c r="O37" t="s">
        <v>458</v>
      </c>
      <c r="P37" t="s">
        <v>333</v>
      </c>
      <c r="U37" s="116"/>
      <c r="V37" t="s">
        <v>513</v>
      </c>
      <c r="W37" s="116">
        <v>44626</v>
      </c>
      <c r="X37" s="116"/>
      <c r="Y37" t="s">
        <v>457</v>
      </c>
      <c r="AB37" s="116"/>
      <c r="AC37">
        <v>3</v>
      </c>
      <c r="AD37" s="83">
        <v>44626.706539352002</v>
      </c>
      <c r="AE37" s="83">
        <v>44626.706539352002</v>
      </c>
    </row>
    <row r="38" spans="1:31" x14ac:dyDescent="0.25">
      <c r="A38">
        <v>37</v>
      </c>
      <c r="B38" s="82" t="s">
        <v>657</v>
      </c>
      <c r="C38" t="s">
        <v>658</v>
      </c>
      <c r="D38" t="s">
        <v>461</v>
      </c>
      <c r="E38" t="s">
        <v>282</v>
      </c>
      <c r="F38" t="s">
        <v>284</v>
      </c>
      <c r="G38" t="s">
        <v>594</v>
      </c>
      <c r="H38">
        <v>3</v>
      </c>
      <c r="I38">
        <v>5</v>
      </c>
      <c r="J38" t="s">
        <v>646</v>
      </c>
      <c r="K38">
        <v>15</v>
      </c>
      <c r="L38" t="s">
        <v>304</v>
      </c>
      <c r="M38" t="s">
        <v>307</v>
      </c>
      <c r="N38" t="s">
        <v>478</v>
      </c>
      <c r="O38" t="s">
        <v>458</v>
      </c>
      <c r="P38" t="s">
        <v>333</v>
      </c>
      <c r="U38" s="116"/>
      <c r="V38" t="s">
        <v>513</v>
      </c>
      <c r="W38" s="116">
        <v>44626</v>
      </c>
      <c r="X38" s="116"/>
      <c r="Y38" t="s">
        <v>457</v>
      </c>
      <c r="AB38" s="116"/>
      <c r="AC38">
        <v>3</v>
      </c>
      <c r="AD38" s="83">
        <v>44626.707314815001</v>
      </c>
      <c r="AE38" s="83">
        <v>44626.707314815001</v>
      </c>
    </row>
    <row r="39" spans="1:31" x14ac:dyDescent="0.25">
      <c r="A39">
        <v>38</v>
      </c>
      <c r="B39" s="82" t="s">
        <v>659</v>
      </c>
      <c r="C39" t="s">
        <v>660</v>
      </c>
      <c r="D39" t="s">
        <v>461</v>
      </c>
      <c r="E39" t="s">
        <v>282</v>
      </c>
      <c r="F39" t="s">
        <v>284</v>
      </c>
      <c r="G39" t="s">
        <v>594</v>
      </c>
      <c r="H39">
        <v>3</v>
      </c>
      <c r="I39">
        <v>5</v>
      </c>
      <c r="J39" t="s">
        <v>196</v>
      </c>
      <c r="K39">
        <v>66</v>
      </c>
      <c r="L39" t="s">
        <v>304</v>
      </c>
      <c r="M39" t="s">
        <v>307</v>
      </c>
      <c r="N39" t="s">
        <v>478</v>
      </c>
      <c r="O39" t="s">
        <v>458</v>
      </c>
      <c r="P39" t="s">
        <v>333</v>
      </c>
      <c r="U39" s="116"/>
      <c r="V39" t="s">
        <v>513</v>
      </c>
      <c r="W39" s="116">
        <v>44626</v>
      </c>
      <c r="X39" s="116"/>
      <c r="Y39" t="s">
        <v>457</v>
      </c>
      <c r="AB39" s="116"/>
      <c r="AC39">
        <v>3</v>
      </c>
      <c r="AD39" s="83">
        <v>44626.708194444</v>
      </c>
      <c r="AE39" s="83">
        <v>44626.708194444</v>
      </c>
    </row>
    <row r="40" spans="1:31" x14ac:dyDescent="0.25">
      <c r="A40">
        <v>39</v>
      </c>
      <c r="B40" s="82" t="s">
        <v>661</v>
      </c>
      <c r="C40" t="s">
        <v>662</v>
      </c>
      <c r="D40" t="s">
        <v>461</v>
      </c>
      <c r="E40" t="s">
        <v>282</v>
      </c>
      <c r="F40" t="s">
        <v>284</v>
      </c>
      <c r="G40" t="s">
        <v>594</v>
      </c>
      <c r="H40">
        <v>3</v>
      </c>
      <c r="I40">
        <v>5</v>
      </c>
      <c r="J40" t="s">
        <v>196</v>
      </c>
      <c r="K40">
        <v>61</v>
      </c>
      <c r="L40" t="s">
        <v>306</v>
      </c>
      <c r="M40" t="s">
        <v>307</v>
      </c>
      <c r="N40" t="s">
        <v>478</v>
      </c>
      <c r="O40" t="s">
        <v>458</v>
      </c>
      <c r="P40" t="s">
        <v>333</v>
      </c>
      <c r="U40" s="116"/>
      <c r="V40" t="s">
        <v>513</v>
      </c>
      <c r="W40" s="116">
        <v>44626</v>
      </c>
      <c r="X40" s="116"/>
      <c r="Y40" t="s">
        <v>457</v>
      </c>
      <c r="AB40" s="116"/>
      <c r="AC40">
        <v>3</v>
      </c>
      <c r="AD40" s="83">
        <v>44626.708900463003</v>
      </c>
      <c r="AE40" s="83">
        <v>44626.708900463003</v>
      </c>
    </row>
    <row r="41" spans="1:31" x14ac:dyDescent="0.25">
      <c r="A41">
        <v>40</v>
      </c>
      <c r="B41" s="82" t="s">
        <v>663</v>
      </c>
      <c r="C41" t="s">
        <v>664</v>
      </c>
      <c r="D41" t="s">
        <v>461</v>
      </c>
      <c r="E41" t="s">
        <v>282</v>
      </c>
      <c r="F41" t="s">
        <v>284</v>
      </c>
      <c r="G41" t="s">
        <v>594</v>
      </c>
      <c r="H41">
        <v>3</v>
      </c>
      <c r="I41">
        <v>5</v>
      </c>
      <c r="J41" t="s">
        <v>196</v>
      </c>
      <c r="K41">
        <v>24</v>
      </c>
      <c r="L41" t="s">
        <v>304</v>
      </c>
      <c r="M41" t="s">
        <v>307</v>
      </c>
      <c r="N41" t="s">
        <v>478</v>
      </c>
      <c r="O41" t="s">
        <v>458</v>
      </c>
      <c r="P41" t="s">
        <v>333</v>
      </c>
      <c r="U41" s="116"/>
      <c r="V41" t="s">
        <v>513</v>
      </c>
      <c r="W41" s="116">
        <v>44626</v>
      </c>
      <c r="X41" s="116"/>
      <c r="Y41" t="s">
        <v>457</v>
      </c>
      <c r="AB41" s="116"/>
      <c r="AC41">
        <v>3</v>
      </c>
      <c r="AD41" s="83">
        <v>44626.709710648</v>
      </c>
      <c r="AE41" s="83">
        <v>44626.709710648</v>
      </c>
    </row>
    <row r="42" spans="1:31" x14ac:dyDescent="0.25">
      <c r="A42">
        <v>41</v>
      </c>
      <c r="B42" s="82" t="s">
        <v>665</v>
      </c>
      <c r="C42" t="s">
        <v>666</v>
      </c>
      <c r="D42" t="s">
        <v>461</v>
      </c>
      <c r="E42" t="s">
        <v>282</v>
      </c>
      <c r="F42" t="s">
        <v>284</v>
      </c>
      <c r="G42" t="s">
        <v>594</v>
      </c>
      <c r="H42">
        <v>3</v>
      </c>
      <c r="I42">
        <v>5</v>
      </c>
      <c r="J42" t="s">
        <v>646</v>
      </c>
      <c r="K42">
        <v>66</v>
      </c>
      <c r="L42" t="s">
        <v>304</v>
      </c>
      <c r="M42" t="s">
        <v>307</v>
      </c>
      <c r="N42" t="s">
        <v>478</v>
      </c>
      <c r="O42" t="s">
        <v>458</v>
      </c>
      <c r="P42" t="s">
        <v>333</v>
      </c>
      <c r="U42" s="116"/>
      <c r="V42" t="s">
        <v>513</v>
      </c>
      <c r="W42" s="116">
        <v>44626</v>
      </c>
      <c r="X42" s="116"/>
      <c r="Y42" t="s">
        <v>457</v>
      </c>
      <c r="AB42" s="116"/>
      <c r="AC42">
        <v>3</v>
      </c>
      <c r="AD42" s="83">
        <v>44626.711574073997</v>
      </c>
      <c r="AE42" s="83">
        <v>44626.711574073997</v>
      </c>
    </row>
    <row r="43" spans="1:31" x14ac:dyDescent="0.25">
      <c r="A43">
        <v>42</v>
      </c>
      <c r="B43" s="82" t="s">
        <v>667</v>
      </c>
      <c r="C43" t="s">
        <v>668</v>
      </c>
      <c r="D43" t="s">
        <v>461</v>
      </c>
      <c r="E43" t="s">
        <v>282</v>
      </c>
      <c r="F43" t="s">
        <v>284</v>
      </c>
      <c r="G43" t="s">
        <v>594</v>
      </c>
      <c r="H43">
        <v>3</v>
      </c>
      <c r="I43">
        <v>5</v>
      </c>
      <c r="J43" t="s">
        <v>646</v>
      </c>
      <c r="K43">
        <v>57</v>
      </c>
      <c r="L43" t="s">
        <v>306</v>
      </c>
      <c r="M43" t="s">
        <v>307</v>
      </c>
      <c r="N43" t="s">
        <v>478</v>
      </c>
      <c r="O43" t="s">
        <v>458</v>
      </c>
      <c r="P43" t="s">
        <v>333</v>
      </c>
      <c r="U43" s="116"/>
      <c r="V43" t="s">
        <v>513</v>
      </c>
      <c r="W43" s="116">
        <v>44626</v>
      </c>
      <c r="X43" s="116"/>
      <c r="Y43" t="s">
        <v>457</v>
      </c>
      <c r="AB43" s="116"/>
      <c r="AC43">
        <v>3</v>
      </c>
      <c r="AD43" s="83">
        <v>44626.712789352001</v>
      </c>
      <c r="AE43" s="83">
        <v>44626.712789352001</v>
      </c>
    </row>
    <row r="44" spans="1:31" x14ac:dyDescent="0.25">
      <c r="A44">
        <v>43</v>
      </c>
      <c r="B44" s="82" t="s">
        <v>669</v>
      </c>
      <c r="C44" t="s">
        <v>670</v>
      </c>
      <c r="D44" t="s">
        <v>461</v>
      </c>
      <c r="E44" t="s">
        <v>282</v>
      </c>
      <c r="F44" t="s">
        <v>284</v>
      </c>
      <c r="G44" t="s">
        <v>594</v>
      </c>
      <c r="H44">
        <v>3</v>
      </c>
      <c r="I44">
        <v>5</v>
      </c>
      <c r="J44" t="s">
        <v>646</v>
      </c>
      <c r="K44">
        <v>49</v>
      </c>
      <c r="L44" t="s">
        <v>304</v>
      </c>
      <c r="M44" t="s">
        <v>307</v>
      </c>
      <c r="N44" t="s">
        <v>478</v>
      </c>
      <c r="O44" t="s">
        <v>458</v>
      </c>
      <c r="P44" t="s">
        <v>333</v>
      </c>
      <c r="U44" s="116"/>
      <c r="V44" t="s">
        <v>513</v>
      </c>
      <c r="W44" s="116">
        <v>44626</v>
      </c>
      <c r="X44" s="116"/>
      <c r="Y44" t="s">
        <v>457</v>
      </c>
      <c r="AB44" s="116"/>
      <c r="AC44">
        <v>1</v>
      </c>
      <c r="AD44" s="83">
        <v>44626.713726852002</v>
      </c>
      <c r="AE44" s="83">
        <v>44626.713726852002</v>
      </c>
    </row>
    <row r="45" spans="1:31" x14ac:dyDescent="0.25">
      <c r="A45">
        <v>44</v>
      </c>
      <c r="B45" s="82" t="s">
        <v>671</v>
      </c>
      <c r="C45" t="s">
        <v>672</v>
      </c>
      <c r="D45" t="s">
        <v>461</v>
      </c>
      <c r="E45" t="s">
        <v>282</v>
      </c>
      <c r="F45" t="s">
        <v>284</v>
      </c>
      <c r="G45" t="s">
        <v>594</v>
      </c>
      <c r="H45">
        <v>3</v>
      </c>
      <c r="I45">
        <v>5</v>
      </c>
      <c r="J45" t="s">
        <v>646</v>
      </c>
      <c r="K45">
        <v>22</v>
      </c>
      <c r="L45" t="s">
        <v>306</v>
      </c>
      <c r="M45" t="s">
        <v>307</v>
      </c>
      <c r="N45" t="s">
        <v>478</v>
      </c>
      <c r="O45" t="s">
        <v>458</v>
      </c>
      <c r="P45" t="s">
        <v>333</v>
      </c>
      <c r="U45" s="116"/>
      <c r="V45" t="s">
        <v>513</v>
      </c>
      <c r="W45" s="116">
        <v>44626</v>
      </c>
      <c r="X45" s="116"/>
      <c r="Y45" t="s">
        <v>457</v>
      </c>
      <c r="AB45" s="116"/>
      <c r="AC45">
        <v>2</v>
      </c>
      <c r="AD45" s="83">
        <v>44626.714675925999</v>
      </c>
      <c r="AE45" s="83">
        <v>44626.714675925999</v>
      </c>
    </row>
    <row r="46" spans="1:31" x14ac:dyDescent="0.25">
      <c r="A46">
        <v>45</v>
      </c>
      <c r="B46" s="82" t="s">
        <v>673</v>
      </c>
      <c r="C46" t="s">
        <v>674</v>
      </c>
      <c r="D46" t="s">
        <v>461</v>
      </c>
      <c r="E46" t="s">
        <v>282</v>
      </c>
      <c r="F46" t="s">
        <v>284</v>
      </c>
      <c r="G46" t="s">
        <v>594</v>
      </c>
      <c r="H46">
        <v>3</v>
      </c>
      <c r="I46">
        <v>5</v>
      </c>
      <c r="J46" t="s">
        <v>646</v>
      </c>
      <c r="K46">
        <v>17</v>
      </c>
      <c r="L46" t="s">
        <v>304</v>
      </c>
      <c r="M46" t="s">
        <v>307</v>
      </c>
      <c r="N46" t="s">
        <v>478</v>
      </c>
      <c r="O46" t="s">
        <v>458</v>
      </c>
      <c r="P46" t="s">
        <v>333</v>
      </c>
      <c r="U46" s="116"/>
      <c r="V46" t="s">
        <v>513</v>
      </c>
      <c r="W46" s="116">
        <v>44626</v>
      </c>
      <c r="X46" s="116"/>
      <c r="Y46" t="s">
        <v>457</v>
      </c>
      <c r="AB46" s="116"/>
      <c r="AC46">
        <v>2</v>
      </c>
      <c r="AD46" s="83">
        <v>44626.715601852004</v>
      </c>
      <c r="AE46" s="83">
        <v>44626.715601852004</v>
      </c>
    </row>
    <row r="47" spans="1:31" x14ac:dyDescent="0.25">
      <c r="A47">
        <v>46</v>
      </c>
      <c r="B47" s="82" t="s">
        <v>675</v>
      </c>
      <c r="C47" t="s">
        <v>676</v>
      </c>
      <c r="D47" t="s">
        <v>461</v>
      </c>
      <c r="E47" t="s">
        <v>282</v>
      </c>
      <c r="F47" t="s">
        <v>284</v>
      </c>
      <c r="G47" t="s">
        <v>594</v>
      </c>
      <c r="H47">
        <v>3</v>
      </c>
      <c r="I47">
        <v>5</v>
      </c>
      <c r="J47" t="s">
        <v>646</v>
      </c>
      <c r="K47">
        <v>50</v>
      </c>
      <c r="L47" t="s">
        <v>306</v>
      </c>
      <c r="M47" t="s">
        <v>307</v>
      </c>
      <c r="N47" t="s">
        <v>478</v>
      </c>
      <c r="O47" t="s">
        <v>458</v>
      </c>
      <c r="P47" t="s">
        <v>333</v>
      </c>
      <c r="U47" s="116"/>
      <c r="V47" t="s">
        <v>513</v>
      </c>
      <c r="W47" s="116">
        <v>44626</v>
      </c>
      <c r="X47" s="116"/>
      <c r="Y47" t="s">
        <v>457</v>
      </c>
      <c r="AB47" s="116"/>
      <c r="AC47">
        <v>3</v>
      </c>
      <c r="AD47" s="83">
        <v>44626.716458333001</v>
      </c>
      <c r="AE47" s="83">
        <v>44626.716458333001</v>
      </c>
    </row>
    <row r="48" spans="1:31" x14ac:dyDescent="0.25">
      <c r="A48">
        <v>47</v>
      </c>
      <c r="B48" s="82" t="s">
        <v>677</v>
      </c>
      <c r="C48" t="s">
        <v>678</v>
      </c>
      <c r="D48" t="s">
        <v>461</v>
      </c>
      <c r="E48" t="s">
        <v>282</v>
      </c>
      <c r="F48" t="s">
        <v>284</v>
      </c>
      <c r="G48" t="s">
        <v>594</v>
      </c>
      <c r="H48">
        <v>3</v>
      </c>
      <c r="I48">
        <v>5</v>
      </c>
      <c r="J48" t="s">
        <v>646</v>
      </c>
      <c r="K48">
        <v>33</v>
      </c>
      <c r="L48" t="s">
        <v>304</v>
      </c>
      <c r="M48" t="s">
        <v>307</v>
      </c>
      <c r="N48" t="s">
        <v>478</v>
      </c>
      <c r="O48" t="s">
        <v>458</v>
      </c>
      <c r="P48" t="s">
        <v>333</v>
      </c>
      <c r="U48" s="116"/>
      <c r="V48" t="s">
        <v>513</v>
      </c>
      <c r="W48" s="116">
        <v>44626</v>
      </c>
      <c r="X48" s="116"/>
      <c r="Y48" t="s">
        <v>457</v>
      </c>
      <c r="AB48" s="116"/>
      <c r="AC48">
        <v>2</v>
      </c>
      <c r="AD48" s="83">
        <v>44626.717199074003</v>
      </c>
      <c r="AE48" s="83">
        <v>44626.717199074003</v>
      </c>
    </row>
    <row r="49" spans="1:31" x14ac:dyDescent="0.25">
      <c r="A49">
        <v>48</v>
      </c>
      <c r="B49" s="82" t="s">
        <v>679</v>
      </c>
      <c r="C49" t="s">
        <v>680</v>
      </c>
      <c r="D49" t="s">
        <v>461</v>
      </c>
      <c r="E49" t="s">
        <v>282</v>
      </c>
      <c r="F49" t="s">
        <v>284</v>
      </c>
      <c r="G49" t="s">
        <v>594</v>
      </c>
      <c r="H49">
        <v>3</v>
      </c>
      <c r="I49">
        <v>5</v>
      </c>
      <c r="J49" t="s">
        <v>646</v>
      </c>
      <c r="K49">
        <v>30</v>
      </c>
      <c r="L49" t="s">
        <v>306</v>
      </c>
      <c r="M49" t="s">
        <v>307</v>
      </c>
      <c r="N49" t="s">
        <v>478</v>
      </c>
      <c r="O49" t="s">
        <v>458</v>
      </c>
      <c r="P49" t="s">
        <v>333</v>
      </c>
      <c r="U49" s="116"/>
      <c r="V49" t="s">
        <v>513</v>
      </c>
      <c r="W49" s="116">
        <v>44626</v>
      </c>
      <c r="X49" s="116"/>
      <c r="Y49" t="s">
        <v>457</v>
      </c>
      <c r="AB49" s="116"/>
      <c r="AC49">
        <v>2</v>
      </c>
      <c r="AD49" s="83">
        <v>44626.717951389001</v>
      </c>
      <c r="AE49" s="83">
        <v>44626.717951389001</v>
      </c>
    </row>
    <row r="50" spans="1:31" x14ac:dyDescent="0.25">
      <c r="A50">
        <v>49</v>
      </c>
      <c r="B50" s="82" t="s">
        <v>683</v>
      </c>
      <c r="C50" t="s">
        <v>624</v>
      </c>
      <c r="D50" t="s">
        <v>461</v>
      </c>
      <c r="E50" t="s">
        <v>282</v>
      </c>
      <c r="F50" t="s">
        <v>285</v>
      </c>
      <c r="G50" t="s">
        <v>589</v>
      </c>
      <c r="H50">
        <v>5</v>
      </c>
      <c r="I50">
        <v>5</v>
      </c>
      <c r="J50" t="s">
        <v>589</v>
      </c>
      <c r="K50">
        <v>58</v>
      </c>
      <c r="L50" t="s">
        <v>304</v>
      </c>
      <c r="M50" t="s">
        <v>496</v>
      </c>
      <c r="N50" t="s">
        <v>478</v>
      </c>
      <c r="O50" t="s">
        <v>458</v>
      </c>
      <c r="P50" t="s">
        <v>481</v>
      </c>
      <c r="U50" s="116"/>
      <c r="V50" t="s">
        <v>609</v>
      </c>
      <c r="W50" s="116">
        <v>44627</v>
      </c>
      <c r="X50" s="116"/>
      <c r="Y50" t="s">
        <v>457</v>
      </c>
      <c r="Z50" t="s">
        <v>684</v>
      </c>
      <c r="AA50" t="s">
        <v>480</v>
      </c>
      <c r="AB50" s="116">
        <v>44627</v>
      </c>
      <c r="AC50">
        <v>0</v>
      </c>
      <c r="AD50" s="83">
        <v>44627.538032406999</v>
      </c>
      <c r="AE50" s="83">
        <v>44627.538032406999</v>
      </c>
    </row>
    <row r="51" spans="1:31" x14ac:dyDescent="0.25">
      <c r="A51">
        <v>50</v>
      </c>
      <c r="B51" s="82" t="s">
        <v>685</v>
      </c>
      <c r="C51" t="s">
        <v>312</v>
      </c>
      <c r="D51" t="s">
        <v>461</v>
      </c>
      <c r="E51" t="s">
        <v>282</v>
      </c>
      <c r="F51" t="s">
        <v>285</v>
      </c>
      <c r="G51" t="s">
        <v>589</v>
      </c>
      <c r="H51">
        <v>5</v>
      </c>
      <c r="I51">
        <v>5</v>
      </c>
      <c r="J51" t="s">
        <v>589</v>
      </c>
      <c r="K51">
        <v>51</v>
      </c>
      <c r="L51" t="s">
        <v>306</v>
      </c>
      <c r="M51" t="s">
        <v>496</v>
      </c>
      <c r="N51" t="s">
        <v>478</v>
      </c>
      <c r="O51" t="s">
        <v>458</v>
      </c>
      <c r="P51" t="s">
        <v>481</v>
      </c>
      <c r="U51" s="116"/>
      <c r="V51" t="s">
        <v>609</v>
      </c>
      <c r="W51" s="116">
        <v>44627</v>
      </c>
      <c r="X51" s="116"/>
      <c r="Y51" t="s">
        <v>457</v>
      </c>
      <c r="Z51" t="s">
        <v>686</v>
      </c>
      <c r="AA51" t="s">
        <v>480</v>
      </c>
      <c r="AB51" s="116">
        <v>44627</v>
      </c>
      <c r="AC51">
        <v>0</v>
      </c>
      <c r="AD51" s="83">
        <v>44627.539282407</v>
      </c>
      <c r="AE51" s="83">
        <v>44627.539282407</v>
      </c>
    </row>
    <row r="52" spans="1:31" x14ac:dyDescent="0.25">
      <c r="A52">
        <v>51</v>
      </c>
      <c r="B52" s="82" t="s">
        <v>687</v>
      </c>
      <c r="C52" t="s">
        <v>688</v>
      </c>
      <c r="D52" t="s">
        <v>461</v>
      </c>
      <c r="E52" t="s">
        <v>282</v>
      </c>
      <c r="F52" t="s">
        <v>285</v>
      </c>
      <c r="G52" t="s">
        <v>589</v>
      </c>
      <c r="H52">
        <v>5</v>
      </c>
      <c r="I52">
        <v>5</v>
      </c>
      <c r="J52" t="s">
        <v>589</v>
      </c>
      <c r="K52">
        <v>83</v>
      </c>
      <c r="L52" t="s">
        <v>306</v>
      </c>
      <c r="M52" t="s">
        <v>496</v>
      </c>
      <c r="N52" t="s">
        <v>478</v>
      </c>
      <c r="O52" t="s">
        <v>458</v>
      </c>
      <c r="P52" t="s">
        <v>481</v>
      </c>
      <c r="U52" s="116"/>
      <c r="V52" t="s">
        <v>609</v>
      </c>
      <c r="W52" s="116">
        <v>44627</v>
      </c>
      <c r="X52" s="116"/>
      <c r="Y52" t="s">
        <v>457</v>
      </c>
      <c r="Z52" t="s">
        <v>689</v>
      </c>
      <c r="AA52" t="s">
        <v>480</v>
      </c>
      <c r="AB52" s="116">
        <v>44627</v>
      </c>
      <c r="AC52">
        <v>0</v>
      </c>
      <c r="AD52" s="83">
        <v>44627.543599536999</v>
      </c>
      <c r="AE52" s="83">
        <v>44627.543599536999</v>
      </c>
    </row>
    <row r="53" spans="1:31" x14ac:dyDescent="0.25">
      <c r="A53">
        <v>52</v>
      </c>
      <c r="B53" s="82" t="s">
        <v>690</v>
      </c>
      <c r="C53" t="s">
        <v>691</v>
      </c>
      <c r="D53" t="s">
        <v>461</v>
      </c>
      <c r="E53" t="s">
        <v>282</v>
      </c>
      <c r="F53" t="s">
        <v>285</v>
      </c>
      <c r="G53" t="s">
        <v>589</v>
      </c>
      <c r="H53">
        <v>5</v>
      </c>
      <c r="I53">
        <v>5</v>
      </c>
      <c r="J53" t="s">
        <v>589</v>
      </c>
      <c r="K53">
        <v>44</v>
      </c>
      <c r="L53" t="s">
        <v>304</v>
      </c>
      <c r="M53" t="s">
        <v>496</v>
      </c>
      <c r="N53" t="s">
        <v>478</v>
      </c>
      <c r="O53" t="s">
        <v>458</v>
      </c>
      <c r="P53" t="s">
        <v>481</v>
      </c>
      <c r="U53" s="116"/>
      <c r="V53" t="s">
        <v>609</v>
      </c>
      <c r="W53" s="116">
        <v>44627</v>
      </c>
      <c r="X53" s="116"/>
      <c r="Y53" t="s">
        <v>457</v>
      </c>
      <c r="Z53" t="s">
        <v>692</v>
      </c>
      <c r="AA53" t="s">
        <v>480</v>
      </c>
      <c r="AB53" s="116">
        <v>44627</v>
      </c>
      <c r="AC53">
        <v>0</v>
      </c>
      <c r="AD53" s="83">
        <v>44627.544652778</v>
      </c>
      <c r="AE53" s="83">
        <v>44627.544652778</v>
      </c>
    </row>
    <row r="54" spans="1:31" x14ac:dyDescent="0.25">
      <c r="A54">
        <v>53</v>
      </c>
      <c r="B54" s="82" t="s">
        <v>693</v>
      </c>
      <c r="C54" t="s">
        <v>694</v>
      </c>
      <c r="D54" t="s">
        <v>461</v>
      </c>
      <c r="E54" t="s">
        <v>282</v>
      </c>
      <c r="F54" t="s">
        <v>285</v>
      </c>
      <c r="G54" t="s">
        <v>695</v>
      </c>
      <c r="H54">
        <v>6</v>
      </c>
      <c r="I54">
        <v>4</v>
      </c>
      <c r="J54" t="s">
        <v>695</v>
      </c>
      <c r="K54">
        <v>29</v>
      </c>
      <c r="L54" t="s">
        <v>306</v>
      </c>
      <c r="M54" t="s">
        <v>696</v>
      </c>
      <c r="N54" t="s">
        <v>478</v>
      </c>
      <c r="O54" t="s">
        <v>458</v>
      </c>
      <c r="P54" t="s">
        <v>481</v>
      </c>
      <c r="U54" s="116"/>
      <c r="V54" t="s">
        <v>609</v>
      </c>
      <c r="W54" s="116">
        <v>44627</v>
      </c>
      <c r="X54" s="116"/>
      <c r="Y54" t="s">
        <v>457</v>
      </c>
      <c r="Z54" t="s">
        <v>697</v>
      </c>
      <c r="AA54" t="s">
        <v>480</v>
      </c>
      <c r="AB54" s="116">
        <v>44627</v>
      </c>
      <c r="AC54">
        <v>0</v>
      </c>
      <c r="AD54" s="83">
        <v>44627.547777778003</v>
      </c>
      <c r="AE54" s="83">
        <v>44627.547777778003</v>
      </c>
    </row>
    <row r="55" spans="1:31" x14ac:dyDescent="0.25">
      <c r="A55">
        <v>54</v>
      </c>
      <c r="B55" s="82" t="s">
        <v>698</v>
      </c>
      <c r="C55" t="s">
        <v>699</v>
      </c>
      <c r="D55" t="s">
        <v>461</v>
      </c>
      <c r="E55" t="s">
        <v>282</v>
      </c>
      <c r="F55" t="s">
        <v>285</v>
      </c>
      <c r="G55" t="s">
        <v>695</v>
      </c>
      <c r="H55">
        <v>6</v>
      </c>
      <c r="I55">
        <v>4</v>
      </c>
      <c r="J55" t="s">
        <v>695</v>
      </c>
      <c r="K55">
        <v>8</v>
      </c>
      <c r="L55" t="s">
        <v>304</v>
      </c>
      <c r="M55" t="s">
        <v>496</v>
      </c>
      <c r="N55" t="s">
        <v>478</v>
      </c>
      <c r="O55" t="s">
        <v>458</v>
      </c>
      <c r="P55" t="s">
        <v>481</v>
      </c>
      <c r="U55" s="116"/>
      <c r="V55" t="s">
        <v>609</v>
      </c>
      <c r="W55" s="116">
        <v>44627</v>
      </c>
      <c r="X55" s="116"/>
      <c r="Y55" t="s">
        <v>457</v>
      </c>
      <c r="Z55" t="s">
        <v>700</v>
      </c>
      <c r="AA55" t="s">
        <v>480</v>
      </c>
      <c r="AB55" s="116">
        <v>44627</v>
      </c>
      <c r="AC55">
        <v>0</v>
      </c>
      <c r="AD55" s="83">
        <v>44627.548877314999</v>
      </c>
      <c r="AE55" s="83">
        <v>44627.548877314999</v>
      </c>
    </row>
    <row r="56" spans="1:31" x14ac:dyDescent="0.25">
      <c r="A56">
        <v>55</v>
      </c>
      <c r="B56" s="82" t="s">
        <v>701</v>
      </c>
      <c r="C56" t="s">
        <v>702</v>
      </c>
      <c r="D56" t="s">
        <v>461</v>
      </c>
      <c r="E56" t="s">
        <v>282</v>
      </c>
      <c r="F56" t="s">
        <v>285</v>
      </c>
      <c r="G56" t="s">
        <v>695</v>
      </c>
      <c r="H56">
        <v>6</v>
      </c>
      <c r="I56">
        <v>2</v>
      </c>
      <c r="J56" t="s">
        <v>695</v>
      </c>
      <c r="K56">
        <v>48</v>
      </c>
      <c r="L56" t="s">
        <v>306</v>
      </c>
      <c r="M56" t="s">
        <v>496</v>
      </c>
      <c r="N56" t="s">
        <v>478</v>
      </c>
      <c r="O56" t="s">
        <v>458</v>
      </c>
      <c r="P56" t="s">
        <v>481</v>
      </c>
      <c r="U56" s="116"/>
      <c r="V56" t="s">
        <v>609</v>
      </c>
      <c r="W56" s="116">
        <v>44627</v>
      </c>
      <c r="X56" s="116"/>
      <c r="Y56" t="s">
        <v>457</v>
      </c>
      <c r="Z56" t="s">
        <v>703</v>
      </c>
      <c r="AA56" t="s">
        <v>480</v>
      </c>
      <c r="AB56" s="116">
        <v>44627</v>
      </c>
      <c r="AC56">
        <v>0</v>
      </c>
      <c r="AD56" s="83">
        <v>44627.550162036998</v>
      </c>
      <c r="AE56" s="83">
        <v>44627.550162036998</v>
      </c>
    </row>
    <row r="57" spans="1:31" x14ac:dyDescent="0.25">
      <c r="A57">
        <v>56</v>
      </c>
      <c r="B57" s="82" t="s">
        <v>704</v>
      </c>
      <c r="C57" t="s">
        <v>705</v>
      </c>
      <c r="D57" t="s">
        <v>461</v>
      </c>
      <c r="E57" t="s">
        <v>282</v>
      </c>
      <c r="F57" t="s">
        <v>285</v>
      </c>
      <c r="G57" t="s">
        <v>695</v>
      </c>
      <c r="H57">
        <v>6</v>
      </c>
      <c r="I57">
        <v>2</v>
      </c>
      <c r="J57" t="s">
        <v>695</v>
      </c>
      <c r="K57">
        <v>20</v>
      </c>
      <c r="L57" t="s">
        <v>304</v>
      </c>
      <c r="M57" t="s">
        <v>496</v>
      </c>
      <c r="N57" t="s">
        <v>477</v>
      </c>
      <c r="O57" t="s">
        <v>458</v>
      </c>
      <c r="P57" t="s">
        <v>481</v>
      </c>
      <c r="U57" s="116"/>
      <c r="V57" t="s">
        <v>609</v>
      </c>
      <c r="W57" s="116">
        <v>44627</v>
      </c>
      <c r="X57" s="116"/>
      <c r="Y57" t="s">
        <v>457</v>
      </c>
      <c r="Z57" t="s">
        <v>706</v>
      </c>
      <c r="AA57" t="s">
        <v>480</v>
      </c>
      <c r="AB57" s="116">
        <v>44627</v>
      </c>
      <c r="AC57">
        <v>0</v>
      </c>
      <c r="AD57" s="83">
        <v>44627.552314815002</v>
      </c>
      <c r="AE57" s="83">
        <v>44627.552314815002</v>
      </c>
    </row>
    <row r="58" spans="1:31" x14ac:dyDescent="0.25">
      <c r="A58">
        <v>57</v>
      </c>
      <c r="B58" s="82" t="s">
        <v>707</v>
      </c>
      <c r="C58" t="s">
        <v>708</v>
      </c>
      <c r="D58" t="s">
        <v>461</v>
      </c>
      <c r="E58" t="s">
        <v>282</v>
      </c>
      <c r="F58" t="s">
        <v>290</v>
      </c>
      <c r="G58" t="s">
        <v>619</v>
      </c>
      <c r="H58">
        <v>4</v>
      </c>
      <c r="I58">
        <v>3</v>
      </c>
      <c r="J58" t="s">
        <v>709</v>
      </c>
      <c r="K58">
        <v>27</v>
      </c>
      <c r="L58" t="s">
        <v>306</v>
      </c>
      <c r="M58" t="s">
        <v>508</v>
      </c>
      <c r="N58" t="s">
        <v>489</v>
      </c>
      <c r="O58" t="s">
        <v>458</v>
      </c>
      <c r="P58" t="s">
        <v>481</v>
      </c>
      <c r="U58" s="116"/>
      <c r="V58" t="s">
        <v>509</v>
      </c>
      <c r="W58" s="116">
        <v>44626</v>
      </c>
      <c r="X58" s="116"/>
      <c r="Y58" t="s">
        <v>457</v>
      </c>
      <c r="AB58" s="116"/>
      <c r="AC58">
        <v>1</v>
      </c>
      <c r="AD58" s="83">
        <v>44628.270624999997</v>
      </c>
      <c r="AE58" s="83">
        <v>44628.270624999997</v>
      </c>
    </row>
    <row r="59" spans="1:31" x14ac:dyDescent="0.25">
      <c r="A59">
        <v>58</v>
      </c>
      <c r="B59" s="82" t="s">
        <v>711</v>
      </c>
      <c r="C59" t="s">
        <v>712</v>
      </c>
      <c r="D59" t="s">
        <v>461</v>
      </c>
      <c r="E59" t="s">
        <v>282</v>
      </c>
      <c r="F59" t="s">
        <v>284</v>
      </c>
      <c r="G59" t="s">
        <v>337</v>
      </c>
      <c r="H59">
        <v>2</v>
      </c>
      <c r="I59">
        <v>2</v>
      </c>
      <c r="J59" t="s">
        <v>610</v>
      </c>
      <c r="K59">
        <v>57</v>
      </c>
      <c r="L59" t="s">
        <v>304</v>
      </c>
      <c r="M59" t="s">
        <v>505</v>
      </c>
      <c r="N59" t="s">
        <v>489</v>
      </c>
      <c r="O59" t="s">
        <v>458</v>
      </c>
      <c r="P59" t="s">
        <v>503</v>
      </c>
      <c r="U59" s="116"/>
      <c r="V59" t="s">
        <v>526</v>
      </c>
      <c r="W59" s="116">
        <v>44628</v>
      </c>
      <c r="X59" s="116"/>
      <c r="Y59" t="s">
        <v>457</v>
      </c>
      <c r="AB59" s="116"/>
      <c r="AC59">
        <v>1</v>
      </c>
      <c r="AD59" s="83">
        <v>44628.401712963001</v>
      </c>
      <c r="AE59" s="83">
        <v>44628.401712963001</v>
      </c>
    </row>
    <row r="60" spans="1:31" x14ac:dyDescent="0.25">
      <c r="A60">
        <v>59</v>
      </c>
      <c r="B60" s="82" t="s">
        <v>714</v>
      </c>
      <c r="C60" t="s">
        <v>715</v>
      </c>
      <c r="D60" t="s">
        <v>461</v>
      </c>
      <c r="E60" t="s">
        <v>282</v>
      </c>
      <c r="F60" t="s">
        <v>284</v>
      </c>
      <c r="G60" t="s">
        <v>352</v>
      </c>
      <c r="H60">
        <v>5</v>
      </c>
      <c r="I60">
        <v>2</v>
      </c>
      <c r="J60" t="s">
        <v>352</v>
      </c>
      <c r="K60">
        <v>12</v>
      </c>
      <c r="L60" t="s">
        <v>306</v>
      </c>
      <c r="M60" t="s">
        <v>505</v>
      </c>
      <c r="N60" t="s">
        <v>477</v>
      </c>
      <c r="O60" t="s">
        <v>458</v>
      </c>
      <c r="P60" t="s">
        <v>503</v>
      </c>
      <c r="U60" s="116"/>
      <c r="V60" t="s">
        <v>526</v>
      </c>
      <c r="W60" s="116">
        <v>44628</v>
      </c>
      <c r="X60" s="116"/>
      <c r="Y60" t="s">
        <v>457</v>
      </c>
      <c r="AB60" s="116"/>
      <c r="AC60">
        <v>1</v>
      </c>
      <c r="AD60" s="83">
        <v>44628.424560184998</v>
      </c>
      <c r="AE60" s="83">
        <v>44628.424560184998</v>
      </c>
    </row>
    <row r="61" spans="1:31" x14ac:dyDescent="0.25">
      <c r="A61">
        <v>60</v>
      </c>
      <c r="B61" s="82" t="s">
        <v>716</v>
      </c>
      <c r="C61" t="s">
        <v>717</v>
      </c>
      <c r="D61" t="s">
        <v>461</v>
      </c>
      <c r="E61" t="s">
        <v>282</v>
      </c>
      <c r="F61" t="s">
        <v>284</v>
      </c>
      <c r="G61" t="s">
        <v>352</v>
      </c>
      <c r="H61">
        <v>5</v>
      </c>
      <c r="I61">
        <v>2</v>
      </c>
      <c r="J61" t="s">
        <v>352</v>
      </c>
      <c r="K61">
        <v>5</v>
      </c>
      <c r="L61" t="s">
        <v>306</v>
      </c>
      <c r="M61" t="s">
        <v>505</v>
      </c>
      <c r="N61" t="s">
        <v>497</v>
      </c>
      <c r="O61" t="s">
        <v>458</v>
      </c>
      <c r="P61" t="s">
        <v>503</v>
      </c>
      <c r="U61" s="116"/>
      <c r="V61" t="s">
        <v>526</v>
      </c>
      <c r="W61" s="116">
        <v>44628</v>
      </c>
      <c r="X61" s="116"/>
      <c r="Y61" t="s">
        <v>457</v>
      </c>
      <c r="AB61" s="116"/>
      <c r="AC61">
        <v>1</v>
      </c>
      <c r="AD61" s="83">
        <v>44628.427384258997</v>
      </c>
      <c r="AE61" s="83">
        <v>44628.427384258997</v>
      </c>
    </row>
    <row r="62" spans="1:31" x14ac:dyDescent="0.25">
      <c r="A62">
        <v>61</v>
      </c>
      <c r="B62" s="82" t="s">
        <v>718</v>
      </c>
      <c r="C62" t="s">
        <v>719</v>
      </c>
      <c r="D62" t="s">
        <v>461</v>
      </c>
      <c r="E62" t="s">
        <v>282</v>
      </c>
      <c r="F62" t="s">
        <v>284</v>
      </c>
      <c r="G62" t="s">
        <v>352</v>
      </c>
      <c r="H62">
        <v>5</v>
      </c>
      <c r="I62">
        <v>2</v>
      </c>
      <c r="J62" t="s">
        <v>352</v>
      </c>
      <c r="K62">
        <v>17</v>
      </c>
      <c r="L62" t="s">
        <v>306</v>
      </c>
      <c r="M62" t="s">
        <v>505</v>
      </c>
      <c r="N62" t="s">
        <v>497</v>
      </c>
      <c r="O62" t="s">
        <v>458</v>
      </c>
      <c r="P62" t="s">
        <v>503</v>
      </c>
      <c r="U62" s="116"/>
      <c r="V62" t="s">
        <v>526</v>
      </c>
      <c r="W62" s="116">
        <v>44628</v>
      </c>
      <c r="X62" s="116"/>
      <c r="Y62" t="s">
        <v>457</v>
      </c>
      <c r="AB62" s="116"/>
      <c r="AC62">
        <v>1</v>
      </c>
      <c r="AD62" s="83">
        <v>44628.429004630001</v>
      </c>
      <c r="AE62" s="83">
        <v>44628.429004630001</v>
      </c>
    </row>
    <row r="63" spans="1:31" x14ac:dyDescent="0.25">
      <c r="A63">
        <v>62</v>
      </c>
      <c r="B63" s="82" t="s">
        <v>721</v>
      </c>
      <c r="C63" t="s">
        <v>722</v>
      </c>
      <c r="D63" t="s">
        <v>461</v>
      </c>
      <c r="E63" t="s">
        <v>282</v>
      </c>
      <c r="F63" t="s">
        <v>284</v>
      </c>
      <c r="G63" t="s">
        <v>352</v>
      </c>
      <c r="H63">
        <v>5</v>
      </c>
      <c r="I63">
        <v>2</v>
      </c>
      <c r="J63" t="s">
        <v>352</v>
      </c>
      <c r="K63">
        <v>24</v>
      </c>
      <c r="L63" t="s">
        <v>306</v>
      </c>
      <c r="M63" t="s">
        <v>505</v>
      </c>
      <c r="N63" t="s">
        <v>483</v>
      </c>
      <c r="O63" t="s">
        <v>458</v>
      </c>
      <c r="P63" t="s">
        <v>503</v>
      </c>
      <c r="U63" s="116"/>
      <c r="V63" t="s">
        <v>526</v>
      </c>
      <c r="W63" s="116">
        <v>44628</v>
      </c>
      <c r="X63" s="116"/>
      <c r="Y63" t="s">
        <v>457</v>
      </c>
      <c r="AB63" s="116"/>
      <c r="AC63">
        <v>1</v>
      </c>
      <c r="AD63" s="83">
        <v>44628.434652778</v>
      </c>
      <c r="AE63" s="83">
        <v>44628.434652778</v>
      </c>
    </row>
    <row r="64" spans="1:31" x14ac:dyDescent="0.25">
      <c r="A64">
        <v>63</v>
      </c>
      <c r="B64" s="82" t="s">
        <v>723</v>
      </c>
      <c r="C64" t="s">
        <v>724</v>
      </c>
      <c r="D64" t="s">
        <v>461</v>
      </c>
      <c r="E64" t="s">
        <v>282</v>
      </c>
      <c r="F64" t="s">
        <v>284</v>
      </c>
      <c r="G64" t="s">
        <v>352</v>
      </c>
      <c r="H64">
        <v>5</v>
      </c>
      <c r="I64">
        <v>2</v>
      </c>
      <c r="J64" t="s">
        <v>352</v>
      </c>
      <c r="K64">
        <v>7</v>
      </c>
      <c r="L64" t="s">
        <v>306</v>
      </c>
      <c r="M64" t="s">
        <v>505</v>
      </c>
      <c r="N64" t="s">
        <v>497</v>
      </c>
      <c r="O64" t="s">
        <v>458</v>
      </c>
      <c r="P64" t="s">
        <v>503</v>
      </c>
      <c r="U64" s="116"/>
      <c r="V64" t="s">
        <v>526</v>
      </c>
      <c r="W64" s="116">
        <v>44628</v>
      </c>
      <c r="X64" s="116"/>
      <c r="Y64" t="s">
        <v>457</v>
      </c>
      <c r="AB64" s="116"/>
      <c r="AC64">
        <v>1</v>
      </c>
      <c r="AD64" s="83">
        <v>44628.437094907</v>
      </c>
      <c r="AE64" s="83">
        <v>44628.437094907</v>
      </c>
    </row>
    <row r="65" spans="1:31" x14ac:dyDescent="0.25">
      <c r="A65">
        <v>64</v>
      </c>
      <c r="B65" s="82" t="s">
        <v>725</v>
      </c>
      <c r="C65" t="s">
        <v>726</v>
      </c>
      <c r="D65" t="s">
        <v>461</v>
      </c>
      <c r="E65" t="s">
        <v>282</v>
      </c>
      <c r="F65" t="s">
        <v>284</v>
      </c>
      <c r="G65" t="s">
        <v>352</v>
      </c>
      <c r="H65">
        <v>5</v>
      </c>
      <c r="I65">
        <v>2</v>
      </c>
      <c r="J65" t="s">
        <v>352</v>
      </c>
      <c r="K65">
        <v>12</v>
      </c>
      <c r="L65" t="s">
        <v>306</v>
      </c>
      <c r="M65" t="s">
        <v>505</v>
      </c>
      <c r="N65" t="s">
        <v>477</v>
      </c>
      <c r="O65" t="s">
        <v>458</v>
      </c>
      <c r="P65" t="s">
        <v>503</v>
      </c>
      <c r="U65" s="116"/>
      <c r="V65" t="s">
        <v>526</v>
      </c>
      <c r="W65" s="116">
        <v>44628</v>
      </c>
      <c r="X65" s="116"/>
      <c r="Y65" t="s">
        <v>457</v>
      </c>
      <c r="AB65" s="116"/>
      <c r="AC65">
        <v>1</v>
      </c>
      <c r="AD65" s="83">
        <v>44628.443414351997</v>
      </c>
      <c r="AE65" s="83">
        <v>44628.443414351997</v>
      </c>
    </row>
    <row r="66" spans="1:31" x14ac:dyDescent="0.25">
      <c r="A66">
        <v>65</v>
      </c>
      <c r="B66" s="82" t="s">
        <v>727</v>
      </c>
      <c r="C66" t="s">
        <v>728</v>
      </c>
      <c r="D66" t="s">
        <v>461</v>
      </c>
      <c r="E66" t="s">
        <v>282</v>
      </c>
      <c r="F66" t="s">
        <v>284</v>
      </c>
      <c r="G66" t="s">
        <v>352</v>
      </c>
      <c r="H66">
        <v>5</v>
      </c>
      <c r="I66">
        <v>2</v>
      </c>
      <c r="J66" t="s">
        <v>352</v>
      </c>
      <c r="K66">
        <v>16</v>
      </c>
      <c r="L66" t="s">
        <v>306</v>
      </c>
      <c r="M66" t="s">
        <v>505</v>
      </c>
      <c r="N66" t="s">
        <v>477</v>
      </c>
      <c r="O66" t="s">
        <v>458</v>
      </c>
      <c r="P66" t="s">
        <v>503</v>
      </c>
      <c r="U66" s="116"/>
      <c r="V66" t="s">
        <v>526</v>
      </c>
      <c r="W66" s="116">
        <v>44628</v>
      </c>
      <c r="X66" s="116"/>
      <c r="Y66" t="s">
        <v>457</v>
      </c>
      <c r="AB66" s="116"/>
      <c r="AC66">
        <v>0</v>
      </c>
      <c r="AD66" s="83">
        <v>44628.445</v>
      </c>
      <c r="AE66" s="83">
        <v>44628.445</v>
      </c>
    </row>
    <row r="67" spans="1:31" x14ac:dyDescent="0.25">
      <c r="A67">
        <v>66</v>
      </c>
      <c r="B67" s="82" t="s">
        <v>730</v>
      </c>
      <c r="C67" t="s">
        <v>731</v>
      </c>
      <c r="D67" t="s">
        <v>461</v>
      </c>
      <c r="E67" t="s">
        <v>282</v>
      </c>
      <c r="F67" t="s">
        <v>284</v>
      </c>
      <c r="G67" t="s">
        <v>352</v>
      </c>
      <c r="H67">
        <v>5</v>
      </c>
      <c r="I67">
        <v>2</v>
      </c>
      <c r="J67" t="s">
        <v>352</v>
      </c>
      <c r="K67">
        <v>37</v>
      </c>
      <c r="L67" t="s">
        <v>304</v>
      </c>
      <c r="M67" t="s">
        <v>505</v>
      </c>
      <c r="N67" t="s">
        <v>489</v>
      </c>
      <c r="O67" t="s">
        <v>458</v>
      </c>
      <c r="P67" t="s">
        <v>503</v>
      </c>
      <c r="U67" s="116"/>
      <c r="V67" t="s">
        <v>526</v>
      </c>
      <c r="W67" s="116">
        <v>44628</v>
      </c>
      <c r="X67" s="116"/>
      <c r="Y67" t="s">
        <v>457</v>
      </c>
      <c r="AB67" s="116"/>
      <c r="AC67">
        <v>1</v>
      </c>
      <c r="AD67" s="83">
        <v>44628.449513888998</v>
      </c>
      <c r="AE67" s="83">
        <v>44628.449513888998</v>
      </c>
    </row>
    <row r="68" spans="1:31" x14ac:dyDescent="0.25">
      <c r="A68">
        <v>67</v>
      </c>
      <c r="B68" s="82" t="s">
        <v>732</v>
      </c>
      <c r="C68" t="s">
        <v>733</v>
      </c>
      <c r="D68" t="s">
        <v>461</v>
      </c>
      <c r="E68" t="s">
        <v>282</v>
      </c>
      <c r="F68" t="s">
        <v>284</v>
      </c>
      <c r="G68" t="s">
        <v>352</v>
      </c>
      <c r="H68">
        <v>5</v>
      </c>
      <c r="I68">
        <v>2</v>
      </c>
      <c r="J68" t="s">
        <v>352</v>
      </c>
      <c r="K68">
        <v>26</v>
      </c>
      <c r="L68" t="s">
        <v>306</v>
      </c>
      <c r="M68" t="s">
        <v>505</v>
      </c>
      <c r="N68" t="s">
        <v>489</v>
      </c>
      <c r="O68" t="s">
        <v>458</v>
      </c>
      <c r="P68" t="s">
        <v>503</v>
      </c>
      <c r="U68" s="116"/>
      <c r="V68" t="s">
        <v>526</v>
      </c>
      <c r="W68" s="116">
        <v>44628</v>
      </c>
      <c r="X68" s="116"/>
      <c r="Y68" t="s">
        <v>457</v>
      </c>
      <c r="AB68" s="116"/>
      <c r="AC68">
        <v>1</v>
      </c>
      <c r="AD68" s="83">
        <v>44628.454143518997</v>
      </c>
      <c r="AE68" s="83">
        <v>44628.454143518997</v>
      </c>
    </row>
    <row r="69" spans="1:31" x14ac:dyDescent="0.25">
      <c r="A69">
        <v>68</v>
      </c>
      <c r="B69" s="82" t="s">
        <v>735</v>
      </c>
      <c r="C69" t="s">
        <v>736</v>
      </c>
      <c r="D69" t="s">
        <v>461</v>
      </c>
      <c r="E69" t="s">
        <v>282</v>
      </c>
      <c r="F69" t="s">
        <v>284</v>
      </c>
      <c r="G69" t="s">
        <v>352</v>
      </c>
      <c r="H69">
        <v>5</v>
      </c>
      <c r="I69">
        <v>2</v>
      </c>
      <c r="J69" t="s">
        <v>352</v>
      </c>
      <c r="K69">
        <v>4</v>
      </c>
      <c r="L69" t="s">
        <v>304</v>
      </c>
      <c r="M69" t="s">
        <v>505</v>
      </c>
      <c r="N69" t="s">
        <v>497</v>
      </c>
      <c r="O69" t="s">
        <v>458</v>
      </c>
      <c r="P69" t="s">
        <v>503</v>
      </c>
      <c r="U69" s="116"/>
      <c r="V69" t="s">
        <v>526</v>
      </c>
      <c r="W69" s="116">
        <v>44628</v>
      </c>
      <c r="X69" s="116"/>
      <c r="Y69" t="s">
        <v>457</v>
      </c>
      <c r="AB69" s="116"/>
      <c r="AC69">
        <v>1</v>
      </c>
      <c r="AD69" s="83">
        <v>44628.456817129998</v>
      </c>
      <c r="AE69" s="83">
        <v>44628.456817129998</v>
      </c>
    </row>
    <row r="70" spans="1:31" x14ac:dyDescent="0.25">
      <c r="A70">
        <v>69</v>
      </c>
      <c r="B70" s="82" t="s">
        <v>737</v>
      </c>
      <c r="C70" t="s">
        <v>738</v>
      </c>
      <c r="D70" t="s">
        <v>461</v>
      </c>
      <c r="E70" t="s">
        <v>282</v>
      </c>
      <c r="F70" t="s">
        <v>284</v>
      </c>
      <c r="G70" t="s">
        <v>352</v>
      </c>
      <c r="H70">
        <v>5</v>
      </c>
      <c r="I70">
        <v>2</v>
      </c>
      <c r="J70" t="s">
        <v>352</v>
      </c>
      <c r="K70">
        <v>47</v>
      </c>
      <c r="L70" t="s">
        <v>304</v>
      </c>
      <c r="M70" t="s">
        <v>505</v>
      </c>
      <c r="N70" t="s">
        <v>485</v>
      </c>
      <c r="O70" t="s">
        <v>458</v>
      </c>
      <c r="P70" t="s">
        <v>503</v>
      </c>
      <c r="U70" s="116"/>
      <c r="V70" t="s">
        <v>526</v>
      </c>
      <c r="W70" s="116">
        <v>44628</v>
      </c>
      <c r="X70" s="116"/>
      <c r="Y70" t="s">
        <v>457</v>
      </c>
      <c r="AB70" s="116"/>
      <c r="AC70">
        <v>1</v>
      </c>
      <c r="AD70" s="83">
        <v>44628.459756944001</v>
      </c>
      <c r="AE70" s="83">
        <v>44628.459756944001</v>
      </c>
    </row>
    <row r="71" spans="1:31" x14ac:dyDescent="0.25">
      <c r="A71">
        <v>70</v>
      </c>
      <c r="B71" s="82" t="s">
        <v>739</v>
      </c>
      <c r="C71" t="s">
        <v>740</v>
      </c>
      <c r="D71" t="s">
        <v>461</v>
      </c>
      <c r="E71" t="s">
        <v>282</v>
      </c>
      <c r="F71" t="s">
        <v>284</v>
      </c>
      <c r="G71" t="s">
        <v>352</v>
      </c>
      <c r="H71">
        <v>5</v>
      </c>
      <c r="I71">
        <v>2</v>
      </c>
      <c r="J71" t="s">
        <v>352</v>
      </c>
      <c r="K71">
        <v>43</v>
      </c>
      <c r="L71" t="s">
        <v>306</v>
      </c>
      <c r="M71" t="s">
        <v>505</v>
      </c>
      <c r="N71" t="s">
        <v>485</v>
      </c>
      <c r="O71" t="s">
        <v>458</v>
      </c>
      <c r="P71" t="s">
        <v>503</v>
      </c>
      <c r="U71" s="116"/>
      <c r="V71" t="s">
        <v>526</v>
      </c>
      <c r="W71" s="116">
        <v>44628</v>
      </c>
      <c r="X71" s="116"/>
      <c r="Y71" t="s">
        <v>457</v>
      </c>
      <c r="AB71" s="116"/>
      <c r="AC71">
        <v>1</v>
      </c>
      <c r="AD71" s="83">
        <v>44628.461481480997</v>
      </c>
      <c r="AE71" s="83">
        <v>44628.461481480997</v>
      </c>
    </row>
    <row r="72" spans="1:31" x14ac:dyDescent="0.25">
      <c r="A72">
        <v>71</v>
      </c>
      <c r="B72" s="82" t="s">
        <v>741</v>
      </c>
      <c r="C72" t="s">
        <v>742</v>
      </c>
      <c r="D72" t="s">
        <v>461</v>
      </c>
      <c r="E72" t="s">
        <v>282</v>
      </c>
      <c r="F72" t="s">
        <v>284</v>
      </c>
      <c r="G72" t="s">
        <v>352</v>
      </c>
      <c r="H72">
        <v>5</v>
      </c>
      <c r="I72">
        <v>2</v>
      </c>
      <c r="J72" t="s">
        <v>352</v>
      </c>
      <c r="K72">
        <v>19</v>
      </c>
      <c r="L72" t="s">
        <v>306</v>
      </c>
      <c r="M72" t="s">
        <v>505</v>
      </c>
      <c r="N72" t="s">
        <v>477</v>
      </c>
      <c r="O72" t="s">
        <v>458</v>
      </c>
      <c r="P72" t="s">
        <v>503</v>
      </c>
      <c r="U72" s="116"/>
      <c r="V72" t="s">
        <v>526</v>
      </c>
      <c r="W72" s="116">
        <v>44628</v>
      </c>
      <c r="X72" s="116"/>
      <c r="Y72" t="s">
        <v>457</v>
      </c>
      <c r="AB72" s="116"/>
      <c r="AC72">
        <v>1</v>
      </c>
      <c r="AD72" s="83">
        <v>44628.463032407002</v>
      </c>
      <c r="AE72" s="83">
        <v>44628.463032407002</v>
      </c>
    </row>
    <row r="73" spans="1:31" x14ac:dyDescent="0.25">
      <c r="A73">
        <v>72</v>
      </c>
      <c r="B73" s="82" t="s">
        <v>744</v>
      </c>
      <c r="C73" t="s">
        <v>745</v>
      </c>
      <c r="D73" t="s">
        <v>461</v>
      </c>
      <c r="E73" t="s">
        <v>282</v>
      </c>
      <c r="F73" t="s">
        <v>284</v>
      </c>
      <c r="G73" t="s">
        <v>352</v>
      </c>
      <c r="H73">
        <v>5</v>
      </c>
      <c r="I73">
        <v>2</v>
      </c>
      <c r="J73" t="s">
        <v>352</v>
      </c>
      <c r="K73">
        <v>5</v>
      </c>
      <c r="L73" t="s">
        <v>304</v>
      </c>
      <c r="M73" t="s">
        <v>505</v>
      </c>
      <c r="N73" t="s">
        <v>497</v>
      </c>
      <c r="O73" t="s">
        <v>458</v>
      </c>
      <c r="P73" t="s">
        <v>503</v>
      </c>
      <c r="U73" s="116"/>
      <c r="V73" t="s">
        <v>526</v>
      </c>
      <c r="W73" s="116">
        <v>44628</v>
      </c>
      <c r="X73" s="116"/>
      <c r="Y73" t="s">
        <v>457</v>
      </c>
      <c r="AB73" s="116"/>
      <c r="AC73">
        <v>1</v>
      </c>
      <c r="AD73" s="83">
        <v>44628.465405092997</v>
      </c>
      <c r="AE73" s="83">
        <v>44628.465405092997</v>
      </c>
    </row>
    <row r="74" spans="1:31" x14ac:dyDescent="0.25">
      <c r="A74">
        <v>73</v>
      </c>
      <c r="B74" s="82" t="s">
        <v>746</v>
      </c>
      <c r="C74" t="s">
        <v>747</v>
      </c>
      <c r="D74" t="s">
        <v>461</v>
      </c>
      <c r="E74" t="s">
        <v>282</v>
      </c>
      <c r="F74" t="s">
        <v>284</v>
      </c>
      <c r="G74" t="s">
        <v>352</v>
      </c>
      <c r="H74">
        <v>5</v>
      </c>
      <c r="I74">
        <v>2</v>
      </c>
      <c r="J74" t="s">
        <v>352</v>
      </c>
      <c r="K74">
        <v>52</v>
      </c>
      <c r="L74" t="s">
        <v>304</v>
      </c>
      <c r="M74" t="s">
        <v>505</v>
      </c>
      <c r="N74" t="s">
        <v>483</v>
      </c>
      <c r="O74" t="s">
        <v>458</v>
      </c>
      <c r="P74" t="s">
        <v>503</v>
      </c>
      <c r="U74" s="116"/>
      <c r="V74" t="s">
        <v>526</v>
      </c>
      <c r="W74" s="116">
        <v>44628</v>
      </c>
      <c r="X74" s="116"/>
      <c r="Y74" t="s">
        <v>457</v>
      </c>
      <c r="AB74" s="116"/>
      <c r="AC74">
        <v>1</v>
      </c>
      <c r="AD74" s="83">
        <v>44628.467893519002</v>
      </c>
      <c r="AE74" s="83">
        <v>44628.467893519002</v>
      </c>
    </row>
    <row r="75" spans="1:31" x14ac:dyDescent="0.25">
      <c r="A75">
        <v>74</v>
      </c>
      <c r="B75" s="82" t="s">
        <v>748</v>
      </c>
      <c r="C75" t="s">
        <v>749</v>
      </c>
      <c r="D75" t="s">
        <v>461</v>
      </c>
      <c r="E75" t="s">
        <v>282</v>
      </c>
      <c r="F75" t="s">
        <v>284</v>
      </c>
      <c r="G75" t="s">
        <v>352</v>
      </c>
      <c r="H75">
        <v>5</v>
      </c>
      <c r="I75">
        <v>2</v>
      </c>
      <c r="J75" t="s">
        <v>352</v>
      </c>
      <c r="K75">
        <v>29</v>
      </c>
      <c r="L75" t="s">
        <v>304</v>
      </c>
      <c r="M75" t="s">
        <v>505</v>
      </c>
      <c r="N75" t="s">
        <v>477</v>
      </c>
      <c r="O75" t="s">
        <v>458</v>
      </c>
      <c r="P75" t="s">
        <v>503</v>
      </c>
      <c r="U75" s="116"/>
      <c r="V75" t="s">
        <v>526</v>
      </c>
      <c r="W75" s="116">
        <v>44628</v>
      </c>
      <c r="X75" s="116"/>
      <c r="Y75" t="s">
        <v>457</v>
      </c>
      <c r="AB75" s="116"/>
      <c r="AC75">
        <v>1</v>
      </c>
      <c r="AD75" s="83">
        <v>44628.470416666998</v>
      </c>
      <c r="AE75" s="83">
        <v>44628.470416666998</v>
      </c>
    </row>
    <row r="76" spans="1:31" x14ac:dyDescent="0.25">
      <c r="A76">
        <v>75</v>
      </c>
      <c r="B76" s="82" t="s">
        <v>751</v>
      </c>
      <c r="C76" t="s">
        <v>752</v>
      </c>
      <c r="D76" t="s">
        <v>461</v>
      </c>
      <c r="E76" t="s">
        <v>282</v>
      </c>
      <c r="F76" t="s">
        <v>284</v>
      </c>
      <c r="G76" t="s">
        <v>370</v>
      </c>
      <c r="H76">
        <v>4</v>
      </c>
      <c r="I76">
        <v>2</v>
      </c>
      <c r="J76" t="s">
        <v>753</v>
      </c>
      <c r="K76">
        <v>58</v>
      </c>
      <c r="L76" t="s">
        <v>304</v>
      </c>
      <c r="M76" t="s">
        <v>505</v>
      </c>
      <c r="N76" t="s">
        <v>489</v>
      </c>
      <c r="O76" t="s">
        <v>458</v>
      </c>
      <c r="P76" t="s">
        <v>503</v>
      </c>
      <c r="U76" s="116"/>
      <c r="V76" t="s">
        <v>526</v>
      </c>
      <c r="W76" s="116">
        <v>44628</v>
      </c>
      <c r="X76" s="116"/>
      <c r="Y76" t="s">
        <v>457</v>
      </c>
      <c r="AB76" s="116"/>
      <c r="AC76">
        <v>1</v>
      </c>
      <c r="AD76" s="83">
        <v>44628.489282406998</v>
      </c>
      <c r="AE76" s="83">
        <v>44628.489282406998</v>
      </c>
    </row>
    <row r="77" spans="1:31" x14ac:dyDescent="0.25">
      <c r="A77">
        <v>76</v>
      </c>
      <c r="B77" s="82" t="s">
        <v>754</v>
      </c>
      <c r="C77" t="s">
        <v>755</v>
      </c>
      <c r="D77" t="s">
        <v>461</v>
      </c>
      <c r="E77" t="s">
        <v>282</v>
      </c>
      <c r="F77" t="s">
        <v>284</v>
      </c>
      <c r="G77" t="s">
        <v>370</v>
      </c>
      <c r="H77">
        <v>4</v>
      </c>
      <c r="I77">
        <v>2</v>
      </c>
      <c r="J77" t="s">
        <v>753</v>
      </c>
      <c r="K77">
        <v>22</v>
      </c>
      <c r="L77" t="s">
        <v>306</v>
      </c>
      <c r="M77" t="s">
        <v>505</v>
      </c>
      <c r="N77" t="s">
        <v>477</v>
      </c>
      <c r="O77" t="s">
        <v>458</v>
      </c>
      <c r="P77" t="s">
        <v>503</v>
      </c>
      <c r="U77" s="116"/>
      <c r="V77" t="s">
        <v>526</v>
      </c>
      <c r="W77" s="116">
        <v>44628</v>
      </c>
      <c r="X77" s="116"/>
      <c r="Y77" t="s">
        <v>457</v>
      </c>
      <c r="AB77" s="116"/>
      <c r="AC77">
        <v>1</v>
      </c>
      <c r="AD77" s="83">
        <v>44628.490787037001</v>
      </c>
      <c r="AE77" s="83">
        <v>44628.490787037001</v>
      </c>
    </row>
    <row r="78" spans="1:31" x14ac:dyDescent="0.25">
      <c r="A78">
        <v>77</v>
      </c>
      <c r="B78" s="82" t="s">
        <v>756</v>
      </c>
      <c r="C78" t="s">
        <v>757</v>
      </c>
      <c r="D78" t="s">
        <v>461</v>
      </c>
      <c r="E78" t="s">
        <v>282</v>
      </c>
      <c r="F78" t="s">
        <v>284</v>
      </c>
      <c r="G78" t="s">
        <v>370</v>
      </c>
      <c r="H78">
        <v>4</v>
      </c>
      <c r="I78">
        <v>2</v>
      </c>
      <c r="J78" t="s">
        <v>753</v>
      </c>
      <c r="K78">
        <v>36</v>
      </c>
      <c r="L78" t="s">
        <v>304</v>
      </c>
      <c r="M78" t="s">
        <v>505</v>
      </c>
      <c r="N78" t="s">
        <v>489</v>
      </c>
      <c r="O78" t="s">
        <v>458</v>
      </c>
      <c r="P78" t="s">
        <v>503</v>
      </c>
      <c r="U78" s="116"/>
      <c r="V78" t="s">
        <v>526</v>
      </c>
      <c r="W78" s="116">
        <v>44628</v>
      </c>
      <c r="X78" s="116"/>
      <c r="Y78" t="s">
        <v>457</v>
      </c>
      <c r="AB78" s="116"/>
      <c r="AC78">
        <v>1</v>
      </c>
      <c r="AD78" s="83">
        <v>44628.492754630002</v>
      </c>
      <c r="AE78" s="83">
        <v>44628.492754630002</v>
      </c>
    </row>
    <row r="79" spans="1:31" x14ac:dyDescent="0.25">
      <c r="A79">
        <v>78</v>
      </c>
      <c r="B79" s="82" t="s">
        <v>758</v>
      </c>
      <c r="C79" t="s">
        <v>759</v>
      </c>
      <c r="D79" t="s">
        <v>461</v>
      </c>
      <c r="E79" t="s">
        <v>282</v>
      </c>
      <c r="F79" t="s">
        <v>284</v>
      </c>
      <c r="G79" t="s">
        <v>370</v>
      </c>
      <c r="H79">
        <v>4</v>
      </c>
      <c r="I79">
        <v>2</v>
      </c>
      <c r="J79" t="s">
        <v>753</v>
      </c>
      <c r="K79">
        <v>30</v>
      </c>
      <c r="L79" t="s">
        <v>306</v>
      </c>
      <c r="M79" t="s">
        <v>505</v>
      </c>
      <c r="N79" t="s">
        <v>489</v>
      </c>
      <c r="O79" t="s">
        <v>458</v>
      </c>
      <c r="P79" t="s">
        <v>503</v>
      </c>
      <c r="U79" s="116"/>
      <c r="V79" t="s">
        <v>526</v>
      </c>
      <c r="W79" s="116">
        <v>44628</v>
      </c>
      <c r="X79" s="116"/>
      <c r="Y79" t="s">
        <v>457</v>
      </c>
      <c r="AB79" s="116"/>
      <c r="AC79">
        <v>1</v>
      </c>
      <c r="AD79" s="83">
        <v>44628.499618055997</v>
      </c>
      <c r="AE79" s="83">
        <v>44628.499618055997</v>
      </c>
    </row>
    <row r="80" spans="1:31" x14ac:dyDescent="0.25">
      <c r="A80">
        <v>79</v>
      </c>
      <c r="B80" s="82" t="s">
        <v>760</v>
      </c>
      <c r="C80" t="s">
        <v>761</v>
      </c>
      <c r="D80" t="s">
        <v>461</v>
      </c>
      <c r="E80" t="s">
        <v>282</v>
      </c>
      <c r="F80" t="s">
        <v>284</v>
      </c>
      <c r="G80" t="s">
        <v>370</v>
      </c>
      <c r="H80">
        <v>4</v>
      </c>
      <c r="I80">
        <v>2</v>
      </c>
      <c r="J80" t="s">
        <v>753</v>
      </c>
      <c r="K80">
        <v>6</v>
      </c>
      <c r="L80" t="s">
        <v>304</v>
      </c>
      <c r="M80" t="s">
        <v>505</v>
      </c>
      <c r="N80" t="s">
        <v>497</v>
      </c>
      <c r="O80" t="s">
        <v>458</v>
      </c>
      <c r="P80" t="s">
        <v>503</v>
      </c>
      <c r="U80" s="116"/>
      <c r="V80" t="s">
        <v>526</v>
      </c>
      <c r="W80" s="116">
        <v>44628</v>
      </c>
      <c r="X80" s="116"/>
      <c r="Y80" t="s">
        <v>457</v>
      </c>
      <c r="AB80" s="116"/>
      <c r="AC80">
        <v>1</v>
      </c>
      <c r="AD80" s="83">
        <v>44628.501400462999</v>
      </c>
      <c r="AE80" s="83">
        <v>44628.501400462999</v>
      </c>
    </row>
    <row r="81" spans="1:31" x14ac:dyDescent="0.25">
      <c r="A81">
        <v>80</v>
      </c>
      <c r="B81" s="82" t="s">
        <v>762</v>
      </c>
      <c r="C81" t="s">
        <v>763</v>
      </c>
      <c r="D81" t="s">
        <v>461</v>
      </c>
      <c r="E81" t="s">
        <v>282</v>
      </c>
      <c r="F81" t="s">
        <v>284</v>
      </c>
      <c r="G81" t="s">
        <v>370</v>
      </c>
      <c r="H81">
        <v>4</v>
      </c>
      <c r="I81">
        <v>2</v>
      </c>
      <c r="J81" t="s">
        <v>753</v>
      </c>
      <c r="K81">
        <v>32</v>
      </c>
      <c r="L81" t="s">
        <v>304</v>
      </c>
      <c r="M81" t="s">
        <v>505</v>
      </c>
      <c r="N81" t="s">
        <v>489</v>
      </c>
      <c r="O81" t="s">
        <v>458</v>
      </c>
      <c r="P81" t="s">
        <v>503</v>
      </c>
      <c r="U81" s="116"/>
      <c r="V81" t="s">
        <v>526</v>
      </c>
      <c r="W81" s="116">
        <v>44628</v>
      </c>
      <c r="X81" s="116"/>
      <c r="Y81" t="s">
        <v>457</v>
      </c>
      <c r="AB81" s="116"/>
      <c r="AC81">
        <v>1</v>
      </c>
      <c r="AD81" s="83">
        <v>44628.505196758997</v>
      </c>
      <c r="AE81" s="83">
        <v>44628.505196758997</v>
      </c>
    </row>
    <row r="82" spans="1:31" x14ac:dyDescent="0.25">
      <c r="A82">
        <v>81</v>
      </c>
      <c r="B82" s="82" t="s">
        <v>764</v>
      </c>
      <c r="C82" t="s">
        <v>765</v>
      </c>
      <c r="D82" t="s">
        <v>461</v>
      </c>
      <c r="E82" t="s">
        <v>282</v>
      </c>
      <c r="F82" t="s">
        <v>285</v>
      </c>
      <c r="G82" t="s">
        <v>608</v>
      </c>
      <c r="H82">
        <v>5</v>
      </c>
      <c r="I82">
        <v>1</v>
      </c>
      <c r="J82" t="s">
        <v>608</v>
      </c>
      <c r="K82">
        <v>41</v>
      </c>
      <c r="L82" t="s">
        <v>304</v>
      </c>
      <c r="M82">
        <v>0</v>
      </c>
      <c r="N82" t="s">
        <v>478</v>
      </c>
      <c r="O82" t="s">
        <v>458</v>
      </c>
      <c r="P82" t="s">
        <v>482</v>
      </c>
      <c r="U82" s="116"/>
      <c r="V82" t="s">
        <v>609</v>
      </c>
      <c r="W82" s="116">
        <v>44628</v>
      </c>
      <c r="X82" s="116"/>
      <c r="Y82" t="s">
        <v>457</v>
      </c>
      <c r="Z82" t="s">
        <v>766</v>
      </c>
      <c r="AA82" t="s">
        <v>480</v>
      </c>
      <c r="AB82" s="116">
        <v>44628</v>
      </c>
      <c r="AC82">
        <v>0</v>
      </c>
      <c r="AD82" s="83">
        <v>44628.508402778003</v>
      </c>
      <c r="AE82" s="83">
        <v>44628.508402778003</v>
      </c>
    </row>
    <row r="83" spans="1:31" x14ac:dyDescent="0.25">
      <c r="A83">
        <v>82</v>
      </c>
      <c r="B83" s="82" t="s">
        <v>767</v>
      </c>
      <c r="C83" t="s">
        <v>768</v>
      </c>
      <c r="D83" t="s">
        <v>461</v>
      </c>
      <c r="E83" t="s">
        <v>282</v>
      </c>
      <c r="F83" t="s">
        <v>285</v>
      </c>
      <c r="G83" t="s">
        <v>608</v>
      </c>
      <c r="H83">
        <v>5</v>
      </c>
      <c r="I83">
        <v>1</v>
      </c>
      <c r="J83" t="s">
        <v>608</v>
      </c>
      <c r="K83">
        <v>37</v>
      </c>
      <c r="L83" t="s">
        <v>304</v>
      </c>
      <c r="M83">
        <v>0</v>
      </c>
      <c r="N83" t="s">
        <v>478</v>
      </c>
      <c r="O83" t="s">
        <v>458</v>
      </c>
      <c r="P83" t="s">
        <v>482</v>
      </c>
      <c r="U83" s="116"/>
      <c r="V83" t="s">
        <v>609</v>
      </c>
      <c r="W83" s="116">
        <v>44628</v>
      </c>
      <c r="X83" s="116"/>
      <c r="Y83" t="s">
        <v>457</v>
      </c>
      <c r="Z83" t="s">
        <v>769</v>
      </c>
      <c r="AA83" t="s">
        <v>480</v>
      </c>
      <c r="AB83" s="116">
        <v>44628</v>
      </c>
      <c r="AC83">
        <v>0</v>
      </c>
      <c r="AD83" s="83">
        <v>44628.509328704</v>
      </c>
      <c r="AE83" s="83">
        <v>44628.509328704</v>
      </c>
    </row>
    <row r="84" spans="1:31" x14ac:dyDescent="0.25">
      <c r="A84">
        <v>83</v>
      </c>
      <c r="B84" s="82" t="s">
        <v>770</v>
      </c>
      <c r="C84" t="s">
        <v>771</v>
      </c>
      <c r="D84" t="s">
        <v>461</v>
      </c>
      <c r="E84" t="s">
        <v>282</v>
      </c>
      <c r="F84" t="s">
        <v>284</v>
      </c>
      <c r="G84" t="s">
        <v>370</v>
      </c>
      <c r="H84">
        <v>4</v>
      </c>
      <c r="I84">
        <v>2</v>
      </c>
      <c r="J84" t="s">
        <v>753</v>
      </c>
      <c r="K84">
        <v>4</v>
      </c>
      <c r="L84" t="s">
        <v>306</v>
      </c>
      <c r="M84" t="s">
        <v>505</v>
      </c>
      <c r="N84" t="s">
        <v>497</v>
      </c>
      <c r="O84" t="s">
        <v>458</v>
      </c>
      <c r="P84" t="s">
        <v>503</v>
      </c>
      <c r="U84" s="116"/>
      <c r="V84" t="s">
        <v>526</v>
      </c>
      <c r="W84" s="116">
        <v>44628</v>
      </c>
      <c r="X84" s="116"/>
      <c r="Y84" t="s">
        <v>457</v>
      </c>
      <c r="AB84" s="116"/>
      <c r="AC84">
        <v>1</v>
      </c>
      <c r="AD84" s="83">
        <v>44628.511307870001</v>
      </c>
      <c r="AE84" s="83">
        <v>44628.511307870001</v>
      </c>
    </row>
    <row r="85" spans="1:31" x14ac:dyDescent="0.25">
      <c r="A85">
        <v>84</v>
      </c>
      <c r="B85" s="82" t="s">
        <v>772</v>
      </c>
      <c r="C85" t="s">
        <v>773</v>
      </c>
      <c r="D85" t="s">
        <v>461</v>
      </c>
      <c r="E85" t="s">
        <v>282</v>
      </c>
      <c r="F85" t="s">
        <v>284</v>
      </c>
      <c r="G85" t="s">
        <v>370</v>
      </c>
      <c r="H85">
        <v>4</v>
      </c>
      <c r="I85">
        <v>2</v>
      </c>
      <c r="J85" t="s">
        <v>753</v>
      </c>
      <c r="K85">
        <v>40</v>
      </c>
      <c r="L85" t="s">
        <v>304</v>
      </c>
      <c r="M85" t="s">
        <v>505</v>
      </c>
      <c r="N85" t="s">
        <v>489</v>
      </c>
      <c r="O85" t="s">
        <v>458</v>
      </c>
      <c r="P85" t="s">
        <v>503</v>
      </c>
      <c r="U85" s="116"/>
      <c r="V85" t="s">
        <v>526</v>
      </c>
      <c r="W85" s="116">
        <v>44628</v>
      </c>
      <c r="X85" s="116"/>
      <c r="Y85" t="s">
        <v>457</v>
      </c>
      <c r="AB85" s="116"/>
      <c r="AC85">
        <v>1</v>
      </c>
      <c r="AD85" s="83">
        <v>44628.512743056002</v>
      </c>
      <c r="AE85" s="83">
        <v>44628.512743056002</v>
      </c>
    </row>
    <row r="86" spans="1:31" x14ac:dyDescent="0.25">
      <c r="A86">
        <v>85</v>
      </c>
      <c r="B86" s="82" t="s">
        <v>774</v>
      </c>
      <c r="C86" t="s">
        <v>630</v>
      </c>
      <c r="D86" t="s">
        <v>461</v>
      </c>
      <c r="E86" t="s">
        <v>282</v>
      </c>
      <c r="F86" t="s">
        <v>284</v>
      </c>
      <c r="G86" t="s">
        <v>370</v>
      </c>
      <c r="H86">
        <v>4</v>
      </c>
      <c r="I86">
        <v>2</v>
      </c>
      <c r="J86" t="s">
        <v>753</v>
      </c>
      <c r="K86">
        <v>32</v>
      </c>
      <c r="L86" t="s">
        <v>306</v>
      </c>
      <c r="M86" t="s">
        <v>505</v>
      </c>
      <c r="N86" t="s">
        <v>489</v>
      </c>
      <c r="O86" t="s">
        <v>458</v>
      </c>
      <c r="P86" t="s">
        <v>503</v>
      </c>
      <c r="U86" s="116"/>
      <c r="V86" t="s">
        <v>526</v>
      </c>
      <c r="W86" s="116">
        <v>44628</v>
      </c>
      <c r="X86" s="116"/>
      <c r="Y86" t="s">
        <v>457</v>
      </c>
      <c r="AB86" s="116"/>
      <c r="AC86">
        <v>1</v>
      </c>
      <c r="AD86" s="83">
        <v>44628.515023148</v>
      </c>
      <c r="AE86" s="83">
        <v>44628.515023148</v>
      </c>
    </row>
    <row r="87" spans="1:31" x14ac:dyDescent="0.25">
      <c r="A87">
        <v>86</v>
      </c>
      <c r="B87" s="82" t="s">
        <v>775</v>
      </c>
      <c r="C87" t="s">
        <v>776</v>
      </c>
      <c r="D87" t="s">
        <v>461</v>
      </c>
      <c r="E87" t="s">
        <v>282</v>
      </c>
      <c r="F87" t="s">
        <v>285</v>
      </c>
      <c r="G87" t="s">
        <v>608</v>
      </c>
      <c r="H87">
        <v>5</v>
      </c>
      <c r="I87">
        <v>1</v>
      </c>
      <c r="J87" t="s">
        <v>608</v>
      </c>
      <c r="K87">
        <v>4</v>
      </c>
      <c r="L87" t="s">
        <v>304</v>
      </c>
      <c r="M87">
        <v>0</v>
      </c>
      <c r="N87" t="s">
        <v>478</v>
      </c>
      <c r="O87" t="s">
        <v>458</v>
      </c>
      <c r="P87" t="s">
        <v>482</v>
      </c>
      <c r="U87" s="116"/>
      <c r="V87" t="s">
        <v>609</v>
      </c>
      <c r="W87" s="116">
        <v>44628</v>
      </c>
      <c r="X87" s="116"/>
      <c r="Y87" t="s">
        <v>457</v>
      </c>
      <c r="Z87" t="s">
        <v>777</v>
      </c>
      <c r="AA87" t="s">
        <v>480</v>
      </c>
      <c r="AB87" s="116">
        <v>44628</v>
      </c>
      <c r="AC87">
        <v>0</v>
      </c>
      <c r="AD87" s="83">
        <v>44628.516412037003</v>
      </c>
      <c r="AE87" s="83">
        <v>44628.516412037003</v>
      </c>
    </row>
    <row r="88" spans="1:31" x14ac:dyDescent="0.25">
      <c r="A88">
        <v>87</v>
      </c>
      <c r="B88" s="82" t="s">
        <v>778</v>
      </c>
      <c r="C88" t="s">
        <v>779</v>
      </c>
      <c r="D88" t="s">
        <v>461</v>
      </c>
      <c r="E88" t="s">
        <v>282</v>
      </c>
      <c r="F88" t="s">
        <v>284</v>
      </c>
      <c r="G88" t="s">
        <v>370</v>
      </c>
      <c r="H88">
        <v>4</v>
      </c>
      <c r="I88">
        <v>2</v>
      </c>
      <c r="J88" t="s">
        <v>753</v>
      </c>
      <c r="K88">
        <v>8</v>
      </c>
      <c r="L88" t="s">
        <v>306</v>
      </c>
      <c r="M88" t="s">
        <v>505</v>
      </c>
      <c r="N88" t="s">
        <v>497</v>
      </c>
      <c r="O88" t="s">
        <v>458</v>
      </c>
      <c r="P88" t="s">
        <v>503</v>
      </c>
      <c r="U88" s="116"/>
      <c r="V88" t="s">
        <v>526</v>
      </c>
      <c r="W88" s="116">
        <v>44628</v>
      </c>
      <c r="X88" s="116"/>
      <c r="Y88" t="s">
        <v>457</v>
      </c>
      <c r="AB88" s="116"/>
      <c r="AC88">
        <v>1</v>
      </c>
      <c r="AD88" s="83">
        <v>44628.517395832998</v>
      </c>
      <c r="AE88" s="83">
        <v>44628.517395832998</v>
      </c>
    </row>
    <row r="89" spans="1:31" x14ac:dyDescent="0.25">
      <c r="A89">
        <v>88</v>
      </c>
      <c r="B89" s="82" t="s">
        <v>780</v>
      </c>
      <c r="C89" t="s">
        <v>640</v>
      </c>
      <c r="D89" t="s">
        <v>461</v>
      </c>
      <c r="E89" t="s">
        <v>282</v>
      </c>
      <c r="F89" t="s">
        <v>285</v>
      </c>
      <c r="G89" t="s">
        <v>608</v>
      </c>
      <c r="H89">
        <v>5</v>
      </c>
      <c r="I89">
        <v>1</v>
      </c>
      <c r="J89" t="s">
        <v>608</v>
      </c>
      <c r="K89">
        <v>69</v>
      </c>
      <c r="L89" t="s">
        <v>304</v>
      </c>
      <c r="M89">
        <v>0</v>
      </c>
      <c r="N89" t="s">
        <v>478</v>
      </c>
      <c r="O89" t="s">
        <v>458</v>
      </c>
      <c r="P89" t="s">
        <v>482</v>
      </c>
      <c r="U89" s="116"/>
      <c r="V89" t="s">
        <v>609</v>
      </c>
      <c r="W89" s="116">
        <v>44628</v>
      </c>
      <c r="X89" s="116"/>
      <c r="Y89" t="s">
        <v>457</v>
      </c>
      <c r="Z89" t="s">
        <v>781</v>
      </c>
      <c r="AA89" t="s">
        <v>480</v>
      </c>
      <c r="AB89" s="116">
        <v>44628</v>
      </c>
      <c r="AC89">
        <v>0</v>
      </c>
      <c r="AD89" s="83">
        <v>44628.517766204001</v>
      </c>
      <c r="AE89" s="83">
        <v>44628.517766204001</v>
      </c>
    </row>
    <row r="90" spans="1:31" x14ac:dyDescent="0.25">
      <c r="A90">
        <v>89</v>
      </c>
      <c r="B90" s="82" t="s">
        <v>782</v>
      </c>
      <c r="C90" t="s">
        <v>783</v>
      </c>
      <c r="D90" t="s">
        <v>461</v>
      </c>
      <c r="E90" t="s">
        <v>282</v>
      </c>
      <c r="F90" t="s">
        <v>285</v>
      </c>
      <c r="G90" t="s">
        <v>608</v>
      </c>
      <c r="H90">
        <v>5</v>
      </c>
      <c r="I90">
        <v>1</v>
      </c>
      <c r="J90" t="s">
        <v>608</v>
      </c>
      <c r="K90">
        <v>65</v>
      </c>
      <c r="L90" t="s">
        <v>304</v>
      </c>
      <c r="M90">
        <v>0</v>
      </c>
      <c r="N90" t="s">
        <v>478</v>
      </c>
      <c r="O90" t="s">
        <v>458</v>
      </c>
      <c r="P90" t="s">
        <v>482</v>
      </c>
      <c r="U90" s="116"/>
      <c r="V90" t="s">
        <v>609</v>
      </c>
      <c r="W90" s="116">
        <v>44628</v>
      </c>
      <c r="X90" s="116"/>
      <c r="Y90" t="s">
        <v>457</v>
      </c>
      <c r="Z90" t="s">
        <v>784</v>
      </c>
      <c r="AA90" t="s">
        <v>480</v>
      </c>
      <c r="AB90" s="116">
        <v>44628</v>
      </c>
      <c r="AC90">
        <v>0</v>
      </c>
      <c r="AD90" s="83">
        <v>44628.519710647997</v>
      </c>
      <c r="AE90" s="83">
        <v>44628.519710647997</v>
      </c>
    </row>
    <row r="91" spans="1:31" x14ac:dyDescent="0.25">
      <c r="A91">
        <v>90</v>
      </c>
      <c r="B91" s="82" t="s">
        <v>785</v>
      </c>
      <c r="C91" t="s">
        <v>618</v>
      </c>
      <c r="D91" t="s">
        <v>461</v>
      </c>
      <c r="E91" t="s">
        <v>282</v>
      </c>
      <c r="F91" t="s">
        <v>285</v>
      </c>
      <c r="G91" t="s">
        <v>608</v>
      </c>
      <c r="H91">
        <v>5</v>
      </c>
      <c r="I91">
        <v>1</v>
      </c>
      <c r="J91" t="s">
        <v>608</v>
      </c>
      <c r="K91">
        <v>76</v>
      </c>
      <c r="L91" t="s">
        <v>304</v>
      </c>
      <c r="M91">
        <v>0</v>
      </c>
      <c r="N91" t="s">
        <v>478</v>
      </c>
      <c r="O91" t="s">
        <v>458</v>
      </c>
      <c r="P91" t="s">
        <v>482</v>
      </c>
      <c r="U91" s="116"/>
      <c r="V91" t="s">
        <v>609</v>
      </c>
      <c r="W91" s="116">
        <v>44628</v>
      </c>
      <c r="X91" s="116"/>
      <c r="Y91" t="s">
        <v>457</v>
      </c>
      <c r="Z91" t="s">
        <v>786</v>
      </c>
      <c r="AA91" t="s">
        <v>480</v>
      </c>
      <c r="AB91" s="116">
        <v>44628</v>
      </c>
      <c r="AC91">
        <v>0</v>
      </c>
      <c r="AD91" s="83">
        <v>44628.520624999997</v>
      </c>
      <c r="AE91" s="83">
        <v>44628.520624999997</v>
      </c>
    </row>
    <row r="92" spans="1:31" x14ac:dyDescent="0.25">
      <c r="A92">
        <v>91</v>
      </c>
      <c r="B92" s="82" t="s">
        <v>787</v>
      </c>
      <c r="C92" t="s">
        <v>788</v>
      </c>
      <c r="D92" t="s">
        <v>461</v>
      </c>
      <c r="E92" t="s">
        <v>282</v>
      </c>
      <c r="F92" t="s">
        <v>284</v>
      </c>
      <c r="G92" t="s">
        <v>370</v>
      </c>
      <c r="H92">
        <v>4</v>
      </c>
      <c r="I92">
        <v>2</v>
      </c>
      <c r="J92" t="s">
        <v>753</v>
      </c>
      <c r="K92">
        <v>28</v>
      </c>
      <c r="L92" t="s">
        <v>304</v>
      </c>
      <c r="M92" t="s">
        <v>505</v>
      </c>
      <c r="N92" t="s">
        <v>489</v>
      </c>
      <c r="O92" t="s">
        <v>458</v>
      </c>
      <c r="P92" t="s">
        <v>503</v>
      </c>
      <c r="U92" s="116"/>
      <c r="V92" t="s">
        <v>526</v>
      </c>
      <c r="W92" s="116">
        <v>44628</v>
      </c>
      <c r="X92" s="116"/>
      <c r="Y92" t="s">
        <v>457</v>
      </c>
      <c r="AB92" s="116"/>
      <c r="AC92">
        <v>1</v>
      </c>
      <c r="AD92" s="83">
        <v>44628.521215278</v>
      </c>
      <c r="AE92" s="83">
        <v>44628.521215278</v>
      </c>
    </row>
    <row r="93" spans="1:31" x14ac:dyDescent="0.25">
      <c r="A93">
        <v>92</v>
      </c>
      <c r="B93" s="82" t="s">
        <v>789</v>
      </c>
      <c r="C93" t="s">
        <v>566</v>
      </c>
      <c r="D93" t="s">
        <v>461</v>
      </c>
      <c r="E93" t="s">
        <v>282</v>
      </c>
      <c r="F93" t="s">
        <v>285</v>
      </c>
      <c r="G93" t="s">
        <v>608</v>
      </c>
      <c r="H93">
        <v>5</v>
      </c>
      <c r="I93">
        <v>1</v>
      </c>
      <c r="J93" t="s">
        <v>608</v>
      </c>
      <c r="K93">
        <v>79</v>
      </c>
      <c r="L93" t="s">
        <v>304</v>
      </c>
      <c r="M93">
        <v>0</v>
      </c>
      <c r="N93" t="s">
        <v>478</v>
      </c>
      <c r="O93" t="s">
        <v>458</v>
      </c>
      <c r="P93" t="s">
        <v>482</v>
      </c>
      <c r="U93" s="116"/>
      <c r="V93" t="s">
        <v>609</v>
      </c>
      <c r="W93" s="116">
        <v>44628</v>
      </c>
      <c r="X93" s="116"/>
      <c r="Y93" t="s">
        <v>457</v>
      </c>
      <c r="Z93" t="s">
        <v>790</v>
      </c>
      <c r="AA93" t="s">
        <v>480</v>
      </c>
      <c r="AB93" s="116">
        <v>44628</v>
      </c>
      <c r="AC93">
        <v>0</v>
      </c>
      <c r="AD93" s="83">
        <v>44628.521574074002</v>
      </c>
      <c r="AE93" s="83">
        <v>44628.521574074002</v>
      </c>
    </row>
    <row r="94" spans="1:31" x14ac:dyDescent="0.25">
      <c r="A94">
        <v>93</v>
      </c>
      <c r="B94" s="82" t="s">
        <v>791</v>
      </c>
      <c r="C94" t="s">
        <v>792</v>
      </c>
      <c r="D94" t="s">
        <v>461</v>
      </c>
      <c r="E94" t="s">
        <v>282</v>
      </c>
      <c r="F94" t="s">
        <v>285</v>
      </c>
      <c r="G94" t="s">
        <v>608</v>
      </c>
      <c r="H94">
        <v>5</v>
      </c>
      <c r="I94">
        <v>1</v>
      </c>
      <c r="J94" t="s">
        <v>608</v>
      </c>
      <c r="K94">
        <v>68</v>
      </c>
      <c r="L94" t="s">
        <v>304</v>
      </c>
      <c r="M94">
        <v>0</v>
      </c>
      <c r="N94" t="s">
        <v>478</v>
      </c>
      <c r="O94" t="s">
        <v>458</v>
      </c>
      <c r="P94" t="s">
        <v>482</v>
      </c>
      <c r="U94" s="116"/>
      <c r="V94" t="s">
        <v>609</v>
      </c>
      <c r="W94" s="116">
        <v>44628</v>
      </c>
      <c r="X94" s="116"/>
      <c r="Y94" t="s">
        <v>457</v>
      </c>
      <c r="Z94" t="s">
        <v>793</v>
      </c>
      <c r="AA94" t="s">
        <v>480</v>
      </c>
      <c r="AB94" s="116">
        <v>44628</v>
      </c>
      <c r="AC94">
        <v>0</v>
      </c>
      <c r="AD94" s="83">
        <v>44628.522754630001</v>
      </c>
      <c r="AE94" s="83">
        <v>44628.522754630001</v>
      </c>
    </row>
    <row r="95" spans="1:31" x14ac:dyDescent="0.25">
      <c r="A95">
        <v>94</v>
      </c>
      <c r="B95" s="82" t="s">
        <v>794</v>
      </c>
      <c r="C95" t="s">
        <v>795</v>
      </c>
      <c r="D95" t="s">
        <v>461</v>
      </c>
      <c r="E95" t="s">
        <v>282</v>
      </c>
      <c r="F95" t="s">
        <v>284</v>
      </c>
      <c r="G95" t="s">
        <v>370</v>
      </c>
      <c r="H95">
        <v>4</v>
      </c>
      <c r="I95">
        <v>2</v>
      </c>
      <c r="J95" t="s">
        <v>753</v>
      </c>
      <c r="K95">
        <v>28</v>
      </c>
      <c r="L95" t="s">
        <v>304</v>
      </c>
      <c r="M95" t="s">
        <v>505</v>
      </c>
      <c r="N95" t="s">
        <v>489</v>
      </c>
      <c r="O95" t="s">
        <v>458</v>
      </c>
      <c r="P95" t="s">
        <v>503</v>
      </c>
      <c r="U95" s="116"/>
      <c r="V95" t="s">
        <v>526</v>
      </c>
      <c r="W95" s="116">
        <v>44628</v>
      </c>
      <c r="X95" s="116"/>
      <c r="Y95" t="s">
        <v>457</v>
      </c>
      <c r="AB95" s="116"/>
      <c r="AC95">
        <v>1</v>
      </c>
      <c r="AD95" s="83">
        <v>44628.523483796002</v>
      </c>
      <c r="AE95" s="83">
        <v>44628.523483796002</v>
      </c>
    </row>
    <row r="96" spans="1:31" x14ac:dyDescent="0.25">
      <c r="A96">
        <v>95</v>
      </c>
      <c r="B96" s="82" t="s">
        <v>796</v>
      </c>
      <c r="C96" t="s">
        <v>797</v>
      </c>
      <c r="D96" t="s">
        <v>461</v>
      </c>
      <c r="E96" t="s">
        <v>282</v>
      </c>
      <c r="F96" t="s">
        <v>285</v>
      </c>
      <c r="G96" t="s">
        <v>608</v>
      </c>
      <c r="H96">
        <v>5</v>
      </c>
      <c r="I96">
        <v>1</v>
      </c>
      <c r="J96" t="s">
        <v>608</v>
      </c>
      <c r="K96">
        <v>43</v>
      </c>
      <c r="L96" t="s">
        <v>304</v>
      </c>
      <c r="M96">
        <v>0</v>
      </c>
      <c r="N96" t="s">
        <v>478</v>
      </c>
      <c r="O96" t="s">
        <v>458</v>
      </c>
      <c r="P96" t="s">
        <v>482</v>
      </c>
      <c r="U96" s="116"/>
      <c r="V96" t="s">
        <v>609</v>
      </c>
      <c r="W96" s="116">
        <v>44628</v>
      </c>
      <c r="X96" s="116"/>
      <c r="Y96" t="s">
        <v>457</v>
      </c>
      <c r="Z96" t="s">
        <v>798</v>
      </c>
      <c r="AA96" t="s">
        <v>480</v>
      </c>
      <c r="AB96" s="116">
        <v>44628</v>
      </c>
      <c r="AC96">
        <v>0</v>
      </c>
      <c r="AD96" s="83">
        <v>44628.523738426004</v>
      </c>
      <c r="AE96" s="83">
        <v>44628.523738426004</v>
      </c>
    </row>
    <row r="97" spans="1:31" x14ac:dyDescent="0.25">
      <c r="A97">
        <v>96</v>
      </c>
      <c r="B97" s="82" t="s">
        <v>799</v>
      </c>
      <c r="C97" t="s">
        <v>578</v>
      </c>
      <c r="D97" t="s">
        <v>461</v>
      </c>
      <c r="E97" t="s">
        <v>282</v>
      </c>
      <c r="F97" t="s">
        <v>285</v>
      </c>
      <c r="G97" t="s">
        <v>608</v>
      </c>
      <c r="H97">
        <v>5</v>
      </c>
      <c r="I97">
        <v>1</v>
      </c>
      <c r="J97" t="s">
        <v>608</v>
      </c>
      <c r="K97">
        <v>22</v>
      </c>
      <c r="L97" t="s">
        <v>304</v>
      </c>
      <c r="M97">
        <v>0</v>
      </c>
      <c r="N97" t="s">
        <v>478</v>
      </c>
      <c r="O97" t="s">
        <v>458</v>
      </c>
      <c r="P97" t="s">
        <v>482</v>
      </c>
      <c r="U97" s="116"/>
      <c r="V97" t="s">
        <v>609</v>
      </c>
      <c r="W97" s="116">
        <v>44628</v>
      </c>
      <c r="X97" s="116"/>
      <c r="Y97" t="s">
        <v>457</v>
      </c>
      <c r="Z97" t="s">
        <v>800</v>
      </c>
      <c r="AA97" t="s">
        <v>480</v>
      </c>
      <c r="AB97" s="116">
        <v>44628</v>
      </c>
      <c r="AC97">
        <v>0</v>
      </c>
      <c r="AD97" s="83">
        <v>44628.524664352</v>
      </c>
      <c r="AE97" s="83">
        <v>44628.524664352</v>
      </c>
    </row>
    <row r="98" spans="1:31" x14ac:dyDescent="0.25">
      <c r="A98">
        <v>97</v>
      </c>
      <c r="B98" s="82" t="s">
        <v>801</v>
      </c>
      <c r="C98" t="s">
        <v>802</v>
      </c>
      <c r="D98" t="s">
        <v>461</v>
      </c>
      <c r="E98" t="s">
        <v>282</v>
      </c>
      <c r="F98" t="s">
        <v>285</v>
      </c>
      <c r="G98" t="s">
        <v>608</v>
      </c>
      <c r="H98">
        <v>5</v>
      </c>
      <c r="I98">
        <v>1</v>
      </c>
      <c r="J98" t="s">
        <v>608</v>
      </c>
      <c r="K98">
        <v>23</v>
      </c>
      <c r="L98" t="s">
        <v>304</v>
      </c>
      <c r="M98">
        <v>0</v>
      </c>
      <c r="N98" t="s">
        <v>478</v>
      </c>
      <c r="O98" t="s">
        <v>458</v>
      </c>
      <c r="P98" t="s">
        <v>482</v>
      </c>
      <c r="U98" s="116"/>
      <c r="V98" t="s">
        <v>609</v>
      </c>
      <c r="W98" s="116">
        <v>44628</v>
      </c>
      <c r="X98" s="116"/>
      <c r="Y98" t="s">
        <v>457</v>
      </c>
      <c r="Z98" t="s">
        <v>803</v>
      </c>
      <c r="AA98" t="s">
        <v>480</v>
      </c>
      <c r="AB98" s="116">
        <v>44628</v>
      </c>
      <c r="AC98">
        <v>0</v>
      </c>
      <c r="AD98" s="83">
        <v>44628.525891204001</v>
      </c>
      <c r="AE98" s="83">
        <v>44628.525891204001</v>
      </c>
    </row>
    <row r="99" spans="1:31" x14ac:dyDescent="0.25">
      <c r="A99">
        <v>98</v>
      </c>
      <c r="B99" s="82" t="s">
        <v>804</v>
      </c>
      <c r="C99" t="s">
        <v>805</v>
      </c>
      <c r="D99" t="s">
        <v>461</v>
      </c>
      <c r="E99" t="s">
        <v>282</v>
      </c>
      <c r="F99" t="s">
        <v>285</v>
      </c>
      <c r="G99" t="s">
        <v>608</v>
      </c>
      <c r="H99">
        <v>5</v>
      </c>
      <c r="I99">
        <v>1</v>
      </c>
      <c r="J99" t="s">
        <v>608</v>
      </c>
      <c r="K99">
        <v>63</v>
      </c>
      <c r="L99" t="s">
        <v>304</v>
      </c>
      <c r="M99">
        <v>0</v>
      </c>
      <c r="N99" t="s">
        <v>478</v>
      </c>
      <c r="O99" t="s">
        <v>458</v>
      </c>
      <c r="P99" t="s">
        <v>482</v>
      </c>
      <c r="U99" s="116"/>
      <c r="V99" t="s">
        <v>609</v>
      </c>
      <c r="W99" s="116">
        <v>44628</v>
      </c>
      <c r="X99" s="116"/>
      <c r="Y99" t="s">
        <v>457</v>
      </c>
      <c r="Z99" t="s">
        <v>806</v>
      </c>
      <c r="AA99" t="s">
        <v>480</v>
      </c>
      <c r="AB99" s="116">
        <v>44628</v>
      </c>
      <c r="AC99">
        <v>0</v>
      </c>
      <c r="AD99" s="83">
        <v>44628.527141204002</v>
      </c>
      <c r="AE99" s="83">
        <v>44628.527141204002</v>
      </c>
    </row>
    <row r="100" spans="1:31" x14ac:dyDescent="0.25">
      <c r="A100">
        <v>99</v>
      </c>
      <c r="B100" s="82" t="s">
        <v>807</v>
      </c>
      <c r="C100" t="s">
        <v>808</v>
      </c>
      <c r="D100" t="s">
        <v>461</v>
      </c>
      <c r="E100" t="s">
        <v>282</v>
      </c>
      <c r="F100" t="s">
        <v>285</v>
      </c>
      <c r="G100" t="s">
        <v>608</v>
      </c>
      <c r="H100">
        <v>5</v>
      </c>
      <c r="I100">
        <v>1</v>
      </c>
      <c r="J100" t="s">
        <v>608</v>
      </c>
      <c r="K100">
        <v>45</v>
      </c>
      <c r="L100" t="s">
        <v>304</v>
      </c>
      <c r="M100">
        <v>0</v>
      </c>
      <c r="N100" t="s">
        <v>478</v>
      </c>
      <c r="O100" t="s">
        <v>458</v>
      </c>
      <c r="P100" t="s">
        <v>482</v>
      </c>
      <c r="U100" s="116"/>
      <c r="V100" t="s">
        <v>609</v>
      </c>
      <c r="W100" s="116">
        <v>44628</v>
      </c>
      <c r="X100" s="116"/>
      <c r="Y100" t="s">
        <v>457</v>
      </c>
      <c r="Z100" t="s">
        <v>809</v>
      </c>
      <c r="AA100" t="s">
        <v>480</v>
      </c>
      <c r="AB100" s="116">
        <v>44628</v>
      </c>
      <c r="AC100">
        <v>0</v>
      </c>
      <c r="AD100" s="83">
        <v>44628.530729167003</v>
      </c>
      <c r="AE100" s="83">
        <v>44628.530729167003</v>
      </c>
    </row>
    <row r="101" spans="1:31" x14ac:dyDescent="0.25">
      <c r="A101">
        <v>100</v>
      </c>
      <c r="B101" s="82" t="s">
        <v>810</v>
      </c>
      <c r="C101" t="s">
        <v>811</v>
      </c>
      <c r="D101" t="s">
        <v>461</v>
      </c>
      <c r="E101" t="s">
        <v>282</v>
      </c>
      <c r="F101" t="s">
        <v>285</v>
      </c>
      <c r="G101" t="s">
        <v>608</v>
      </c>
      <c r="H101">
        <v>6</v>
      </c>
      <c r="I101">
        <v>2</v>
      </c>
      <c r="J101" t="s">
        <v>608</v>
      </c>
      <c r="K101">
        <v>50</v>
      </c>
      <c r="L101" t="s">
        <v>304</v>
      </c>
      <c r="M101">
        <v>0</v>
      </c>
      <c r="N101" t="s">
        <v>478</v>
      </c>
      <c r="O101" t="s">
        <v>458</v>
      </c>
      <c r="P101" t="s">
        <v>482</v>
      </c>
      <c r="U101" s="116"/>
      <c r="V101" t="s">
        <v>609</v>
      </c>
      <c r="W101" s="116">
        <v>44628</v>
      </c>
      <c r="X101" s="116"/>
      <c r="Y101" t="s">
        <v>457</v>
      </c>
      <c r="Z101" t="s">
        <v>812</v>
      </c>
      <c r="AA101" t="s">
        <v>480</v>
      </c>
      <c r="AB101" s="116">
        <v>44628</v>
      </c>
      <c r="AC101">
        <v>0</v>
      </c>
      <c r="AD101" s="83">
        <v>44628.532569444003</v>
      </c>
      <c r="AE101" s="83">
        <v>44628.532569444003</v>
      </c>
    </row>
    <row r="102" spans="1:31" x14ac:dyDescent="0.25">
      <c r="A102">
        <v>101</v>
      </c>
      <c r="B102" s="82" t="s">
        <v>813</v>
      </c>
      <c r="C102" t="s">
        <v>814</v>
      </c>
      <c r="D102" t="s">
        <v>461</v>
      </c>
      <c r="E102" t="s">
        <v>282</v>
      </c>
      <c r="F102" t="s">
        <v>285</v>
      </c>
      <c r="G102" t="s">
        <v>608</v>
      </c>
      <c r="H102">
        <v>6</v>
      </c>
      <c r="I102">
        <v>2</v>
      </c>
      <c r="J102" t="s">
        <v>608</v>
      </c>
      <c r="K102">
        <v>50</v>
      </c>
      <c r="L102" t="s">
        <v>304</v>
      </c>
      <c r="M102">
        <v>0</v>
      </c>
      <c r="N102" t="s">
        <v>478</v>
      </c>
      <c r="O102" t="s">
        <v>458</v>
      </c>
      <c r="P102" t="s">
        <v>482</v>
      </c>
      <c r="U102" s="116"/>
      <c r="V102" t="s">
        <v>609</v>
      </c>
      <c r="W102" s="116">
        <v>44628</v>
      </c>
      <c r="X102" s="116"/>
      <c r="Y102" t="s">
        <v>457</v>
      </c>
      <c r="Z102" t="s">
        <v>815</v>
      </c>
      <c r="AA102" t="s">
        <v>480</v>
      </c>
      <c r="AB102" s="116">
        <v>44628</v>
      </c>
      <c r="AC102">
        <v>0</v>
      </c>
      <c r="AD102" s="83">
        <v>44628.533576389003</v>
      </c>
      <c r="AE102" s="83">
        <v>44628.533576389003</v>
      </c>
    </row>
    <row r="103" spans="1:31" x14ac:dyDescent="0.25">
      <c r="A103">
        <v>102</v>
      </c>
      <c r="B103" s="82" t="s">
        <v>816</v>
      </c>
      <c r="C103" t="s">
        <v>817</v>
      </c>
      <c r="D103" t="s">
        <v>461</v>
      </c>
      <c r="E103" t="s">
        <v>282</v>
      </c>
      <c r="F103" t="s">
        <v>285</v>
      </c>
      <c r="G103" t="s">
        <v>608</v>
      </c>
      <c r="H103">
        <v>6</v>
      </c>
      <c r="I103">
        <v>2</v>
      </c>
      <c r="J103" t="s">
        <v>608</v>
      </c>
      <c r="K103">
        <v>81</v>
      </c>
      <c r="L103" t="s">
        <v>304</v>
      </c>
      <c r="M103">
        <v>0</v>
      </c>
      <c r="N103" t="s">
        <v>478</v>
      </c>
      <c r="O103" t="s">
        <v>458</v>
      </c>
      <c r="P103" t="s">
        <v>482</v>
      </c>
      <c r="U103" s="116"/>
      <c r="V103" t="s">
        <v>609</v>
      </c>
      <c r="W103" s="116">
        <v>44628</v>
      </c>
      <c r="X103" s="116"/>
      <c r="Y103" t="s">
        <v>457</v>
      </c>
      <c r="Z103" t="s">
        <v>818</v>
      </c>
      <c r="AA103" t="s">
        <v>480</v>
      </c>
      <c r="AB103" s="116">
        <v>44628</v>
      </c>
      <c r="AC103">
        <v>0</v>
      </c>
      <c r="AD103" s="83">
        <v>44628.535081018999</v>
      </c>
      <c r="AE103" s="83">
        <v>44628.535081018999</v>
      </c>
    </row>
    <row r="104" spans="1:31" x14ac:dyDescent="0.25">
      <c r="A104">
        <v>103</v>
      </c>
      <c r="B104" s="82" t="s">
        <v>819</v>
      </c>
      <c r="C104" t="s">
        <v>820</v>
      </c>
      <c r="D104" t="s">
        <v>461</v>
      </c>
      <c r="E104" t="s">
        <v>282</v>
      </c>
      <c r="F104" t="s">
        <v>284</v>
      </c>
      <c r="G104" t="s">
        <v>370</v>
      </c>
      <c r="H104">
        <v>4</v>
      </c>
      <c r="I104">
        <v>2</v>
      </c>
      <c r="J104" t="s">
        <v>753</v>
      </c>
      <c r="K104">
        <v>26</v>
      </c>
      <c r="L104" t="s">
        <v>306</v>
      </c>
      <c r="M104" t="s">
        <v>505</v>
      </c>
      <c r="N104" t="s">
        <v>489</v>
      </c>
      <c r="O104" t="s">
        <v>458</v>
      </c>
      <c r="P104" t="s">
        <v>503</v>
      </c>
      <c r="U104" s="116"/>
      <c r="V104" t="s">
        <v>526</v>
      </c>
      <c r="W104" s="116">
        <v>44628</v>
      </c>
      <c r="X104" s="116"/>
      <c r="Y104" t="s">
        <v>457</v>
      </c>
      <c r="AB104" s="116"/>
      <c r="AC104">
        <v>1</v>
      </c>
      <c r="AD104" s="83">
        <v>44628.536550926001</v>
      </c>
      <c r="AE104" s="83">
        <v>44628.536539351997</v>
      </c>
    </row>
    <row r="105" spans="1:31" x14ac:dyDescent="0.25">
      <c r="A105">
        <v>104</v>
      </c>
      <c r="B105" s="82" t="s">
        <v>821</v>
      </c>
      <c r="C105" t="s">
        <v>822</v>
      </c>
      <c r="D105" t="s">
        <v>461</v>
      </c>
      <c r="E105" t="s">
        <v>282</v>
      </c>
      <c r="F105" t="s">
        <v>285</v>
      </c>
      <c r="G105" t="s">
        <v>608</v>
      </c>
      <c r="H105">
        <v>6</v>
      </c>
      <c r="I105">
        <v>2</v>
      </c>
      <c r="J105" t="s">
        <v>608</v>
      </c>
      <c r="K105">
        <v>77</v>
      </c>
      <c r="L105" t="s">
        <v>304</v>
      </c>
      <c r="M105">
        <v>0</v>
      </c>
      <c r="N105" t="s">
        <v>478</v>
      </c>
      <c r="O105" t="s">
        <v>458</v>
      </c>
      <c r="P105" t="s">
        <v>482</v>
      </c>
      <c r="U105" s="116"/>
      <c r="V105" t="s">
        <v>609</v>
      </c>
      <c r="W105" s="116">
        <v>44628</v>
      </c>
      <c r="X105" s="116"/>
      <c r="Y105" t="s">
        <v>457</v>
      </c>
      <c r="Z105" t="s">
        <v>823</v>
      </c>
      <c r="AA105" t="s">
        <v>480</v>
      </c>
      <c r="AB105" s="116">
        <v>44628</v>
      </c>
      <c r="AC105">
        <v>0</v>
      </c>
      <c r="AD105" s="83">
        <v>44628.536562499998</v>
      </c>
      <c r="AE105" s="83">
        <v>44628.536562499998</v>
      </c>
    </row>
    <row r="106" spans="1:31" x14ac:dyDescent="0.25">
      <c r="A106">
        <v>105</v>
      </c>
      <c r="B106" s="82" t="s">
        <v>824</v>
      </c>
      <c r="C106" t="s">
        <v>825</v>
      </c>
      <c r="D106" t="s">
        <v>461</v>
      </c>
      <c r="E106" t="s">
        <v>282</v>
      </c>
      <c r="F106" t="s">
        <v>284</v>
      </c>
      <c r="G106" t="s">
        <v>370</v>
      </c>
      <c r="H106">
        <v>4</v>
      </c>
      <c r="I106">
        <v>2</v>
      </c>
      <c r="J106" t="s">
        <v>753</v>
      </c>
      <c r="K106">
        <v>4</v>
      </c>
      <c r="L106" t="s">
        <v>304</v>
      </c>
      <c r="M106" t="s">
        <v>505</v>
      </c>
      <c r="N106" t="s">
        <v>497</v>
      </c>
      <c r="O106" t="s">
        <v>458</v>
      </c>
      <c r="P106" t="s">
        <v>503</v>
      </c>
      <c r="U106" s="116"/>
      <c r="V106" t="s">
        <v>526</v>
      </c>
      <c r="W106" s="116">
        <v>44628</v>
      </c>
      <c r="X106" s="116"/>
      <c r="Y106" t="s">
        <v>457</v>
      </c>
      <c r="AB106" s="116"/>
      <c r="AC106">
        <v>1</v>
      </c>
      <c r="AD106" s="83">
        <v>44628.539270832996</v>
      </c>
      <c r="AE106" s="83">
        <v>44628.539270832996</v>
      </c>
    </row>
    <row r="107" spans="1:31" x14ac:dyDescent="0.25">
      <c r="A107">
        <v>106</v>
      </c>
      <c r="B107" s="82" t="s">
        <v>826</v>
      </c>
      <c r="C107" t="s">
        <v>638</v>
      </c>
      <c r="D107" t="s">
        <v>461</v>
      </c>
      <c r="E107" t="s">
        <v>282</v>
      </c>
      <c r="F107" t="s">
        <v>285</v>
      </c>
      <c r="G107" t="s">
        <v>608</v>
      </c>
      <c r="H107">
        <v>6</v>
      </c>
      <c r="I107">
        <v>2</v>
      </c>
      <c r="J107" t="s">
        <v>608</v>
      </c>
      <c r="K107">
        <v>52</v>
      </c>
      <c r="L107" t="s">
        <v>304</v>
      </c>
      <c r="M107">
        <v>0</v>
      </c>
      <c r="N107" t="s">
        <v>478</v>
      </c>
      <c r="O107" t="s">
        <v>458</v>
      </c>
      <c r="P107" t="s">
        <v>482</v>
      </c>
      <c r="U107" s="116"/>
      <c r="V107" t="s">
        <v>609</v>
      </c>
      <c r="W107" s="116">
        <v>44628</v>
      </c>
      <c r="X107" s="116"/>
      <c r="Y107" t="s">
        <v>457</v>
      </c>
      <c r="Z107" t="s">
        <v>827</v>
      </c>
      <c r="AA107" t="s">
        <v>480</v>
      </c>
      <c r="AB107" s="116">
        <v>44628</v>
      </c>
      <c r="AC107">
        <v>0</v>
      </c>
      <c r="AD107" s="83">
        <v>44628.539386573997</v>
      </c>
      <c r="AE107" s="83">
        <v>44628.539386573997</v>
      </c>
    </row>
    <row r="108" spans="1:31" x14ac:dyDescent="0.25">
      <c r="A108">
        <v>107</v>
      </c>
      <c r="B108" s="82" t="s">
        <v>828</v>
      </c>
      <c r="C108" t="s">
        <v>829</v>
      </c>
      <c r="D108" t="s">
        <v>461</v>
      </c>
      <c r="E108" t="s">
        <v>282</v>
      </c>
      <c r="F108" t="s">
        <v>284</v>
      </c>
      <c r="G108" t="s">
        <v>370</v>
      </c>
      <c r="H108">
        <v>4</v>
      </c>
      <c r="I108">
        <v>2</v>
      </c>
      <c r="J108" t="s">
        <v>753</v>
      </c>
      <c r="K108">
        <v>27</v>
      </c>
      <c r="L108" t="s">
        <v>306</v>
      </c>
      <c r="M108" t="s">
        <v>505</v>
      </c>
      <c r="N108" t="s">
        <v>477</v>
      </c>
      <c r="O108" t="s">
        <v>458</v>
      </c>
      <c r="P108" t="s">
        <v>503</v>
      </c>
      <c r="U108" s="116"/>
      <c r="V108" t="s">
        <v>526</v>
      </c>
      <c r="W108" s="116">
        <v>44628</v>
      </c>
      <c r="X108" s="116"/>
      <c r="Y108" t="s">
        <v>457</v>
      </c>
      <c r="AB108" s="116"/>
      <c r="AC108">
        <v>1</v>
      </c>
      <c r="AD108" s="83">
        <v>44628.541018518998</v>
      </c>
      <c r="AE108" s="83">
        <v>44628.541018518998</v>
      </c>
    </row>
    <row r="109" spans="1:31" x14ac:dyDescent="0.25">
      <c r="A109">
        <v>108</v>
      </c>
      <c r="B109" s="82" t="s">
        <v>830</v>
      </c>
      <c r="C109" t="s">
        <v>614</v>
      </c>
      <c r="D109" t="s">
        <v>461</v>
      </c>
      <c r="E109" t="s">
        <v>282</v>
      </c>
      <c r="F109" t="s">
        <v>285</v>
      </c>
      <c r="G109" t="s">
        <v>608</v>
      </c>
      <c r="H109">
        <v>6</v>
      </c>
      <c r="I109">
        <v>2</v>
      </c>
      <c r="J109" t="s">
        <v>608</v>
      </c>
      <c r="K109">
        <v>51</v>
      </c>
      <c r="L109" t="s">
        <v>304</v>
      </c>
      <c r="M109">
        <v>0</v>
      </c>
      <c r="N109" t="s">
        <v>478</v>
      </c>
      <c r="O109" t="s">
        <v>458</v>
      </c>
      <c r="P109" t="s">
        <v>482</v>
      </c>
      <c r="U109" s="116"/>
      <c r="V109" t="s">
        <v>609</v>
      </c>
      <c r="W109" s="116">
        <v>44628</v>
      </c>
      <c r="X109" s="116"/>
      <c r="Y109" t="s">
        <v>457</v>
      </c>
      <c r="Z109" t="s">
        <v>831</v>
      </c>
      <c r="AA109" t="s">
        <v>480</v>
      </c>
      <c r="AB109" s="116">
        <v>44628</v>
      </c>
      <c r="AC109">
        <v>0</v>
      </c>
      <c r="AD109" s="83">
        <v>44628.543576388998</v>
      </c>
      <c r="AE109" s="83">
        <v>44628.543576388998</v>
      </c>
    </row>
    <row r="110" spans="1:31" x14ac:dyDescent="0.25">
      <c r="A110">
        <v>109</v>
      </c>
      <c r="B110" s="82" t="s">
        <v>832</v>
      </c>
      <c r="C110" t="s">
        <v>833</v>
      </c>
      <c r="D110" t="s">
        <v>461</v>
      </c>
      <c r="E110" t="s">
        <v>282</v>
      </c>
      <c r="F110" t="s">
        <v>285</v>
      </c>
      <c r="G110" t="s">
        <v>608</v>
      </c>
      <c r="H110">
        <v>6</v>
      </c>
      <c r="I110">
        <v>2</v>
      </c>
      <c r="J110" t="s">
        <v>608</v>
      </c>
      <c r="K110">
        <v>17</v>
      </c>
      <c r="L110" t="s">
        <v>304</v>
      </c>
      <c r="M110">
        <v>0</v>
      </c>
      <c r="N110" t="s">
        <v>478</v>
      </c>
      <c r="O110" t="s">
        <v>458</v>
      </c>
      <c r="P110" t="s">
        <v>482</v>
      </c>
      <c r="U110" s="116"/>
      <c r="V110" t="s">
        <v>609</v>
      </c>
      <c r="W110" s="116">
        <v>44628</v>
      </c>
      <c r="X110" s="116"/>
      <c r="Y110" t="s">
        <v>457</v>
      </c>
      <c r="Z110" t="s">
        <v>834</v>
      </c>
      <c r="AA110" t="s">
        <v>480</v>
      </c>
      <c r="AB110" s="116">
        <v>44628</v>
      </c>
      <c r="AC110">
        <v>0</v>
      </c>
      <c r="AD110" s="83">
        <v>44628.544594906998</v>
      </c>
      <c r="AE110" s="83">
        <v>44628.544594906998</v>
      </c>
    </row>
    <row r="111" spans="1:31" x14ac:dyDescent="0.25">
      <c r="A111">
        <v>110</v>
      </c>
      <c r="B111" s="82" t="s">
        <v>835</v>
      </c>
      <c r="C111" t="s">
        <v>836</v>
      </c>
      <c r="D111" t="s">
        <v>461</v>
      </c>
      <c r="E111" t="s">
        <v>282</v>
      </c>
      <c r="F111" t="s">
        <v>285</v>
      </c>
      <c r="G111" t="s">
        <v>608</v>
      </c>
      <c r="H111">
        <v>6</v>
      </c>
      <c r="I111">
        <v>2</v>
      </c>
      <c r="J111" t="s">
        <v>608</v>
      </c>
      <c r="K111">
        <v>25</v>
      </c>
      <c r="L111" t="s">
        <v>304</v>
      </c>
      <c r="M111">
        <v>0</v>
      </c>
      <c r="N111" t="s">
        <v>478</v>
      </c>
      <c r="O111" t="s">
        <v>458</v>
      </c>
      <c r="P111" t="s">
        <v>482</v>
      </c>
      <c r="U111" s="116"/>
      <c r="V111" t="s">
        <v>609</v>
      </c>
      <c r="W111" s="116">
        <v>44628</v>
      </c>
      <c r="X111" s="116"/>
      <c r="Y111" t="s">
        <v>457</v>
      </c>
      <c r="Z111" t="s">
        <v>837</v>
      </c>
      <c r="AA111" t="s">
        <v>480</v>
      </c>
      <c r="AB111" s="116">
        <v>44628</v>
      </c>
      <c r="AC111">
        <v>0</v>
      </c>
      <c r="AD111" s="83">
        <v>44628.545694444001</v>
      </c>
      <c r="AE111" s="83">
        <v>44628.545694444001</v>
      </c>
    </row>
    <row r="112" spans="1:31" x14ac:dyDescent="0.25">
      <c r="A112">
        <v>111</v>
      </c>
      <c r="B112" s="82" t="s">
        <v>838</v>
      </c>
      <c r="C112" t="s">
        <v>839</v>
      </c>
      <c r="D112" t="s">
        <v>461</v>
      </c>
      <c r="E112" t="s">
        <v>282</v>
      </c>
      <c r="F112" t="s">
        <v>285</v>
      </c>
      <c r="G112" t="s">
        <v>608</v>
      </c>
      <c r="H112">
        <v>6</v>
      </c>
      <c r="I112">
        <v>2</v>
      </c>
      <c r="J112" t="s">
        <v>608</v>
      </c>
      <c r="K112">
        <v>45</v>
      </c>
      <c r="L112" t="s">
        <v>304</v>
      </c>
      <c r="M112">
        <v>0</v>
      </c>
      <c r="N112" t="s">
        <v>478</v>
      </c>
      <c r="O112" t="s">
        <v>458</v>
      </c>
      <c r="P112" t="s">
        <v>482</v>
      </c>
      <c r="U112" s="116"/>
      <c r="V112" t="s">
        <v>609</v>
      </c>
      <c r="W112" s="116">
        <v>44628</v>
      </c>
      <c r="X112" s="116"/>
      <c r="Y112" t="s">
        <v>457</v>
      </c>
      <c r="Z112" t="s">
        <v>840</v>
      </c>
      <c r="AA112" t="s">
        <v>480</v>
      </c>
      <c r="AB112" s="116">
        <v>44628</v>
      </c>
      <c r="AC112">
        <v>0</v>
      </c>
      <c r="AD112" s="83">
        <v>44628.546701389001</v>
      </c>
      <c r="AE112" s="83">
        <v>44628.546701389001</v>
      </c>
    </row>
    <row r="113" spans="1:31" x14ac:dyDescent="0.25">
      <c r="A113">
        <v>112</v>
      </c>
      <c r="B113" s="82" t="s">
        <v>841</v>
      </c>
      <c r="C113" t="s">
        <v>842</v>
      </c>
      <c r="D113" t="s">
        <v>461</v>
      </c>
      <c r="E113" t="s">
        <v>282</v>
      </c>
      <c r="F113" t="s">
        <v>285</v>
      </c>
      <c r="G113" t="s">
        <v>608</v>
      </c>
      <c r="H113">
        <v>6</v>
      </c>
      <c r="I113">
        <v>2</v>
      </c>
      <c r="J113" t="s">
        <v>608</v>
      </c>
      <c r="K113">
        <v>45</v>
      </c>
      <c r="L113" t="s">
        <v>304</v>
      </c>
      <c r="M113">
        <v>0</v>
      </c>
      <c r="N113" t="s">
        <v>478</v>
      </c>
      <c r="O113" t="s">
        <v>458</v>
      </c>
      <c r="P113" t="s">
        <v>482</v>
      </c>
      <c r="U113" s="116"/>
      <c r="V113" t="s">
        <v>609</v>
      </c>
      <c r="W113" s="116">
        <v>44628</v>
      </c>
      <c r="X113" s="116"/>
      <c r="Y113" t="s">
        <v>457</v>
      </c>
      <c r="Z113" t="s">
        <v>843</v>
      </c>
      <c r="AA113" t="s">
        <v>480</v>
      </c>
      <c r="AB113" s="116">
        <v>44628</v>
      </c>
      <c r="AC113">
        <v>0</v>
      </c>
      <c r="AD113" s="83">
        <v>44628.547858796002</v>
      </c>
      <c r="AE113" s="83">
        <v>44628.547858796002</v>
      </c>
    </row>
    <row r="114" spans="1:31" x14ac:dyDescent="0.25">
      <c r="A114">
        <v>113</v>
      </c>
      <c r="B114" s="82" t="s">
        <v>844</v>
      </c>
      <c r="C114" t="s">
        <v>845</v>
      </c>
      <c r="D114" t="s">
        <v>461</v>
      </c>
      <c r="E114" t="s">
        <v>282</v>
      </c>
      <c r="F114" t="s">
        <v>285</v>
      </c>
      <c r="G114" t="s">
        <v>608</v>
      </c>
      <c r="H114">
        <v>6</v>
      </c>
      <c r="I114">
        <v>2</v>
      </c>
      <c r="J114" t="s">
        <v>608</v>
      </c>
      <c r="K114">
        <v>19</v>
      </c>
      <c r="L114" t="s">
        <v>304</v>
      </c>
      <c r="M114">
        <v>0</v>
      </c>
      <c r="N114" t="s">
        <v>478</v>
      </c>
      <c r="O114" t="s">
        <v>458</v>
      </c>
      <c r="P114" t="s">
        <v>482</v>
      </c>
      <c r="U114" s="116"/>
      <c r="V114" t="s">
        <v>609</v>
      </c>
      <c r="W114" s="116">
        <v>44628</v>
      </c>
      <c r="X114" s="116"/>
      <c r="Y114" t="s">
        <v>457</v>
      </c>
      <c r="Z114" t="s">
        <v>846</v>
      </c>
      <c r="AA114" t="s">
        <v>480</v>
      </c>
      <c r="AB114" s="116">
        <v>44628</v>
      </c>
      <c r="AC114">
        <v>0</v>
      </c>
      <c r="AD114" s="83">
        <v>44628.548715277997</v>
      </c>
      <c r="AE114" s="83">
        <v>44628.548715277997</v>
      </c>
    </row>
    <row r="115" spans="1:31" x14ac:dyDescent="0.25">
      <c r="A115">
        <v>114</v>
      </c>
      <c r="B115" s="82" t="s">
        <v>847</v>
      </c>
      <c r="C115" t="s">
        <v>536</v>
      </c>
      <c r="D115" t="s">
        <v>461</v>
      </c>
      <c r="E115" t="s">
        <v>282</v>
      </c>
      <c r="F115" t="s">
        <v>285</v>
      </c>
      <c r="G115" t="s">
        <v>608</v>
      </c>
      <c r="H115">
        <v>6</v>
      </c>
      <c r="I115">
        <v>2</v>
      </c>
      <c r="J115" t="s">
        <v>608</v>
      </c>
      <c r="K115">
        <v>51</v>
      </c>
      <c r="L115" t="s">
        <v>304</v>
      </c>
      <c r="M115">
        <v>0</v>
      </c>
      <c r="N115" t="s">
        <v>478</v>
      </c>
      <c r="O115" t="s">
        <v>458</v>
      </c>
      <c r="P115" t="s">
        <v>482</v>
      </c>
      <c r="U115" s="116"/>
      <c r="V115" t="s">
        <v>609</v>
      </c>
      <c r="W115" s="116">
        <v>44628</v>
      </c>
      <c r="X115" s="116"/>
      <c r="Y115" t="s">
        <v>457</v>
      </c>
      <c r="Z115" t="s">
        <v>848</v>
      </c>
      <c r="AA115" t="s">
        <v>480</v>
      </c>
      <c r="AB115" s="116">
        <v>44628</v>
      </c>
      <c r="AC115">
        <v>0</v>
      </c>
      <c r="AD115" s="83">
        <v>44628.549733795997</v>
      </c>
      <c r="AE115" s="83">
        <v>44628.549733795997</v>
      </c>
    </row>
    <row r="116" spans="1:31" x14ac:dyDescent="0.25">
      <c r="A116">
        <v>115</v>
      </c>
      <c r="B116" s="82" t="s">
        <v>849</v>
      </c>
      <c r="C116" t="s">
        <v>850</v>
      </c>
      <c r="D116" t="s">
        <v>461</v>
      </c>
      <c r="E116" t="s">
        <v>282</v>
      </c>
      <c r="F116" t="s">
        <v>285</v>
      </c>
      <c r="G116" t="s">
        <v>608</v>
      </c>
      <c r="H116">
        <v>6</v>
      </c>
      <c r="I116">
        <v>2</v>
      </c>
      <c r="J116" t="s">
        <v>608</v>
      </c>
      <c r="K116">
        <v>47</v>
      </c>
      <c r="L116" t="s">
        <v>304</v>
      </c>
      <c r="M116">
        <v>0</v>
      </c>
      <c r="N116" t="s">
        <v>478</v>
      </c>
      <c r="O116" t="s">
        <v>458</v>
      </c>
      <c r="P116" t="s">
        <v>482</v>
      </c>
      <c r="U116" s="116"/>
      <c r="V116" t="s">
        <v>609</v>
      </c>
      <c r="W116" s="116">
        <v>44628</v>
      </c>
      <c r="X116" s="116"/>
      <c r="Y116" t="s">
        <v>457</v>
      </c>
      <c r="Z116" t="s">
        <v>851</v>
      </c>
      <c r="AA116" t="s">
        <v>480</v>
      </c>
      <c r="AB116" s="116">
        <v>44628</v>
      </c>
      <c r="AC116">
        <v>0</v>
      </c>
      <c r="AD116" s="83">
        <v>44628.551226852003</v>
      </c>
      <c r="AE116" s="83">
        <v>44628.551226852003</v>
      </c>
    </row>
    <row r="117" spans="1:31" x14ac:dyDescent="0.25">
      <c r="A117">
        <v>116</v>
      </c>
      <c r="B117" s="82" t="s">
        <v>852</v>
      </c>
      <c r="C117" t="s">
        <v>853</v>
      </c>
      <c r="D117" t="s">
        <v>461</v>
      </c>
      <c r="E117" t="s">
        <v>282</v>
      </c>
      <c r="F117" t="s">
        <v>285</v>
      </c>
      <c r="G117" t="s">
        <v>608</v>
      </c>
      <c r="H117">
        <v>6</v>
      </c>
      <c r="I117">
        <v>2</v>
      </c>
      <c r="J117" t="s">
        <v>608</v>
      </c>
      <c r="K117">
        <v>28</v>
      </c>
      <c r="L117" t="s">
        <v>304</v>
      </c>
      <c r="M117">
        <v>0</v>
      </c>
      <c r="N117" t="s">
        <v>478</v>
      </c>
      <c r="O117" t="s">
        <v>458</v>
      </c>
      <c r="P117" t="s">
        <v>482</v>
      </c>
      <c r="U117" s="116"/>
      <c r="V117" t="s">
        <v>609</v>
      </c>
      <c r="W117" s="116">
        <v>44628</v>
      </c>
      <c r="X117" s="116"/>
      <c r="Y117" t="s">
        <v>457</v>
      </c>
      <c r="Z117" t="s">
        <v>854</v>
      </c>
      <c r="AA117" t="s">
        <v>480</v>
      </c>
      <c r="AB117" s="116">
        <v>44628</v>
      </c>
      <c r="AC117">
        <v>0</v>
      </c>
      <c r="AD117" s="83">
        <v>44628.552384258997</v>
      </c>
      <c r="AE117" s="83">
        <v>44628.552384258997</v>
      </c>
    </row>
    <row r="118" spans="1:31" x14ac:dyDescent="0.25">
      <c r="A118">
        <v>117</v>
      </c>
      <c r="B118" s="82" t="s">
        <v>855</v>
      </c>
      <c r="C118" t="s">
        <v>856</v>
      </c>
      <c r="D118" t="s">
        <v>461</v>
      </c>
      <c r="E118" t="s">
        <v>282</v>
      </c>
      <c r="F118" t="s">
        <v>285</v>
      </c>
      <c r="G118" t="s">
        <v>608</v>
      </c>
      <c r="H118">
        <v>6</v>
      </c>
      <c r="I118">
        <v>2</v>
      </c>
      <c r="J118" t="s">
        <v>608</v>
      </c>
      <c r="K118">
        <v>22</v>
      </c>
      <c r="L118" t="s">
        <v>304</v>
      </c>
      <c r="M118">
        <v>0</v>
      </c>
      <c r="N118" t="s">
        <v>478</v>
      </c>
      <c r="O118" t="s">
        <v>458</v>
      </c>
      <c r="P118" t="s">
        <v>482</v>
      </c>
      <c r="U118" s="116"/>
      <c r="V118" t="s">
        <v>609</v>
      </c>
      <c r="W118" s="116">
        <v>44628</v>
      </c>
      <c r="X118" s="116"/>
      <c r="Y118" t="s">
        <v>457</v>
      </c>
      <c r="Z118" t="s">
        <v>857</v>
      </c>
      <c r="AA118" t="s">
        <v>480</v>
      </c>
      <c r="AB118" s="116">
        <v>44628</v>
      </c>
      <c r="AC118">
        <v>0</v>
      </c>
      <c r="AD118" s="83">
        <v>44628.553460648</v>
      </c>
      <c r="AE118" s="83">
        <v>44628.553460648</v>
      </c>
    </row>
    <row r="119" spans="1:31" x14ac:dyDescent="0.25">
      <c r="A119">
        <v>118</v>
      </c>
      <c r="B119" s="82" t="s">
        <v>858</v>
      </c>
      <c r="C119" t="s">
        <v>859</v>
      </c>
      <c r="D119" t="s">
        <v>461</v>
      </c>
      <c r="E119" t="s">
        <v>282</v>
      </c>
      <c r="F119" t="s">
        <v>284</v>
      </c>
      <c r="G119" t="s">
        <v>582</v>
      </c>
      <c r="H119">
        <v>2</v>
      </c>
      <c r="I119">
        <v>1</v>
      </c>
      <c r="J119" t="s">
        <v>860</v>
      </c>
      <c r="K119">
        <v>36</v>
      </c>
      <c r="L119" t="s">
        <v>304</v>
      </c>
      <c r="M119" t="s">
        <v>505</v>
      </c>
      <c r="N119" t="s">
        <v>489</v>
      </c>
      <c r="O119" t="s">
        <v>458</v>
      </c>
      <c r="P119" t="s">
        <v>503</v>
      </c>
      <c r="U119" s="116"/>
      <c r="V119" t="s">
        <v>526</v>
      </c>
      <c r="W119" s="116">
        <v>44628</v>
      </c>
      <c r="X119" s="116"/>
      <c r="Y119" t="s">
        <v>457</v>
      </c>
      <c r="AB119" s="116"/>
      <c r="AC119">
        <v>1</v>
      </c>
      <c r="AD119" s="83">
        <v>44628.562638889001</v>
      </c>
      <c r="AE119" s="83">
        <v>44628.562638889001</v>
      </c>
    </row>
    <row r="120" spans="1:31" x14ac:dyDescent="0.25">
      <c r="A120">
        <v>119</v>
      </c>
      <c r="B120" s="82" t="s">
        <v>861</v>
      </c>
      <c r="C120" t="s">
        <v>862</v>
      </c>
      <c r="D120" t="s">
        <v>461</v>
      </c>
      <c r="E120" t="s">
        <v>282</v>
      </c>
      <c r="F120" t="s">
        <v>284</v>
      </c>
      <c r="G120" t="s">
        <v>582</v>
      </c>
      <c r="H120">
        <v>2</v>
      </c>
      <c r="I120">
        <v>1</v>
      </c>
      <c r="J120" t="s">
        <v>860</v>
      </c>
      <c r="K120">
        <v>6</v>
      </c>
      <c r="L120" t="s">
        <v>306</v>
      </c>
      <c r="M120" t="s">
        <v>505</v>
      </c>
      <c r="N120" t="s">
        <v>497</v>
      </c>
      <c r="O120" t="s">
        <v>458</v>
      </c>
      <c r="P120" t="s">
        <v>503</v>
      </c>
      <c r="U120" s="116"/>
      <c r="V120" t="s">
        <v>526</v>
      </c>
      <c r="W120" s="116">
        <v>44628</v>
      </c>
      <c r="X120" s="116"/>
      <c r="Y120" t="s">
        <v>457</v>
      </c>
      <c r="AB120" s="116"/>
      <c r="AC120">
        <v>1</v>
      </c>
      <c r="AD120" s="83">
        <v>44628.565081018998</v>
      </c>
      <c r="AE120" s="83">
        <v>44628.565081018998</v>
      </c>
    </row>
    <row r="121" spans="1:31" x14ac:dyDescent="0.25">
      <c r="A121">
        <v>120</v>
      </c>
      <c r="B121" s="82" t="s">
        <v>863</v>
      </c>
      <c r="C121" t="s">
        <v>864</v>
      </c>
      <c r="D121" t="s">
        <v>461</v>
      </c>
      <c r="E121" t="s">
        <v>282</v>
      </c>
      <c r="F121" t="s">
        <v>284</v>
      </c>
      <c r="G121" t="s">
        <v>582</v>
      </c>
      <c r="H121">
        <v>2</v>
      </c>
      <c r="I121">
        <v>1</v>
      </c>
      <c r="J121" t="s">
        <v>860</v>
      </c>
      <c r="K121">
        <v>10</v>
      </c>
      <c r="L121" t="s">
        <v>304</v>
      </c>
      <c r="M121" t="s">
        <v>505</v>
      </c>
      <c r="N121" t="s">
        <v>497</v>
      </c>
      <c r="O121" t="s">
        <v>458</v>
      </c>
      <c r="P121" t="s">
        <v>503</v>
      </c>
      <c r="U121" s="116"/>
      <c r="V121" t="s">
        <v>526</v>
      </c>
      <c r="W121" s="116">
        <v>44628</v>
      </c>
      <c r="X121" s="116"/>
      <c r="Y121" t="s">
        <v>457</v>
      </c>
      <c r="AB121" s="116"/>
      <c r="AC121">
        <v>1</v>
      </c>
      <c r="AD121" s="83">
        <v>44628.566585647997</v>
      </c>
      <c r="AE121" s="83">
        <v>44628.566585647997</v>
      </c>
    </row>
    <row r="122" spans="1:31" x14ac:dyDescent="0.25">
      <c r="A122">
        <v>121</v>
      </c>
      <c r="B122" s="82" t="s">
        <v>865</v>
      </c>
      <c r="C122" t="s">
        <v>866</v>
      </c>
      <c r="D122" t="s">
        <v>461</v>
      </c>
      <c r="E122" t="s">
        <v>282</v>
      </c>
      <c r="F122" t="s">
        <v>284</v>
      </c>
      <c r="G122" t="s">
        <v>582</v>
      </c>
      <c r="H122">
        <v>2</v>
      </c>
      <c r="I122">
        <v>1</v>
      </c>
      <c r="J122" t="s">
        <v>867</v>
      </c>
      <c r="K122">
        <v>37</v>
      </c>
      <c r="L122" t="s">
        <v>304</v>
      </c>
      <c r="M122" t="s">
        <v>505</v>
      </c>
      <c r="N122" t="s">
        <v>489</v>
      </c>
      <c r="O122" t="s">
        <v>458</v>
      </c>
      <c r="P122" t="s">
        <v>503</v>
      </c>
      <c r="U122" s="116"/>
      <c r="V122" t="s">
        <v>526</v>
      </c>
      <c r="W122" s="116">
        <v>44628</v>
      </c>
      <c r="X122" s="116"/>
      <c r="Y122" t="s">
        <v>457</v>
      </c>
      <c r="AB122" s="116"/>
      <c r="AC122">
        <v>1</v>
      </c>
      <c r="AD122" s="83">
        <v>44628.571759259001</v>
      </c>
      <c r="AE122" s="83">
        <v>44628.571759259001</v>
      </c>
    </row>
    <row r="123" spans="1:31" x14ac:dyDescent="0.25">
      <c r="A123">
        <v>122</v>
      </c>
      <c r="B123" s="82" t="s">
        <v>868</v>
      </c>
      <c r="C123" t="s">
        <v>869</v>
      </c>
      <c r="D123" t="s">
        <v>461</v>
      </c>
      <c r="E123" t="s">
        <v>282</v>
      </c>
      <c r="F123" t="s">
        <v>284</v>
      </c>
      <c r="G123" t="s">
        <v>582</v>
      </c>
      <c r="H123">
        <v>2</v>
      </c>
      <c r="I123">
        <v>1</v>
      </c>
      <c r="J123" t="s">
        <v>867</v>
      </c>
      <c r="K123">
        <v>32</v>
      </c>
      <c r="L123" t="s">
        <v>306</v>
      </c>
      <c r="M123" t="s">
        <v>505</v>
      </c>
      <c r="N123" t="s">
        <v>489</v>
      </c>
      <c r="O123" t="s">
        <v>458</v>
      </c>
      <c r="P123" t="s">
        <v>503</v>
      </c>
      <c r="U123" s="116"/>
      <c r="V123" t="s">
        <v>526</v>
      </c>
      <c r="W123" s="116">
        <v>44628</v>
      </c>
      <c r="X123" s="116"/>
      <c r="Y123" t="s">
        <v>457</v>
      </c>
      <c r="AB123" s="116"/>
      <c r="AC123">
        <v>1</v>
      </c>
      <c r="AD123" s="83">
        <v>44628.573495370001</v>
      </c>
      <c r="AE123" s="83">
        <v>44628.573495370001</v>
      </c>
    </row>
    <row r="124" spans="1:31" x14ac:dyDescent="0.25">
      <c r="A124">
        <v>123</v>
      </c>
      <c r="B124" s="82" t="s">
        <v>870</v>
      </c>
      <c r="C124" t="s">
        <v>871</v>
      </c>
      <c r="D124" t="s">
        <v>461</v>
      </c>
      <c r="E124" t="s">
        <v>282</v>
      </c>
      <c r="F124" t="s">
        <v>284</v>
      </c>
      <c r="G124" t="s">
        <v>582</v>
      </c>
      <c r="H124">
        <v>2</v>
      </c>
      <c r="I124">
        <v>1</v>
      </c>
      <c r="J124" t="s">
        <v>867</v>
      </c>
      <c r="K124">
        <v>8</v>
      </c>
      <c r="L124" t="s">
        <v>306</v>
      </c>
      <c r="M124" t="s">
        <v>505</v>
      </c>
      <c r="N124" t="s">
        <v>497</v>
      </c>
      <c r="O124" t="s">
        <v>458</v>
      </c>
      <c r="P124" t="s">
        <v>503</v>
      </c>
      <c r="U124" s="116"/>
      <c r="V124" t="s">
        <v>526</v>
      </c>
      <c r="W124" s="116">
        <v>44628</v>
      </c>
      <c r="X124" s="116"/>
      <c r="Y124" t="s">
        <v>457</v>
      </c>
      <c r="AB124" s="116"/>
      <c r="AC124">
        <v>1</v>
      </c>
      <c r="AD124" s="83">
        <v>44628.576400462996</v>
      </c>
      <c r="AE124" s="83">
        <v>44628.576400462996</v>
      </c>
    </row>
    <row r="125" spans="1:31" x14ac:dyDescent="0.25">
      <c r="A125">
        <v>124</v>
      </c>
      <c r="B125" s="82" t="s">
        <v>872</v>
      </c>
      <c r="C125" t="s">
        <v>873</v>
      </c>
      <c r="D125" t="s">
        <v>461</v>
      </c>
      <c r="E125" t="s">
        <v>282</v>
      </c>
      <c r="F125" t="s">
        <v>290</v>
      </c>
      <c r="G125" t="s">
        <v>619</v>
      </c>
      <c r="H125">
        <v>4</v>
      </c>
      <c r="I125">
        <v>3</v>
      </c>
      <c r="J125" t="s">
        <v>709</v>
      </c>
      <c r="K125">
        <v>68</v>
      </c>
      <c r="L125" t="s">
        <v>306</v>
      </c>
      <c r="M125" t="s">
        <v>508</v>
      </c>
      <c r="N125" t="s">
        <v>485</v>
      </c>
      <c r="O125" t="s">
        <v>458</v>
      </c>
      <c r="P125" t="s">
        <v>481</v>
      </c>
      <c r="U125" s="116"/>
      <c r="V125" t="s">
        <v>509</v>
      </c>
      <c r="W125" s="116">
        <v>44626</v>
      </c>
      <c r="X125" s="116"/>
      <c r="Y125" t="s">
        <v>457</v>
      </c>
      <c r="AB125" s="116"/>
      <c r="AC125">
        <v>1</v>
      </c>
      <c r="AD125" s="83">
        <v>44628.994305556</v>
      </c>
      <c r="AE125" s="83">
        <v>44628.994305556</v>
      </c>
    </row>
    <row r="126" spans="1:31" x14ac:dyDescent="0.25">
      <c r="A126">
        <v>125</v>
      </c>
      <c r="B126" s="82" t="s">
        <v>874</v>
      </c>
      <c r="C126" t="s">
        <v>875</v>
      </c>
      <c r="D126" t="s">
        <v>461</v>
      </c>
      <c r="E126" t="s">
        <v>282</v>
      </c>
      <c r="F126" t="s">
        <v>290</v>
      </c>
      <c r="G126" t="s">
        <v>619</v>
      </c>
      <c r="H126">
        <v>4</v>
      </c>
      <c r="I126">
        <v>3</v>
      </c>
      <c r="J126" t="s">
        <v>709</v>
      </c>
      <c r="K126">
        <v>55</v>
      </c>
      <c r="L126" t="s">
        <v>304</v>
      </c>
      <c r="M126" t="s">
        <v>508</v>
      </c>
      <c r="N126" t="s">
        <v>485</v>
      </c>
      <c r="O126" t="s">
        <v>458</v>
      </c>
      <c r="P126" t="s">
        <v>481</v>
      </c>
      <c r="U126" s="116"/>
      <c r="V126" t="s">
        <v>509</v>
      </c>
      <c r="W126" s="116">
        <v>44626</v>
      </c>
      <c r="X126" s="116"/>
      <c r="Y126" t="s">
        <v>457</v>
      </c>
      <c r="AB126" s="116"/>
      <c r="AC126">
        <v>1</v>
      </c>
      <c r="AD126" s="83">
        <v>44628.995196759002</v>
      </c>
      <c r="AE126" s="83">
        <v>44628.995196759002</v>
      </c>
    </row>
    <row r="127" spans="1:31" x14ac:dyDescent="0.25">
      <c r="A127">
        <v>126</v>
      </c>
      <c r="B127" s="82" t="s">
        <v>876</v>
      </c>
      <c r="C127" t="s">
        <v>877</v>
      </c>
      <c r="D127" t="s">
        <v>461</v>
      </c>
      <c r="E127" t="s">
        <v>282</v>
      </c>
      <c r="F127" t="s">
        <v>290</v>
      </c>
      <c r="G127" t="s">
        <v>619</v>
      </c>
      <c r="H127">
        <v>4</v>
      </c>
      <c r="I127">
        <v>3</v>
      </c>
      <c r="J127" t="s">
        <v>709</v>
      </c>
      <c r="K127">
        <v>51</v>
      </c>
      <c r="L127" t="s">
        <v>306</v>
      </c>
      <c r="M127" t="s">
        <v>508</v>
      </c>
      <c r="N127" t="s">
        <v>485</v>
      </c>
      <c r="O127" t="s">
        <v>458</v>
      </c>
      <c r="P127" t="s">
        <v>481</v>
      </c>
      <c r="U127" s="116"/>
      <c r="V127" t="s">
        <v>509</v>
      </c>
      <c r="W127" s="116">
        <v>44626</v>
      </c>
      <c r="X127" s="116"/>
      <c r="Y127" t="s">
        <v>457</v>
      </c>
      <c r="AB127" s="116"/>
      <c r="AC127">
        <v>1</v>
      </c>
      <c r="AD127" s="83">
        <v>44628.996365740997</v>
      </c>
      <c r="AE127" s="83">
        <v>44628.996365740997</v>
      </c>
    </row>
    <row r="128" spans="1:31" x14ac:dyDescent="0.25">
      <c r="A128">
        <v>127</v>
      </c>
      <c r="B128" s="82" t="s">
        <v>878</v>
      </c>
      <c r="C128" t="s">
        <v>879</v>
      </c>
      <c r="D128" t="s">
        <v>461</v>
      </c>
      <c r="E128" t="s">
        <v>282</v>
      </c>
      <c r="F128" t="s">
        <v>290</v>
      </c>
      <c r="G128" t="s">
        <v>619</v>
      </c>
      <c r="H128">
        <v>4</v>
      </c>
      <c r="I128">
        <v>3</v>
      </c>
      <c r="J128" t="s">
        <v>709</v>
      </c>
      <c r="K128">
        <v>19</v>
      </c>
      <c r="L128" t="s">
        <v>304</v>
      </c>
      <c r="M128" t="s">
        <v>508</v>
      </c>
      <c r="N128" t="s">
        <v>489</v>
      </c>
      <c r="O128" t="s">
        <v>458</v>
      </c>
      <c r="P128" t="s">
        <v>481</v>
      </c>
      <c r="U128" s="116"/>
      <c r="V128" t="s">
        <v>509</v>
      </c>
      <c r="W128" s="116">
        <v>44626</v>
      </c>
      <c r="X128" s="116"/>
      <c r="Y128" t="s">
        <v>457</v>
      </c>
      <c r="AB128" s="116"/>
      <c r="AC128">
        <v>1</v>
      </c>
      <c r="AD128" s="83">
        <v>44628.997071758997</v>
      </c>
      <c r="AE128" s="83">
        <v>44628.997071758997</v>
      </c>
    </row>
    <row r="129" spans="1:31" x14ac:dyDescent="0.25">
      <c r="A129">
        <v>128</v>
      </c>
      <c r="B129" s="82" t="s">
        <v>880</v>
      </c>
      <c r="C129" t="s">
        <v>881</v>
      </c>
      <c r="D129" t="s">
        <v>461</v>
      </c>
      <c r="E129" t="s">
        <v>282</v>
      </c>
      <c r="F129" t="s">
        <v>290</v>
      </c>
      <c r="G129" t="s">
        <v>619</v>
      </c>
      <c r="H129">
        <v>4</v>
      </c>
      <c r="I129">
        <v>3</v>
      </c>
      <c r="J129" t="s">
        <v>709</v>
      </c>
      <c r="K129">
        <v>73</v>
      </c>
      <c r="L129" t="s">
        <v>304</v>
      </c>
      <c r="M129" t="s">
        <v>508</v>
      </c>
      <c r="N129" t="s">
        <v>497</v>
      </c>
      <c r="O129" t="s">
        <v>458</v>
      </c>
      <c r="P129" t="s">
        <v>481</v>
      </c>
      <c r="U129" s="116"/>
      <c r="V129" t="s">
        <v>509</v>
      </c>
      <c r="W129" s="116">
        <v>44626</v>
      </c>
      <c r="X129" s="116"/>
      <c r="Y129" t="s">
        <v>457</v>
      </c>
      <c r="AB129" s="116"/>
      <c r="AC129">
        <v>1</v>
      </c>
      <c r="AD129" s="83">
        <v>44628.997766203996</v>
      </c>
      <c r="AE129" s="83">
        <v>44628.997766203996</v>
      </c>
    </row>
    <row r="130" spans="1:31" x14ac:dyDescent="0.25">
      <c r="A130">
        <v>129</v>
      </c>
      <c r="B130" s="82" t="s">
        <v>882</v>
      </c>
      <c r="C130" t="s">
        <v>883</v>
      </c>
      <c r="D130" t="s">
        <v>461</v>
      </c>
      <c r="E130" t="s">
        <v>282</v>
      </c>
      <c r="F130" t="s">
        <v>290</v>
      </c>
      <c r="G130" t="s">
        <v>619</v>
      </c>
      <c r="H130">
        <v>4</v>
      </c>
      <c r="I130">
        <v>3</v>
      </c>
      <c r="J130" t="s">
        <v>709</v>
      </c>
      <c r="K130">
        <v>63</v>
      </c>
      <c r="L130" t="s">
        <v>306</v>
      </c>
      <c r="M130" t="s">
        <v>508</v>
      </c>
      <c r="N130" t="s">
        <v>497</v>
      </c>
      <c r="O130" t="s">
        <v>458</v>
      </c>
      <c r="P130" t="s">
        <v>481</v>
      </c>
      <c r="U130" s="116"/>
      <c r="V130" t="s">
        <v>509</v>
      </c>
      <c r="W130" s="116">
        <v>44626</v>
      </c>
      <c r="X130" s="116"/>
      <c r="Y130" t="s">
        <v>457</v>
      </c>
      <c r="AB130" s="116"/>
      <c r="AC130">
        <v>1</v>
      </c>
      <c r="AD130" s="83">
        <v>44628.998692130001</v>
      </c>
      <c r="AE130" s="83">
        <v>44628.998692130001</v>
      </c>
    </row>
    <row r="131" spans="1:31" x14ac:dyDescent="0.25">
      <c r="A131">
        <v>130</v>
      </c>
      <c r="B131" s="82" t="s">
        <v>884</v>
      </c>
      <c r="C131" t="s">
        <v>885</v>
      </c>
      <c r="D131" t="s">
        <v>461</v>
      </c>
      <c r="E131" t="s">
        <v>282</v>
      </c>
      <c r="F131" t="s">
        <v>290</v>
      </c>
      <c r="G131" t="s">
        <v>619</v>
      </c>
      <c r="H131">
        <v>4</v>
      </c>
      <c r="I131">
        <v>3</v>
      </c>
      <c r="J131" t="s">
        <v>709</v>
      </c>
      <c r="K131">
        <v>37</v>
      </c>
      <c r="L131" t="s">
        <v>304</v>
      </c>
      <c r="M131" t="s">
        <v>508</v>
      </c>
      <c r="N131" t="s">
        <v>489</v>
      </c>
      <c r="O131" t="s">
        <v>458</v>
      </c>
      <c r="P131" t="s">
        <v>481</v>
      </c>
      <c r="U131" s="116"/>
      <c r="V131" t="s">
        <v>509</v>
      </c>
      <c r="W131" s="116">
        <v>44626</v>
      </c>
      <c r="X131" s="116"/>
      <c r="Y131" t="s">
        <v>457</v>
      </c>
      <c r="AB131" s="116"/>
      <c r="AC131">
        <v>1</v>
      </c>
      <c r="AD131" s="83">
        <v>44628.999456019003</v>
      </c>
      <c r="AE131" s="83">
        <v>44628.999456019003</v>
      </c>
    </row>
    <row r="132" spans="1:31" x14ac:dyDescent="0.25">
      <c r="A132">
        <v>131</v>
      </c>
      <c r="B132" s="82" t="s">
        <v>886</v>
      </c>
      <c r="C132" t="s">
        <v>887</v>
      </c>
      <c r="D132" t="s">
        <v>461</v>
      </c>
      <c r="E132" t="s">
        <v>282</v>
      </c>
      <c r="F132" t="s">
        <v>290</v>
      </c>
      <c r="G132" t="s">
        <v>619</v>
      </c>
      <c r="H132">
        <v>4</v>
      </c>
      <c r="I132">
        <v>3</v>
      </c>
      <c r="J132" t="s">
        <v>709</v>
      </c>
      <c r="K132">
        <v>29</v>
      </c>
      <c r="L132" t="s">
        <v>306</v>
      </c>
      <c r="M132" t="s">
        <v>508</v>
      </c>
      <c r="N132" t="s">
        <v>489</v>
      </c>
      <c r="O132" t="s">
        <v>458</v>
      </c>
      <c r="P132" t="s">
        <v>481</v>
      </c>
      <c r="U132" s="116"/>
      <c r="V132" t="s">
        <v>509</v>
      </c>
      <c r="W132" s="116">
        <v>44626</v>
      </c>
      <c r="X132" s="116"/>
      <c r="Y132" t="s">
        <v>457</v>
      </c>
      <c r="AB132" s="116"/>
      <c r="AC132">
        <v>1</v>
      </c>
      <c r="AD132" s="83">
        <v>44629.000381944003</v>
      </c>
      <c r="AE132" s="83">
        <v>44629.000381944003</v>
      </c>
    </row>
    <row r="133" spans="1:31" x14ac:dyDescent="0.25">
      <c r="A133">
        <v>132</v>
      </c>
      <c r="B133" s="82" t="s">
        <v>888</v>
      </c>
      <c r="C133" t="s">
        <v>743</v>
      </c>
      <c r="D133" t="s">
        <v>461</v>
      </c>
      <c r="E133" t="s">
        <v>282</v>
      </c>
      <c r="F133" t="s">
        <v>290</v>
      </c>
      <c r="G133" t="s">
        <v>619</v>
      </c>
      <c r="H133">
        <v>4</v>
      </c>
      <c r="I133">
        <v>3</v>
      </c>
      <c r="J133" t="s">
        <v>709</v>
      </c>
      <c r="K133">
        <v>64</v>
      </c>
      <c r="L133" t="s">
        <v>304</v>
      </c>
      <c r="M133" t="s">
        <v>508</v>
      </c>
      <c r="N133" t="s">
        <v>497</v>
      </c>
      <c r="O133" t="s">
        <v>458</v>
      </c>
      <c r="P133" t="s">
        <v>481</v>
      </c>
      <c r="U133" s="116"/>
      <c r="V133" t="s">
        <v>509</v>
      </c>
      <c r="W133" s="116">
        <v>44626</v>
      </c>
      <c r="X133" s="116"/>
      <c r="Y133" t="s">
        <v>457</v>
      </c>
      <c r="AB133" s="116"/>
      <c r="AC133">
        <v>1</v>
      </c>
      <c r="AD133" s="83">
        <v>44629.001215277996</v>
      </c>
      <c r="AE133" s="83">
        <v>44629.001215277996</v>
      </c>
    </row>
    <row r="134" spans="1:31" x14ac:dyDescent="0.25">
      <c r="A134">
        <v>133</v>
      </c>
      <c r="B134" s="82" t="s">
        <v>889</v>
      </c>
      <c r="C134" t="s">
        <v>890</v>
      </c>
      <c r="D134" t="s">
        <v>461</v>
      </c>
      <c r="E134" t="s">
        <v>282</v>
      </c>
      <c r="F134" t="s">
        <v>290</v>
      </c>
      <c r="G134" t="s">
        <v>619</v>
      </c>
      <c r="H134">
        <v>4</v>
      </c>
      <c r="I134">
        <v>3</v>
      </c>
      <c r="J134" t="s">
        <v>709</v>
      </c>
      <c r="K134">
        <v>57</v>
      </c>
      <c r="L134" t="s">
        <v>306</v>
      </c>
      <c r="M134" t="s">
        <v>508</v>
      </c>
      <c r="N134" t="s">
        <v>484</v>
      </c>
      <c r="O134" t="s">
        <v>458</v>
      </c>
      <c r="P134" t="s">
        <v>481</v>
      </c>
      <c r="U134" s="116"/>
      <c r="V134" t="s">
        <v>509</v>
      </c>
      <c r="W134" s="116">
        <v>44626</v>
      </c>
      <c r="X134" s="116"/>
      <c r="Y134" t="s">
        <v>457</v>
      </c>
      <c r="AB134" s="116"/>
      <c r="AC134">
        <v>1</v>
      </c>
      <c r="AD134" s="83">
        <v>44629.002268518998</v>
      </c>
      <c r="AE134" s="83">
        <v>44629.002268518998</v>
      </c>
    </row>
    <row r="135" spans="1:31" x14ac:dyDescent="0.25">
      <c r="A135">
        <v>134</v>
      </c>
      <c r="B135" s="82" t="s">
        <v>891</v>
      </c>
      <c r="C135" t="s">
        <v>892</v>
      </c>
      <c r="D135" t="s">
        <v>461</v>
      </c>
      <c r="E135" t="s">
        <v>282</v>
      </c>
      <c r="F135" t="s">
        <v>290</v>
      </c>
      <c r="G135" t="s">
        <v>619</v>
      </c>
      <c r="H135">
        <v>4</v>
      </c>
      <c r="I135">
        <v>3</v>
      </c>
      <c r="J135" t="s">
        <v>709</v>
      </c>
      <c r="K135">
        <v>19</v>
      </c>
      <c r="L135" t="s">
        <v>306</v>
      </c>
      <c r="M135" t="s">
        <v>508</v>
      </c>
      <c r="N135" t="s">
        <v>489</v>
      </c>
      <c r="O135" t="s">
        <v>458</v>
      </c>
      <c r="P135" t="s">
        <v>481</v>
      </c>
      <c r="U135" s="116"/>
      <c r="V135" t="s">
        <v>509</v>
      </c>
      <c r="W135" s="116">
        <v>44626</v>
      </c>
      <c r="X135" s="116"/>
      <c r="Y135" t="s">
        <v>457</v>
      </c>
      <c r="AB135" s="116"/>
      <c r="AC135">
        <v>1</v>
      </c>
      <c r="AD135" s="83">
        <v>44629.002997684998</v>
      </c>
      <c r="AE135" s="83">
        <v>44629.002997684998</v>
      </c>
    </row>
    <row r="136" spans="1:31" x14ac:dyDescent="0.25">
      <c r="A136">
        <v>135</v>
      </c>
      <c r="B136" s="82" t="s">
        <v>893</v>
      </c>
      <c r="C136" t="s">
        <v>894</v>
      </c>
      <c r="D136" t="s">
        <v>461</v>
      </c>
      <c r="E136" t="s">
        <v>282</v>
      </c>
      <c r="F136" t="s">
        <v>290</v>
      </c>
      <c r="G136" t="s">
        <v>619</v>
      </c>
      <c r="H136">
        <v>4</v>
      </c>
      <c r="I136">
        <v>3</v>
      </c>
      <c r="J136" t="s">
        <v>709</v>
      </c>
      <c r="K136">
        <v>51</v>
      </c>
      <c r="L136" t="s">
        <v>304</v>
      </c>
      <c r="M136" t="s">
        <v>508</v>
      </c>
      <c r="N136" t="s">
        <v>484</v>
      </c>
      <c r="O136" t="s">
        <v>458</v>
      </c>
      <c r="P136" t="s">
        <v>481</v>
      </c>
      <c r="U136" s="116"/>
      <c r="V136" t="s">
        <v>509</v>
      </c>
      <c r="W136" s="116">
        <v>44626</v>
      </c>
      <c r="X136" s="116"/>
      <c r="Y136" t="s">
        <v>457</v>
      </c>
      <c r="AB136" s="116"/>
      <c r="AC136">
        <v>1</v>
      </c>
      <c r="AD136" s="83">
        <v>44629.005486110997</v>
      </c>
      <c r="AE136" s="83">
        <v>44629.005486110997</v>
      </c>
    </row>
    <row r="137" spans="1:31" x14ac:dyDescent="0.25">
      <c r="A137">
        <v>136</v>
      </c>
      <c r="B137" s="82" t="s">
        <v>895</v>
      </c>
      <c r="C137" t="s">
        <v>621</v>
      </c>
      <c r="D137" t="s">
        <v>461</v>
      </c>
      <c r="E137" t="s">
        <v>282</v>
      </c>
      <c r="F137" t="s">
        <v>290</v>
      </c>
      <c r="G137" t="s">
        <v>619</v>
      </c>
      <c r="H137">
        <v>4</v>
      </c>
      <c r="I137">
        <v>3</v>
      </c>
      <c r="J137" t="s">
        <v>709</v>
      </c>
      <c r="K137">
        <v>51</v>
      </c>
      <c r="L137" t="s">
        <v>306</v>
      </c>
      <c r="M137" t="s">
        <v>508</v>
      </c>
      <c r="N137" t="s">
        <v>484</v>
      </c>
      <c r="O137" t="s">
        <v>458</v>
      </c>
      <c r="P137" t="s">
        <v>481</v>
      </c>
      <c r="U137" s="116"/>
      <c r="V137" t="s">
        <v>509</v>
      </c>
      <c r="W137" s="116">
        <v>44626</v>
      </c>
      <c r="X137" s="116"/>
      <c r="Y137" t="s">
        <v>457</v>
      </c>
      <c r="AB137" s="116"/>
      <c r="AC137">
        <v>1</v>
      </c>
      <c r="AD137" s="83">
        <v>44629.006261574003</v>
      </c>
      <c r="AE137" s="83">
        <v>44629.006261574003</v>
      </c>
    </row>
    <row r="138" spans="1:31" x14ac:dyDescent="0.25">
      <c r="A138">
        <v>137</v>
      </c>
      <c r="B138" s="82" t="s">
        <v>896</v>
      </c>
      <c r="C138" t="s">
        <v>897</v>
      </c>
      <c r="D138" t="s">
        <v>461</v>
      </c>
      <c r="E138" t="s">
        <v>282</v>
      </c>
      <c r="F138" t="s">
        <v>290</v>
      </c>
      <c r="G138" t="s">
        <v>619</v>
      </c>
      <c r="H138">
        <v>4</v>
      </c>
      <c r="I138">
        <v>3</v>
      </c>
      <c r="J138" t="s">
        <v>709</v>
      </c>
      <c r="K138">
        <v>27</v>
      </c>
      <c r="L138" t="s">
        <v>304</v>
      </c>
      <c r="M138" t="s">
        <v>508</v>
      </c>
      <c r="N138" t="s">
        <v>489</v>
      </c>
      <c r="O138" t="s">
        <v>458</v>
      </c>
      <c r="P138" t="s">
        <v>481</v>
      </c>
      <c r="U138" s="116"/>
      <c r="V138" t="s">
        <v>509</v>
      </c>
      <c r="W138" s="116">
        <v>44626</v>
      </c>
      <c r="X138" s="116"/>
      <c r="Y138" t="s">
        <v>457</v>
      </c>
      <c r="AB138" s="116"/>
      <c r="AC138">
        <v>1</v>
      </c>
      <c r="AD138" s="83">
        <v>44629.007013889001</v>
      </c>
      <c r="AE138" s="83">
        <v>44629.007013889001</v>
      </c>
    </row>
    <row r="139" spans="1:31" x14ac:dyDescent="0.25">
      <c r="A139">
        <v>138</v>
      </c>
      <c r="B139" s="82" t="s">
        <v>898</v>
      </c>
      <c r="C139" t="s">
        <v>899</v>
      </c>
      <c r="D139" t="s">
        <v>461</v>
      </c>
      <c r="E139" t="s">
        <v>282</v>
      </c>
      <c r="F139" t="s">
        <v>285</v>
      </c>
      <c r="G139" t="s">
        <v>695</v>
      </c>
      <c r="H139">
        <v>6</v>
      </c>
      <c r="I139">
        <v>2</v>
      </c>
      <c r="J139" t="s">
        <v>695</v>
      </c>
      <c r="K139">
        <v>69</v>
      </c>
      <c r="L139" t="s">
        <v>304</v>
      </c>
      <c r="M139" t="s">
        <v>496</v>
      </c>
      <c r="N139" t="s">
        <v>478</v>
      </c>
      <c r="O139" t="s">
        <v>458</v>
      </c>
      <c r="P139" t="s">
        <v>481</v>
      </c>
      <c r="U139" s="116"/>
      <c r="V139" t="s">
        <v>609</v>
      </c>
      <c r="W139" s="116">
        <v>44629</v>
      </c>
      <c r="X139" s="116"/>
      <c r="Y139" t="s">
        <v>457</v>
      </c>
      <c r="Z139" t="s">
        <v>900</v>
      </c>
      <c r="AA139" t="s">
        <v>480</v>
      </c>
      <c r="AB139" s="116">
        <v>44629</v>
      </c>
      <c r="AC139">
        <v>0</v>
      </c>
      <c r="AD139" s="83">
        <v>44629.311331019002</v>
      </c>
      <c r="AE139" s="83">
        <v>44629.311331019002</v>
      </c>
    </row>
    <row r="140" spans="1:31" x14ac:dyDescent="0.25">
      <c r="A140">
        <v>139</v>
      </c>
      <c r="B140" s="82" t="s">
        <v>901</v>
      </c>
      <c r="C140" t="s">
        <v>902</v>
      </c>
      <c r="D140" t="s">
        <v>461</v>
      </c>
      <c r="E140" t="s">
        <v>282</v>
      </c>
      <c r="F140" t="s">
        <v>285</v>
      </c>
      <c r="G140" t="s">
        <v>695</v>
      </c>
      <c r="H140">
        <v>6</v>
      </c>
      <c r="I140">
        <v>2</v>
      </c>
      <c r="J140" t="s">
        <v>695</v>
      </c>
      <c r="K140">
        <v>55</v>
      </c>
      <c r="L140" t="s">
        <v>304</v>
      </c>
      <c r="M140" t="s">
        <v>496</v>
      </c>
      <c r="N140" t="s">
        <v>478</v>
      </c>
      <c r="O140" t="s">
        <v>458</v>
      </c>
      <c r="P140" t="s">
        <v>481</v>
      </c>
      <c r="U140" s="116"/>
      <c r="V140" t="s">
        <v>609</v>
      </c>
      <c r="W140" s="116">
        <v>44629</v>
      </c>
      <c r="X140" s="116"/>
      <c r="Y140" t="s">
        <v>457</v>
      </c>
      <c r="Z140" t="s">
        <v>903</v>
      </c>
      <c r="AA140" t="s">
        <v>480</v>
      </c>
      <c r="AB140" s="116">
        <v>44629</v>
      </c>
      <c r="AC140">
        <v>0</v>
      </c>
      <c r="AD140" s="83">
        <v>44629.312465278002</v>
      </c>
      <c r="AE140" s="83">
        <v>44629.312465278002</v>
      </c>
    </row>
    <row r="141" spans="1:31" x14ac:dyDescent="0.25">
      <c r="A141">
        <v>140</v>
      </c>
      <c r="B141" s="82" t="s">
        <v>904</v>
      </c>
      <c r="C141" t="s">
        <v>905</v>
      </c>
      <c r="D141" t="s">
        <v>461</v>
      </c>
      <c r="E141" t="s">
        <v>282</v>
      </c>
      <c r="F141" t="s">
        <v>285</v>
      </c>
      <c r="G141" t="s">
        <v>613</v>
      </c>
      <c r="H141">
        <v>2</v>
      </c>
      <c r="I141">
        <v>5</v>
      </c>
      <c r="J141" t="s">
        <v>613</v>
      </c>
      <c r="K141">
        <v>55</v>
      </c>
      <c r="L141" t="s">
        <v>304</v>
      </c>
      <c r="M141" t="s">
        <v>906</v>
      </c>
      <c r="N141" t="s">
        <v>478</v>
      </c>
      <c r="O141" t="s">
        <v>458</v>
      </c>
      <c r="P141" t="s">
        <v>482</v>
      </c>
      <c r="U141" s="116"/>
      <c r="V141" t="s">
        <v>609</v>
      </c>
      <c r="W141" s="116">
        <v>44629</v>
      </c>
      <c r="X141" s="116"/>
      <c r="Y141" t="s">
        <v>457</v>
      </c>
      <c r="Z141" t="s">
        <v>907</v>
      </c>
      <c r="AA141" t="s">
        <v>480</v>
      </c>
      <c r="AB141" s="116">
        <v>44629</v>
      </c>
      <c r="AC141">
        <v>0</v>
      </c>
      <c r="AD141" s="83">
        <v>44629.369930556</v>
      </c>
      <c r="AE141" s="83">
        <v>44629.369930556</v>
      </c>
    </row>
    <row r="142" spans="1:31" x14ac:dyDescent="0.25">
      <c r="A142">
        <v>141</v>
      </c>
      <c r="B142" s="82" t="s">
        <v>908</v>
      </c>
      <c r="C142" t="s">
        <v>909</v>
      </c>
      <c r="D142" t="s">
        <v>461</v>
      </c>
      <c r="E142" t="s">
        <v>282</v>
      </c>
      <c r="F142" t="s">
        <v>285</v>
      </c>
      <c r="G142" t="s">
        <v>613</v>
      </c>
      <c r="H142">
        <v>2</v>
      </c>
      <c r="I142">
        <v>5</v>
      </c>
      <c r="J142" t="s">
        <v>613</v>
      </c>
      <c r="K142">
        <v>18</v>
      </c>
      <c r="L142" t="s">
        <v>304</v>
      </c>
      <c r="M142" t="s">
        <v>906</v>
      </c>
      <c r="N142" t="s">
        <v>478</v>
      </c>
      <c r="O142" t="s">
        <v>458</v>
      </c>
      <c r="P142" t="s">
        <v>482</v>
      </c>
      <c r="U142" s="116"/>
      <c r="V142" t="s">
        <v>609</v>
      </c>
      <c r="W142" s="116">
        <v>44629</v>
      </c>
      <c r="X142" s="116"/>
      <c r="Y142" t="s">
        <v>457</v>
      </c>
      <c r="Z142" t="s">
        <v>910</v>
      </c>
      <c r="AA142" t="s">
        <v>480</v>
      </c>
      <c r="AB142" s="116">
        <v>44629</v>
      </c>
      <c r="AC142">
        <v>0</v>
      </c>
      <c r="AD142" s="83">
        <v>44629.371076388998</v>
      </c>
      <c r="AE142" s="83">
        <v>44629.371076388998</v>
      </c>
    </row>
    <row r="143" spans="1:31" x14ac:dyDescent="0.25">
      <c r="A143">
        <v>142</v>
      </c>
      <c r="B143" s="82" t="s">
        <v>911</v>
      </c>
      <c r="C143" t="s">
        <v>620</v>
      </c>
      <c r="D143" t="s">
        <v>461</v>
      </c>
      <c r="E143" t="s">
        <v>282</v>
      </c>
      <c r="F143" t="s">
        <v>285</v>
      </c>
      <c r="G143" t="s">
        <v>613</v>
      </c>
      <c r="H143">
        <v>2</v>
      </c>
      <c r="I143">
        <v>5</v>
      </c>
      <c r="J143" t="s">
        <v>613</v>
      </c>
      <c r="K143">
        <v>56</v>
      </c>
      <c r="L143" t="s">
        <v>304</v>
      </c>
      <c r="M143">
        <v>0</v>
      </c>
      <c r="N143" t="s">
        <v>478</v>
      </c>
      <c r="O143" t="s">
        <v>458</v>
      </c>
      <c r="P143" t="s">
        <v>482</v>
      </c>
      <c r="U143" s="116"/>
      <c r="V143" t="s">
        <v>609</v>
      </c>
      <c r="W143" s="116">
        <v>44629</v>
      </c>
      <c r="X143" s="116"/>
      <c r="Y143" t="s">
        <v>457</v>
      </c>
      <c r="Z143" t="s">
        <v>912</v>
      </c>
      <c r="AA143" t="s">
        <v>480</v>
      </c>
      <c r="AB143" s="116">
        <v>44629</v>
      </c>
      <c r="AC143">
        <v>0</v>
      </c>
      <c r="AD143" s="83">
        <v>44629.371851852004</v>
      </c>
      <c r="AE143" s="83">
        <v>44629.371851852004</v>
      </c>
    </row>
    <row r="144" spans="1:31" x14ac:dyDescent="0.25">
      <c r="A144">
        <v>143</v>
      </c>
      <c r="B144" s="82" t="s">
        <v>913</v>
      </c>
      <c r="C144" t="s">
        <v>662</v>
      </c>
      <c r="D144" t="s">
        <v>461</v>
      </c>
      <c r="E144" t="s">
        <v>282</v>
      </c>
      <c r="F144" t="s">
        <v>285</v>
      </c>
      <c r="G144" t="s">
        <v>695</v>
      </c>
      <c r="H144">
        <v>1</v>
      </c>
      <c r="I144">
        <v>6</v>
      </c>
      <c r="J144" t="s">
        <v>695</v>
      </c>
      <c r="K144">
        <v>46</v>
      </c>
      <c r="L144" t="s">
        <v>306</v>
      </c>
      <c r="M144" t="s">
        <v>496</v>
      </c>
      <c r="N144" t="s">
        <v>478</v>
      </c>
      <c r="O144" t="s">
        <v>458</v>
      </c>
      <c r="P144" t="s">
        <v>481</v>
      </c>
      <c r="U144" s="116"/>
      <c r="V144" t="s">
        <v>609</v>
      </c>
      <c r="W144" s="116">
        <v>44629</v>
      </c>
      <c r="X144" s="116"/>
      <c r="Y144" t="s">
        <v>457</v>
      </c>
      <c r="Z144" t="s">
        <v>914</v>
      </c>
      <c r="AA144" t="s">
        <v>480</v>
      </c>
      <c r="AB144" s="116">
        <v>44629</v>
      </c>
      <c r="AC144">
        <v>0</v>
      </c>
      <c r="AD144" s="83">
        <v>44629.372523147998</v>
      </c>
      <c r="AE144" s="83">
        <v>44629.372523147998</v>
      </c>
    </row>
    <row r="145" spans="1:31" x14ac:dyDescent="0.25">
      <c r="A145">
        <v>144</v>
      </c>
      <c r="B145" s="82" t="s">
        <v>915</v>
      </c>
      <c r="C145" t="s">
        <v>916</v>
      </c>
      <c r="D145" t="s">
        <v>461</v>
      </c>
      <c r="E145" t="s">
        <v>282</v>
      </c>
      <c r="F145" t="s">
        <v>285</v>
      </c>
      <c r="G145" t="s">
        <v>613</v>
      </c>
      <c r="H145">
        <v>2</v>
      </c>
      <c r="I145">
        <v>5</v>
      </c>
      <c r="J145" t="s">
        <v>613</v>
      </c>
      <c r="K145">
        <v>59</v>
      </c>
      <c r="L145" t="s">
        <v>304</v>
      </c>
      <c r="M145">
        <v>0</v>
      </c>
      <c r="N145" t="s">
        <v>478</v>
      </c>
      <c r="O145" t="s">
        <v>458</v>
      </c>
      <c r="P145" t="s">
        <v>482</v>
      </c>
      <c r="U145" s="116"/>
      <c r="V145" t="s">
        <v>609</v>
      </c>
      <c r="W145" s="116">
        <v>44629</v>
      </c>
      <c r="X145" s="116"/>
      <c r="Y145" t="s">
        <v>457</v>
      </c>
      <c r="Z145" t="s">
        <v>917</v>
      </c>
      <c r="AA145" t="s">
        <v>480</v>
      </c>
      <c r="AB145" s="116">
        <v>44629</v>
      </c>
      <c r="AC145">
        <v>0</v>
      </c>
      <c r="AD145" s="83">
        <v>44629.372951388999</v>
      </c>
      <c r="AE145" s="83">
        <v>44629.372951388999</v>
      </c>
    </row>
    <row r="146" spans="1:31" x14ac:dyDescent="0.25">
      <c r="A146">
        <v>145</v>
      </c>
      <c r="B146" s="82" t="s">
        <v>918</v>
      </c>
      <c r="C146" t="s">
        <v>336</v>
      </c>
      <c r="D146" t="s">
        <v>461</v>
      </c>
      <c r="E146" t="s">
        <v>282</v>
      </c>
      <c r="F146" t="s">
        <v>285</v>
      </c>
      <c r="G146" t="s">
        <v>695</v>
      </c>
      <c r="H146">
        <v>6</v>
      </c>
      <c r="I146">
        <v>2</v>
      </c>
      <c r="J146" t="s">
        <v>695</v>
      </c>
      <c r="K146">
        <v>45</v>
      </c>
      <c r="L146" t="s">
        <v>306</v>
      </c>
      <c r="M146" t="s">
        <v>496</v>
      </c>
      <c r="N146" t="s">
        <v>478</v>
      </c>
      <c r="O146" t="s">
        <v>458</v>
      </c>
      <c r="P146" t="s">
        <v>643</v>
      </c>
      <c r="U146" s="116"/>
      <c r="V146" t="s">
        <v>609</v>
      </c>
      <c r="W146" s="116">
        <v>44629</v>
      </c>
      <c r="X146" s="116"/>
      <c r="Y146" t="s">
        <v>457</v>
      </c>
      <c r="Z146" t="s">
        <v>919</v>
      </c>
      <c r="AA146" t="s">
        <v>480</v>
      </c>
      <c r="AB146" s="116">
        <v>44629</v>
      </c>
      <c r="AC146">
        <v>0</v>
      </c>
      <c r="AD146" s="83">
        <v>44629.373796296</v>
      </c>
      <c r="AE146" s="83">
        <v>44629.373796296</v>
      </c>
    </row>
    <row r="147" spans="1:31" x14ac:dyDescent="0.25">
      <c r="A147">
        <v>146</v>
      </c>
      <c r="B147" s="82" t="s">
        <v>920</v>
      </c>
      <c r="C147" t="s">
        <v>921</v>
      </c>
      <c r="D147" t="s">
        <v>461</v>
      </c>
      <c r="E147" t="s">
        <v>282</v>
      </c>
      <c r="F147" t="s">
        <v>285</v>
      </c>
      <c r="G147" t="s">
        <v>613</v>
      </c>
      <c r="H147">
        <v>2</v>
      </c>
      <c r="I147">
        <v>5</v>
      </c>
      <c r="J147" t="s">
        <v>613</v>
      </c>
      <c r="K147">
        <v>7</v>
      </c>
      <c r="L147" t="s">
        <v>304</v>
      </c>
      <c r="M147">
        <v>0</v>
      </c>
      <c r="N147" t="s">
        <v>478</v>
      </c>
      <c r="O147" t="s">
        <v>458</v>
      </c>
      <c r="P147" t="s">
        <v>482</v>
      </c>
      <c r="U147" s="116"/>
      <c r="V147" t="s">
        <v>609</v>
      </c>
      <c r="W147" s="116">
        <v>44629</v>
      </c>
      <c r="X147" s="116"/>
      <c r="Y147" t="s">
        <v>457</v>
      </c>
      <c r="Z147" t="s">
        <v>922</v>
      </c>
      <c r="AA147" t="s">
        <v>480</v>
      </c>
      <c r="AB147" s="116">
        <v>44629</v>
      </c>
      <c r="AC147">
        <v>0</v>
      </c>
      <c r="AD147" s="83">
        <v>44629.374699073996</v>
      </c>
      <c r="AE147" s="83">
        <v>44629.374699073996</v>
      </c>
    </row>
    <row r="148" spans="1:31" x14ac:dyDescent="0.25">
      <c r="A148">
        <v>147</v>
      </c>
      <c r="B148" s="82" t="s">
        <v>923</v>
      </c>
      <c r="C148" t="s">
        <v>599</v>
      </c>
      <c r="D148" t="s">
        <v>461</v>
      </c>
      <c r="E148" t="s">
        <v>282</v>
      </c>
      <c r="F148" t="s">
        <v>285</v>
      </c>
      <c r="G148" t="s">
        <v>695</v>
      </c>
      <c r="H148">
        <v>6</v>
      </c>
      <c r="I148">
        <v>2</v>
      </c>
      <c r="J148" t="s">
        <v>695</v>
      </c>
      <c r="K148">
        <v>59</v>
      </c>
      <c r="L148" t="s">
        <v>304</v>
      </c>
      <c r="M148" t="s">
        <v>496</v>
      </c>
      <c r="N148" t="s">
        <v>478</v>
      </c>
      <c r="O148" t="s">
        <v>458</v>
      </c>
      <c r="P148" t="s">
        <v>481</v>
      </c>
      <c r="U148" s="116"/>
      <c r="V148" t="s">
        <v>609</v>
      </c>
      <c r="W148" s="116">
        <v>44629</v>
      </c>
      <c r="X148" s="116"/>
      <c r="Y148" t="s">
        <v>457</v>
      </c>
      <c r="Z148" t="s">
        <v>924</v>
      </c>
      <c r="AA148" t="s">
        <v>480</v>
      </c>
      <c r="AB148" s="116">
        <v>44629</v>
      </c>
      <c r="AC148">
        <v>0</v>
      </c>
      <c r="AD148" s="83">
        <v>44629.375914352</v>
      </c>
      <c r="AE148" s="83">
        <v>44629.375914352</v>
      </c>
    </row>
    <row r="149" spans="1:31" x14ac:dyDescent="0.25">
      <c r="A149">
        <v>148</v>
      </c>
      <c r="B149" s="82" t="s">
        <v>925</v>
      </c>
      <c r="C149" t="s">
        <v>926</v>
      </c>
      <c r="D149" t="s">
        <v>461</v>
      </c>
      <c r="E149" t="s">
        <v>282</v>
      </c>
      <c r="F149" t="s">
        <v>285</v>
      </c>
      <c r="G149" t="s">
        <v>695</v>
      </c>
      <c r="H149">
        <v>6</v>
      </c>
      <c r="I149">
        <v>2</v>
      </c>
      <c r="J149" t="s">
        <v>695</v>
      </c>
      <c r="K149">
        <v>21</v>
      </c>
      <c r="L149" t="s">
        <v>306</v>
      </c>
      <c r="M149" t="s">
        <v>496</v>
      </c>
      <c r="N149" t="s">
        <v>478</v>
      </c>
      <c r="O149" t="s">
        <v>458</v>
      </c>
      <c r="P149" t="s">
        <v>481</v>
      </c>
      <c r="U149" s="116"/>
      <c r="V149" t="s">
        <v>609</v>
      </c>
      <c r="W149" s="116">
        <v>44629</v>
      </c>
      <c r="X149" s="116"/>
      <c r="Y149" t="s">
        <v>457</v>
      </c>
      <c r="Z149" t="s">
        <v>927</v>
      </c>
      <c r="AA149" t="s">
        <v>480</v>
      </c>
      <c r="AB149" s="116">
        <v>44629</v>
      </c>
      <c r="AC149">
        <v>0</v>
      </c>
      <c r="AD149" s="83">
        <v>44629.377210648003</v>
      </c>
      <c r="AE149" s="83">
        <v>44629.377210648003</v>
      </c>
    </row>
    <row r="150" spans="1:31" x14ac:dyDescent="0.25">
      <c r="A150">
        <v>149</v>
      </c>
      <c r="B150" s="82" t="s">
        <v>928</v>
      </c>
      <c r="C150" t="s">
        <v>734</v>
      </c>
      <c r="D150" t="s">
        <v>461</v>
      </c>
      <c r="E150" t="s">
        <v>282</v>
      </c>
      <c r="F150" t="s">
        <v>285</v>
      </c>
      <c r="G150" t="s">
        <v>613</v>
      </c>
      <c r="H150">
        <v>2</v>
      </c>
      <c r="I150">
        <v>5</v>
      </c>
      <c r="J150" t="s">
        <v>613</v>
      </c>
      <c r="K150">
        <v>39</v>
      </c>
      <c r="L150" t="s">
        <v>304</v>
      </c>
      <c r="M150">
        <v>0</v>
      </c>
      <c r="N150" t="s">
        <v>478</v>
      </c>
      <c r="O150" t="s">
        <v>458</v>
      </c>
      <c r="P150" t="s">
        <v>482</v>
      </c>
      <c r="U150" s="116"/>
      <c r="V150" t="s">
        <v>609</v>
      </c>
      <c r="W150" s="116">
        <v>44629</v>
      </c>
      <c r="X150" s="116"/>
      <c r="Y150" t="s">
        <v>457</v>
      </c>
      <c r="Z150" t="s">
        <v>929</v>
      </c>
      <c r="AA150" t="s">
        <v>480</v>
      </c>
      <c r="AB150" s="116">
        <v>44629</v>
      </c>
      <c r="AC150">
        <v>0</v>
      </c>
      <c r="AD150" s="83">
        <v>44629.378159722</v>
      </c>
      <c r="AE150" s="83">
        <v>44629.378159722</v>
      </c>
    </row>
    <row r="151" spans="1:31" x14ac:dyDescent="0.25">
      <c r="A151">
        <v>150</v>
      </c>
      <c r="B151" s="82" t="s">
        <v>930</v>
      </c>
      <c r="C151" t="s">
        <v>639</v>
      </c>
      <c r="D151" t="s">
        <v>461</v>
      </c>
      <c r="E151" t="s">
        <v>282</v>
      </c>
      <c r="F151" t="s">
        <v>285</v>
      </c>
      <c r="G151" t="s">
        <v>695</v>
      </c>
      <c r="H151">
        <v>6</v>
      </c>
      <c r="I151">
        <v>2</v>
      </c>
      <c r="J151" t="s">
        <v>695</v>
      </c>
      <c r="K151">
        <v>51</v>
      </c>
      <c r="L151" t="s">
        <v>304</v>
      </c>
      <c r="M151" t="s">
        <v>496</v>
      </c>
      <c r="N151" t="s">
        <v>478</v>
      </c>
      <c r="O151" t="s">
        <v>458</v>
      </c>
      <c r="P151" t="s">
        <v>481</v>
      </c>
      <c r="U151" s="116"/>
      <c r="V151" t="s">
        <v>609</v>
      </c>
      <c r="W151" s="116">
        <v>44629</v>
      </c>
      <c r="X151" s="116"/>
      <c r="Y151" t="s">
        <v>457</v>
      </c>
      <c r="Z151" t="s">
        <v>931</v>
      </c>
      <c r="AA151" t="s">
        <v>480</v>
      </c>
      <c r="AB151" s="116">
        <v>44629</v>
      </c>
      <c r="AC151">
        <v>0</v>
      </c>
      <c r="AD151" s="83">
        <v>44629.378981481001</v>
      </c>
      <c r="AE151" s="83">
        <v>44629.378981481001</v>
      </c>
    </row>
    <row r="152" spans="1:31" x14ac:dyDescent="0.25">
      <c r="A152">
        <v>151</v>
      </c>
      <c r="B152" s="82" t="s">
        <v>932</v>
      </c>
      <c r="C152" t="s">
        <v>933</v>
      </c>
      <c r="D152" t="s">
        <v>461</v>
      </c>
      <c r="E152" t="s">
        <v>282</v>
      </c>
      <c r="F152" t="s">
        <v>285</v>
      </c>
      <c r="G152" t="s">
        <v>613</v>
      </c>
      <c r="H152">
        <v>2</v>
      </c>
      <c r="I152">
        <v>5</v>
      </c>
      <c r="J152" t="s">
        <v>613</v>
      </c>
      <c r="K152">
        <v>32</v>
      </c>
      <c r="L152" t="s">
        <v>304</v>
      </c>
      <c r="M152">
        <v>0</v>
      </c>
      <c r="N152" t="s">
        <v>478</v>
      </c>
      <c r="O152" t="s">
        <v>458</v>
      </c>
      <c r="P152" t="s">
        <v>482</v>
      </c>
      <c r="U152" s="116"/>
      <c r="V152" t="s">
        <v>609</v>
      </c>
      <c r="W152" s="116">
        <v>44629</v>
      </c>
      <c r="X152" s="116"/>
      <c r="Y152" t="s">
        <v>457</v>
      </c>
      <c r="Z152" t="s">
        <v>934</v>
      </c>
      <c r="AA152" t="s">
        <v>480</v>
      </c>
      <c r="AB152" s="116">
        <v>44629</v>
      </c>
      <c r="AC152">
        <v>0</v>
      </c>
      <c r="AD152" s="83">
        <v>44629.379224536999</v>
      </c>
      <c r="AE152" s="83">
        <v>44629.379224536999</v>
      </c>
    </row>
    <row r="153" spans="1:31" x14ac:dyDescent="0.25">
      <c r="A153">
        <v>152</v>
      </c>
      <c r="B153" s="82" t="s">
        <v>935</v>
      </c>
      <c r="C153" t="s">
        <v>936</v>
      </c>
      <c r="D153" t="s">
        <v>461</v>
      </c>
      <c r="E153" t="s">
        <v>282</v>
      </c>
      <c r="F153" t="s">
        <v>285</v>
      </c>
      <c r="G153" t="s">
        <v>613</v>
      </c>
      <c r="H153">
        <v>2</v>
      </c>
      <c r="I153">
        <v>5</v>
      </c>
      <c r="J153" t="s">
        <v>613</v>
      </c>
      <c r="K153">
        <v>10</v>
      </c>
      <c r="L153" t="s">
        <v>304</v>
      </c>
      <c r="M153">
        <v>0</v>
      </c>
      <c r="N153" t="s">
        <v>478</v>
      </c>
      <c r="O153" t="s">
        <v>458</v>
      </c>
      <c r="P153" t="s">
        <v>482</v>
      </c>
      <c r="U153" s="116"/>
      <c r="V153" t="s">
        <v>609</v>
      </c>
      <c r="W153" s="116">
        <v>44629</v>
      </c>
      <c r="X153" s="116"/>
      <c r="Y153" t="s">
        <v>457</v>
      </c>
      <c r="Z153" t="s">
        <v>937</v>
      </c>
      <c r="AA153" t="s">
        <v>480</v>
      </c>
      <c r="AB153" s="116">
        <v>44629</v>
      </c>
      <c r="AC153">
        <v>0</v>
      </c>
      <c r="AD153" s="83">
        <v>44629.380532406998</v>
      </c>
      <c r="AE153" s="83">
        <v>44629.380532406998</v>
      </c>
    </row>
    <row r="154" spans="1:31" x14ac:dyDescent="0.25">
      <c r="A154">
        <v>153</v>
      </c>
      <c r="B154" s="82" t="s">
        <v>938</v>
      </c>
      <c r="C154" t="s">
        <v>939</v>
      </c>
      <c r="D154" t="s">
        <v>461</v>
      </c>
      <c r="E154" t="s">
        <v>282</v>
      </c>
      <c r="F154" t="s">
        <v>285</v>
      </c>
      <c r="G154" t="s">
        <v>695</v>
      </c>
      <c r="H154">
        <v>6</v>
      </c>
      <c r="I154">
        <v>2</v>
      </c>
      <c r="J154" t="s">
        <v>695</v>
      </c>
      <c r="K154">
        <v>30</v>
      </c>
      <c r="L154" t="s">
        <v>306</v>
      </c>
      <c r="M154" t="s">
        <v>496</v>
      </c>
      <c r="N154" t="s">
        <v>478</v>
      </c>
      <c r="O154" t="s">
        <v>458</v>
      </c>
      <c r="P154" t="s">
        <v>481</v>
      </c>
      <c r="U154" s="116"/>
      <c r="V154" t="s">
        <v>609</v>
      </c>
      <c r="W154" s="116">
        <v>44629</v>
      </c>
      <c r="X154" s="116"/>
      <c r="Y154" t="s">
        <v>457</v>
      </c>
      <c r="Z154" t="s">
        <v>937</v>
      </c>
      <c r="AA154" t="s">
        <v>480</v>
      </c>
      <c r="AB154" s="116">
        <v>44629</v>
      </c>
      <c r="AC154">
        <v>0</v>
      </c>
      <c r="AD154" s="83">
        <v>44629.380578703996</v>
      </c>
      <c r="AE154" s="83">
        <v>44629.380578703996</v>
      </c>
    </row>
    <row r="155" spans="1:31" x14ac:dyDescent="0.25">
      <c r="A155">
        <v>154</v>
      </c>
      <c r="B155" s="82" t="s">
        <v>940</v>
      </c>
      <c r="C155" t="s">
        <v>941</v>
      </c>
      <c r="D155" t="s">
        <v>461</v>
      </c>
      <c r="E155" t="s">
        <v>282</v>
      </c>
      <c r="F155" t="s">
        <v>285</v>
      </c>
      <c r="G155" t="s">
        <v>613</v>
      </c>
      <c r="H155">
        <v>2</v>
      </c>
      <c r="I155">
        <v>5</v>
      </c>
      <c r="J155" t="s">
        <v>613</v>
      </c>
      <c r="K155">
        <v>7</v>
      </c>
      <c r="L155" t="s">
        <v>304</v>
      </c>
      <c r="M155">
        <v>0</v>
      </c>
      <c r="N155" t="s">
        <v>478</v>
      </c>
      <c r="O155" t="s">
        <v>458</v>
      </c>
      <c r="P155" t="s">
        <v>482</v>
      </c>
      <c r="U155" s="116"/>
      <c r="V155" t="s">
        <v>609</v>
      </c>
      <c r="W155" s="116">
        <v>44629</v>
      </c>
      <c r="X155" s="116"/>
      <c r="Y155" t="s">
        <v>457</v>
      </c>
      <c r="Z155" t="s">
        <v>942</v>
      </c>
      <c r="AA155" t="s">
        <v>480</v>
      </c>
      <c r="AB155" s="116">
        <v>44629</v>
      </c>
      <c r="AC155">
        <v>0</v>
      </c>
      <c r="AD155" s="83">
        <v>44629.381805555997</v>
      </c>
      <c r="AE155" s="83">
        <v>44629.381805555997</v>
      </c>
    </row>
    <row r="156" spans="1:31" x14ac:dyDescent="0.25">
      <c r="A156">
        <v>155</v>
      </c>
      <c r="B156" s="82" t="s">
        <v>943</v>
      </c>
      <c r="C156" t="s">
        <v>944</v>
      </c>
      <c r="D156" t="s">
        <v>461</v>
      </c>
      <c r="E156" t="s">
        <v>282</v>
      </c>
      <c r="F156" t="s">
        <v>285</v>
      </c>
      <c r="G156" t="s">
        <v>695</v>
      </c>
      <c r="H156">
        <v>6</v>
      </c>
      <c r="I156">
        <v>2</v>
      </c>
      <c r="J156" t="s">
        <v>695</v>
      </c>
      <c r="K156">
        <v>6</v>
      </c>
      <c r="L156" t="s">
        <v>304</v>
      </c>
      <c r="M156" t="s">
        <v>496</v>
      </c>
      <c r="N156" t="s">
        <v>478</v>
      </c>
      <c r="O156" t="s">
        <v>458</v>
      </c>
      <c r="P156" t="s">
        <v>481</v>
      </c>
      <c r="U156" s="116"/>
      <c r="V156" t="s">
        <v>609</v>
      </c>
      <c r="W156" s="116">
        <v>44629</v>
      </c>
      <c r="X156" s="116"/>
      <c r="Y156" t="s">
        <v>457</v>
      </c>
      <c r="Z156" t="s">
        <v>945</v>
      </c>
      <c r="AA156" t="s">
        <v>480</v>
      </c>
      <c r="AB156" s="116">
        <v>44629</v>
      </c>
      <c r="AC156">
        <v>0</v>
      </c>
      <c r="AD156" s="83">
        <v>44629.390439814997</v>
      </c>
      <c r="AE156" s="83">
        <v>44629.390439814997</v>
      </c>
    </row>
    <row r="157" spans="1:31" x14ac:dyDescent="0.25">
      <c r="A157">
        <v>156</v>
      </c>
      <c r="B157" s="82" t="s">
        <v>946</v>
      </c>
      <c r="C157" t="s">
        <v>681</v>
      </c>
      <c r="D157" t="s">
        <v>461</v>
      </c>
      <c r="E157" t="s">
        <v>282</v>
      </c>
      <c r="F157" t="s">
        <v>285</v>
      </c>
      <c r="G157" t="s">
        <v>613</v>
      </c>
      <c r="H157">
        <v>7</v>
      </c>
      <c r="I157">
        <v>5</v>
      </c>
      <c r="J157" t="s">
        <v>613</v>
      </c>
      <c r="K157">
        <v>51</v>
      </c>
      <c r="L157" t="s">
        <v>304</v>
      </c>
      <c r="M157">
        <v>0</v>
      </c>
      <c r="N157" t="s">
        <v>478</v>
      </c>
      <c r="O157" t="s">
        <v>458</v>
      </c>
      <c r="P157" t="s">
        <v>482</v>
      </c>
      <c r="U157" s="116"/>
      <c r="V157" t="s">
        <v>609</v>
      </c>
      <c r="W157" s="116">
        <v>44629</v>
      </c>
      <c r="X157" s="116"/>
      <c r="Y157" t="s">
        <v>457</v>
      </c>
      <c r="Z157" t="s">
        <v>947</v>
      </c>
      <c r="AA157" t="s">
        <v>480</v>
      </c>
      <c r="AB157" s="116">
        <v>44629</v>
      </c>
      <c r="AC157">
        <v>0</v>
      </c>
      <c r="AD157" s="83">
        <v>44629.393680556001</v>
      </c>
      <c r="AE157" s="83">
        <v>44629.393680556001</v>
      </c>
    </row>
    <row r="158" spans="1:31" x14ac:dyDescent="0.25">
      <c r="A158">
        <v>157</v>
      </c>
      <c r="B158" s="82" t="s">
        <v>948</v>
      </c>
      <c r="C158" t="s">
        <v>949</v>
      </c>
      <c r="D158" t="s">
        <v>461</v>
      </c>
      <c r="E158" t="s">
        <v>282</v>
      </c>
      <c r="F158" t="s">
        <v>285</v>
      </c>
      <c r="G158" t="s">
        <v>613</v>
      </c>
      <c r="H158">
        <v>7</v>
      </c>
      <c r="I158">
        <v>5</v>
      </c>
      <c r="J158" t="s">
        <v>613</v>
      </c>
      <c r="K158">
        <v>45</v>
      </c>
      <c r="L158" t="s">
        <v>304</v>
      </c>
      <c r="M158">
        <v>0</v>
      </c>
      <c r="N158" t="s">
        <v>478</v>
      </c>
      <c r="O158" t="s">
        <v>458</v>
      </c>
      <c r="P158" t="s">
        <v>482</v>
      </c>
      <c r="U158" s="116"/>
      <c r="V158" t="s">
        <v>609</v>
      </c>
      <c r="W158" s="116">
        <v>44629</v>
      </c>
      <c r="X158" s="116"/>
      <c r="Y158" t="s">
        <v>457</v>
      </c>
      <c r="Z158" t="s">
        <v>950</v>
      </c>
      <c r="AA158" t="s">
        <v>480</v>
      </c>
      <c r="AB158" s="116">
        <v>44629</v>
      </c>
      <c r="AC158">
        <v>0</v>
      </c>
      <c r="AD158" s="83">
        <v>44629.424513888996</v>
      </c>
      <c r="AE158" s="83">
        <v>44629.424513888996</v>
      </c>
    </row>
    <row r="159" spans="1:31" x14ac:dyDescent="0.25">
      <c r="A159">
        <v>158</v>
      </c>
      <c r="B159" s="82" t="s">
        <v>951</v>
      </c>
      <c r="C159" t="s">
        <v>952</v>
      </c>
      <c r="D159" t="s">
        <v>461</v>
      </c>
      <c r="E159" t="s">
        <v>282</v>
      </c>
      <c r="F159" t="s">
        <v>285</v>
      </c>
      <c r="G159" t="s">
        <v>613</v>
      </c>
      <c r="H159">
        <v>2</v>
      </c>
      <c r="I159">
        <v>5</v>
      </c>
      <c r="J159" t="s">
        <v>613</v>
      </c>
      <c r="K159">
        <v>45</v>
      </c>
      <c r="L159" t="s">
        <v>304</v>
      </c>
      <c r="M159">
        <v>0</v>
      </c>
      <c r="N159" t="s">
        <v>478</v>
      </c>
      <c r="O159" t="s">
        <v>458</v>
      </c>
      <c r="P159" t="s">
        <v>482</v>
      </c>
      <c r="U159" s="116"/>
      <c r="V159" t="s">
        <v>609</v>
      </c>
      <c r="W159" s="116">
        <v>44629</v>
      </c>
      <c r="X159" s="116"/>
      <c r="Y159" t="s">
        <v>457</v>
      </c>
      <c r="Z159" t="s">
        <v>953</v>
      </c>
      <c r="AA159" t="s">
        <v>480</v>
      </c>
      <c r="AB159" s="116">
        <v>44629</v>
      </c>
      <c r="AC159">
        <v>0</v>
      </c>
      <c r="AD159" s="83">
        <v>44629.425509259003</v>
      </c>
      <c r="AE159" s="83">
        <v>44629.425509259003</v>
      </c>
    </row>
    <row r="160" spans="1:31" x14ac:dyDescent="0.25">
      <c r="A160">
        <v>159</v>
      </c>
      <c r="B160" s="82" t="s">
        <v>954</v>
      </c>
      <c r="C160" t="s">
        <v>635</v>
      </c>
      <c r="D160" t="s">
        <v>461</v>
      </c>
      <c r="E160" t="s">
        <v>282</v>
      </c>
      <c r="F160" t="s">
        <v>285</v>
      </c>
      <c r="G160" t="s">
        <v>613</v>
      </c>
      <c r="H160">
        <v>2</v>
      </c>
      <c r="I160">
        <v>5</v>
      </c>
      <c r="J160" t="s">
        <v>613</v>
      </c>
      <c r="K160">
        <v>48</v>
      </c>
      <c r="L160" t="s">
        <v>304</v>
      </c>
      <c r="M160">
        <v>0</v>
      </c>
      <c r="N160" t="s">
        <v>478</v>
      </c>
      <c r="O160" t="s">
        <v>458</v>
      </c>
      <c r="P160" t="s">
        <v>482</v>
      </c>
      <c r="U160" s="116"/>
      <c r="V160" t="s">
        <v>609</v>
      </c>
      <c r="W160" s="116">
        <v>44629</v>
      </c>
      <c r="X160" s="116"/>
      <c r="Y160" t="s">
        <v>457</v>
      </c>
      <c r="Z160" t="s">
        <v>955</v>
      </c>
      <c r="AA160" t="s">
        <v>480</v>
      </c>
      <c r="AB160" s="116">
        <v>44629</v>
      </c>
      <c r="AC160">
        <v>0</v>
      </c>
      <c r="AD160" s="83">
        <v>44629.426435185</v>
      </c>
      <c r="AE160" s="83">
        <v>44629.426435185</v>
      </c>
    </row>
    <row r="161" spans="1:31" x14ac:dyDescent="0.25">
      <c r="A161">
        <v>160</v>
      </c>
      <c r="B161" s="82" t="s">
        <v>956</v>
      </c>
      <c r="C161" t="s">
        <v>957</v>
      </c>
      <c r="D161" t="s">
        <v>461</v>
      </c>
      <c r="E161" t="s">
        <v>282</v>
      </c>
      <c r="F161" t="s">
        <v>285</v>
      </c>
      <c r="G161" t="s">
        <v>958</v>
      </c>
      <c r="H161">
        <v>2</v>
      </c>
      <c r="I161">
        <v>4</v>
      </c>
      <c r="J161" t="s">
        <v>958</v>
      </c>
      <c r="K161">
        <v>32</v>
      </c>
      <c r="L161" t="s">
        <v>304</v>
      </c>
      <c r="M161">
        <v>0</v>
      </c>
      <c r="N161" t="s">
        <v>478</v>
      </c>
      <c r="O161" t="s">
        <v>458</v>
      </c>
      <c r="P161" t="s">
        <v>482</v>
      </c>
      <c r="U161" s="116"/>
      <c r="V161" t="s">
        <v>609</v>
      </c>
      <c r="W161" s="116">
        <v>44629</v>
      </c>
      <c r="X161" s="116"/>
      <c r="Y161" t="s">
        <v>457</v>
      </c>
      <c r="Z161" t="s">
        <v>959</v>
      </c>
      <c r="AA161" t="s">
        <v>480</v>
      </c>
      <c r="AB161" s="116">
        <v>44629</v>
      </c>
      <c r="AC161">
        <v>0</v>
      </c>
      <c r="AD161" s="83">
        <v>44629.427743056003</v>
      </c>
      <c r="AE161" s="83">
        <v>44629.427743056003</v>
      </c>
    </row>
    <row r="162" spans="1:31" x14ac:dyDescent="0.25">
      <c r="A162">
        <v>161</v>
      </c>
      <c r="B162" s="82" t="s">
        <v>960</v>
      </c>
      <c r="C162" t="s">
        <v>631</v>
      </c>
      <c r="D162" t="s">
        <v>461</v>
      </c>
      <c r="E162" t="s">
        <v>282</v>
      </c>
      <c r="F162" t="s">
        <v>285</v>
      </c>
      <c r="G162" t="s">
        <v>958</v>
      </c>
      <c r="H162">
        <v>2</v>
      </c>
      <c r="I162">
        <v>4</v>
      </c>
      <c r="J162" t="s">
        <v>958</v>
      </c>
      <c r="K162">
        <v>50</v>
      </c>
      <c r="L162" t="s">
        <v>304</v>
      </c>
      <c r="M162">
        <v>0</v>
      </c>
      <c r="N162" t="s">
        <v>478</v>
      </c>
      <c r="O162" t="s">
        <v>458</v>
      </c>
      <c r="P162" t="s">
        <v>482</v>
      </c>
      <c r="U162" s="116"/>
      <c r="V162" t="s">
        <v>609</v>
      </c>
      <c r="W162" s="116">
        <v>44629</v>
      </c>
      <c r="X162" s="116"/>
      <c r="Y162" t="s">
        <v>457</v>
      </c>
      <c r="Z162" t="s">
        <v>961</v>
      </c>
      <c r="AA162" t="s">
        <v>480</v>
      </c>
      <c r="AB162" s="116">
        <v>44629</v>
      </c>
      <c r="AC162">
        <v>0</v>
      </c>
      <c r="AD162" s="83">
        <v>44629.429525462998</v>
      </c>
      <c r="AE162" s="83">
        <v>44629.429525462998</v>
      </c>
    </row>
    <row r="163" spans="1:31" x14ac:dyDescent="0.25">
      <c r="A163">
        <v>162</v>
      </c>
      <c r="B163" s="82" t="s">
        <v>962</v>
      </c>
      <c r="C163" t="s">
        <v>963</v>
      </c>
      <c r="D163" t="s">
        <v>461</v>
      </c>
      <c r="E163" t="s">
        <v>282</v>
      </c>
      <c r="F163" t="s">
        <v>285</v>
      </c>
      <c r="G163" t="s">
        <v>958</v>
      </c>
      <c r="H163">
        <v>2</v>
      </c>
      <c r="I163">
        <v>4</v>
      </c>
      <c r="J163" t="s">
        <v>958</v>
      </c>
      <c r="K163">
        <v>56</v>
      </c>
      <c r="L163" t="s">
        <v>304</v>
      </c>
      <c r="M163">
        <v>0</v>
      </c>
      <c r="N163" t="s">
        <v>478</v>
      </c>
      <c r="O163" t="s">
        <v>458</v>
      </c>
      <c r="P163" t="s">
        <v>482</v>
      </c>
      <c r="U163" s="116"/>
      <c r="V163" t="s">
        <v>609</v>
      </c>
      <c r="W163" s="116">
        <v>44629</v>
      </c>
      <c r="X163" s="116"/>
      <c r="Y163" t="s">
        <v>457</v>
      </c>
      <c r="Z163" t="s">
        <v>964</v>
      </c>
      <c r="AA163" t="s">
        <v>480</v>
      </c>
      <c r="AB163" s="116">
        <v>44629</v>
      </c>
      <c r="AC163">
        <v>0</v>
      </c>
      <c r="AD163" s="83">
        <v>44629.430381944003</v>
      </c>
      <c r="AE163" s="83">
        <v>44629.430381944003</v>
      </c>
    </row>
    <row r="164" spans="1:31" x14ac:dyDescent="0.25">
      <c r="A164">
        <v>163</v>
      </c>
      <c r="B164" s="82" t="s">
        <v>965</v>
      </c>
      <c r="C164" t="s">
        <v>966</v>
      </c>
      <c r="D164" t="s">
        <v>461</v>
      </c>
      <c r="E164" t="s">
        <v>282</v>
      </c>
      <c r="F164" t="s">
        <v>285</v>
      </c>
      <c r="G164" t="s">
        <v>613</v>
      </c>
      <c r="H164">
        <v>2</v>
      </c>
      <c r="I164">
        <v>4</v>
      </c>
      <c r="J164" t="s">
        <v>613</v>
      </c>
      <c r="K164">
        <v>40</v>
      </c>
      <c r="L164" t="s">
        <v>304</v>
      </c>
      <c r="M164">
        <v>0</v>
      </c>
      <c r="N164" t="s">
        <v>478</v>
      </c>
      <c r="O164" t="s">
        <v>458</v>
      </c>
      <c r="P164" t="s">
        <v>482</v>
      </c>
      <c r="U164" s="116"/>
      <c r="V164" t="s">
        <v>609</v>
      </c>
      <c r="W164" s="116">
        <v>44629</v>
      </c>
      <c r="X164" s="116"/>
      <c r="Y164" t="s">
        <v>457</v>
      </c>
      <c r="Z164" t="s">
        <v>967</v>
      </c>
      <c r="AA164" t="s">
        <v>480</v>
      </c>
      <c r="AB164" s="116">
        <v>44629</v>
      </c>
      <c r="AC164">
        <v>0</v>
      </c>
      <c r="AD164" s="83">
        <v>44629.431793980999</v>
      </c>
      <c r="AE164" s="83">
        <v>44629.431793980999</v>
      </c>
    </row>
    <row r="165" spans="1:31" x14ac:dyDescent="0.25">
      <c r="A165">
        <v>164</v>
      </c>
      <c r="B165" s="82" t="s">
        <v>968</v>
      </c>
      <c r="C165" t="s">
        <v>969</v>
      </c>
      <c r="D165" t="s">
        <v>461</v>
      </c>
      <c r="E165" t="s">
        <v>282</v>
      </c>
      <c r="F165" t="s">
        <v>285</v>
      </c>
      <c r="G165" t="s">
        <v>958</v>
      </c>
      <c r="H165">
        <v>2</v>
      </c>
      <c r="I165">
        <v>4</v>
      </c>
      <c r="J165" t="s">
        <v>958</v>
      </c>
      <c r="K165">
        <v>4</v>
      </c>
      <c r="L165" t="s">
        <v>304</v>
      </c>
      <c r="M165">
        <v>0</v>
      </c>
      <c r="N165" t="s">
        <v>478</v>
      </c>
      <c r="O165" t="s">
        <v>458</v>
      </c>
      <c r="P165" t="s">
        <v>482</v>
      </c>
      <c r="U165" s="116"/>
      <c r="V165" t="s">
        <v>609</v>
      </c>
      <c r="W165" s="116">
        <v>44629</v>
      </c>
      <c r="X165" s="116"/>
      <c r="Y165" t="s">
        <v>457</v>
      </c>
      <c r="Z165" t="s">
        <v>970</v>
      </c>
      <c r="AA165" t="s">
        <v>480</v>
      </c>
      <c r="AB165" s="116">
        <v>44629</v>
      </c>
      <c r="AC165">
        <v>0</v>
      </c>
      <c r="AD165" s="83">
        <v>44629.432743056001</v>
      </c>
      <c r="AE165" s="83">
        <v>44629.432743056001</v>
      </c>
    </row>
    <row r="166" spans="1:31" x14ac:dyDescent="0.25">
      <c r="A166">
        <v>165</v>
      </c>
      <c r="B166" s="82" t="s">
        <v>971</v>
      </c>
      <c r="C166" t="s">
        <v>972</v>
      </c>
      <c r="D166" t="s">
        <v>461</v>
      </c>
      <c r="E166" t="s">
        <v>282</v>
      </c>
      <c r="F166" t="s">
        <v>285</v>
      </c>
      <c r="G166" t="s">
        <v>958</v>
      </c>
      <c r="H166">
        <v>2</v>
      </c>
      <c r="I166">
        <v>4</v>
      </c>
      <c r="J166" t="s">
        <v>958</v>
      </c>
      <c r="K166">
        <v>51</v>
      </c>
      <c r="L166" t="s">
        <v>304</v>
      </c>
      <c r="M166">
        <v>0</v>
      </c>
      <c r="N166" t="s">
        <v>478</v>
      </c>
      <c r="O166" t="s">
        <v>458</v>
      </c>
      <c r="P166" t="s">
        <v>482</v>
      </c>
      <c r="U166" s="116"/>
      <c r="V166" t="s">
        <v>609</v>
      </c>
      <c r="W166" s="116">
        <v>44629</v>
      </c>
      <c r="X166" s="116"/>
      <c r="Y166" t="s">
        <v>457</v>
      </c>
      <c r="Z166" t="s">
        <v>973</v>
      </c>
      <c r="AA166" t="s">
        <v>480</v>
      </c>
      <c r="AB166" s="116">
        <v>44629</v>
      </c>
      <c r="AC166">
        <v>0</v>
      </c>
      <c r="AD166" s="83">
        <v>44629.434467592997</v>
      </c>
      <c r="AE166" s="83">
        <v>44629.434467592997</v>
      </c>
    </row>
    <row r="167" spans="1:31" x14ac:dyDescent="0.25">
      <c r="A167">
        <v>166</v>
      </c>
      <c r="B167" s="82" t="s">
        <v>974</v>
      </c>
      <c r="C167" t="s">
        <v>975</v>
      </c>
      <c r="D167" t="s">
        <v>461</v>
      </c>
      <c r="E167" t="s">
        <v>282</v>
      </c>
      <c r="F167" t="s">
        <v>285</v>
      </c>
      <c r="G167" t="s">
        <v>958</v>
      </c>
      <c r="H167">
        <v>2</v>
      </c>
      <c r="I167">
        <v>4</v>
      </c>
      <c r="J167" t="s">
        <v>958</v>
      </c>
      <c r="K167">
        <v>48</v>
      </c>
      <c r="L167" t="s">
        <v>304</v>
      </c>
      <c r="M167">
        <v>0</v>
      </c>
      <c r="N167" t="s">
        <v>478</v>
      </c>
      <c r="O167" t="s">
        <v>458</v>
      </c>
      <c r="P167" t="s">
        <v>482</v>
      </c>
      <c r="U167" s="116"/>
      <c r="V167" t="s">
        <v>609</v>
      </c>
      <c r="W167" s="116">
        <v>44629</v>
      </c>
      <c r="X167" s="116"/>
      <c r="Y167" t="s">
        <v>457</v>
      </c>
      <c r="Z167" t="s">
        <v>976</v>
      </c>
      <c r="AA167" t="s">
        <v>480</v>
      </c>
      <c r="AB167" s="116">
        <v>44629</v>
      </c>
      <c r="AC167">
        <v>0</v>
      </c>
      <c r="AD167" s="83">
        <v>44629.435370370004</v>
      </c>
      <c r="AE167" s="83">
        <v>44629.435370370004</v>
      </c>
    </row>
    <row r="168" spans="1:31" x14ac:dyDescent="0.25">
      <c r="A168">
        <v>167</v>
      </c>
      <c r="B168" s="82" t="s">
        <v>977</v>
      </c>
      <c r="C168" t="s">
        <v>978</v>
      </c>
      <c r="D168" t="s">
        <v>461</v>
      </c>
      <c r="E168" t="s">
        <v>282</v>
      </c>
      <c r="F168" t="s">
        <v>285</v>
      </c>
      <c r="G168" t="s">
        <v>958</v>
      </c>
      <c r="H168">
        <v>2</v>
      </c>
      <c r="I168">
        <v>4</v>
      </c>
      <c r="J168" t="s">
        <v>958</v>
      </c>
      <c r="K168">
        <v>23</v>
      </c>
      <c r="L168" t="s">
        <v>304</v>
      </c>
      <c r="M168">
        <v>0</v>
      </c>
      <c r="N168" t="s">
        <v>478</v>
      </c>
      <c r="O168" t="s">
        <v>458</v>
      </c>
      <c r="P168" t="s">
        <v>482</v>
      </c>
      <c r="U168" s="116"/>
      <c r="V168" t="s">
        <v>609</v>
      </c>
      <c r="W168" s="116">
        <v>44629</v>
      </c>
      <c r="X168" s="116"/>
      <c r="Y168" t="s">
        <v>457</v>
      </c>
      <c r="Z168" t="s">
        <v>979</v>
      </c>
      <c r="AA168" t="s">
        <v>480</v>
      </c>
      <c r="AB168" s="116">
        <v>44629</v>
      </c>
      <c r="AC168">
        <v>0</v>
      </c>
      <c r="AD168" s="83">
        <v>44629.436516203998</v>
      </c>
      <c r="AE168" s="83">
        <v>44629.436516203998</v>
      </c>
    </row>
    <row r="169" spans="1:31" x14ac:dyDescent="0.25">
      <c r="A169">
        <v>168</v>
      </c>
      <c r="B169" s="82" t="s">
        <v>980</v>
      </c>
      <c r="C169" t="s">
        <v>981</v>
      </c>
      <c r="D169" t="s">
        <v>461</v>
      </c>
      <c r="E169" t="s">
        <v>282</v>
      </c>
      <c r="F169" t="s">
        <v>285</v>
      </c>
      <c r="G169" t="s">
        <v>958</v>
      </c>
      <c r="H169">
        <v>2</v>
      </c>
      <c r="I169">
        <v>4</v>
      </c>
      <c r="J169" t="s">
        <v>958</v>
      </c>
      <c r="K169">
        <v>25</v>
      </c>
      <c r="L169" t="s">
        <v>304</v>
      </c>
      <c r="M169">
        <v>0</v>
      </c>
      <c r="N169" t="s">
        <v>478</v>
      </c>
      <c r="O169" t="s">
        <v>458</v>
      </c>
      <c r="P169" t="s">
        <v>482</v>
      </c>
      <c r="U169" s="116"/>
      <c r="V169" t="s">
        <v>609</v>
      </c>
      <c r="W169" s="116">
        <v>44629</v>
      </c>
      <c r="X169" s="116"/>
      <c r="Y169" t="s">
        <v>457</v>
      </c>
      <c r="Z169" t="s">
        <v>982</v>
      </c>
      <c r="AA169" t="s">
        <v>480</v>
      </c>
      <c r="AB169" s="116">
        <v>44629</v>
      </c>
      <c r="AC169">
        <v>0</v>
      </c>
      <c r="AD169" s="83">
        <v>44629.437557869998</v>
      </c>
      <c r="AE169" s="83">
        <v>44629.437557869998</v>
      </c>
    </row>
    <row r="170" spans="1:31" x14ac:dyDescent="0.25">
      <c r="A170">
        <v>169</v>
      </c>
      <c r="B170" s="82" t="s">
        <v>983</v>
      </c>
      <c r="C170" t="s">
        <v>984</v>
      </c>
      <c r="D170" t="s">
        <v>461</v>
      </c>
      <c r="E170" t="s">
        <v>282</v>
      </c>
      <c r="F170" t="s">
        <v>285</v>
      </c>
      <c r="G170" t="s">
        <v>958</v>
      </c>
      <c r="H170">
        <v>2</v>
      </c>
      <c r="I170">
        <v>4</v>
      </c>
      <c r="J170" t="s">
        <v>958</v>
      </c>
      <c r="K170">
        <v>61</v>
      </c>
      <c r="L170" t="s">
        <v>304</v>
      </c>
      <c r="M170">
        <v>0</v>
      </c>
      <c r="N170" t="s">
        <v>478</v>
      </c>
      <c r="O170" t="s">
        <v>458</v>
      </c>
      <c r="P170" t="s">
        <v>482</v>
      </c>
      <c r="U170" s="116"/>
      <c r="V170" t="s">
        <v>609</v>
      </c>
      <c r="W170" s="116">
        <v>44629</v>
      </c>
      <c r="X170" s="116"/>
      <c r="Y170" t="s">
        <v>457</v>
      </c>
      <c r="Z170" t="s">
        <v>985</v>
      </c>
      <c r="AA170" t="s">
        <v>480</v>
      </c>
      <c r="AB170" s="116">
        <v>44629</v>
      </c>
      <c r="AC170">
        <v>0</v>
      </c>
      <c r="AD170" s="83">
        <v>44629.438692130003</v>
      </c>
      <c r="AE170" s="83">
        <v>44629.438692130003</v>
      </c>
    </row>
    <row r="171" spans="1:31" x14ac:dyDescent="0.25">
      <c r="A171">
        <v>170</v>
      </c>
      <c r="B171" s="82" t="s">
        <v>986</v>
      </c>
      <c r="C171" t="s">
        <v>987</v>
      </c>
      <c r="D171" t="s">
        <v>461</v>
      </c>
      <c r="E171" t="s">
        <v>282</v>
      </c>
      <c r="F171" t="s">
        <v>285</v>
      </c>
      <c r="G171" t="s">
        <v>958</v>
      </c>
      <c r="H171">
        <v>2</v>
      </c>
      <c r="I171">
        <v>4</v>
      </c>
      <c r="J171" t="s">
        <v>958</v>
      </c>
      <c r="K171">
        <v>61</v>
      </c>
      <c r="L171" t="s">
        <v>304</v>
      </c>
      <c r="M171">
        <v>0</v>
      </c>
      <c r="N171" t="s">
        <v>478</v>
      </c>
      <c r="O171" t="s">
        <v>458</v>
      </c>
      <c r="P171" t="s">
        <v>482</v>
      </c>
      <c r="U171" s="116"/>
      <c r="V171" t="s">
        <v>609</v>
      </c>
      <c r="W171" s="116">
        <v>44629</v>
      </c>
      <c r="X171" s="116"/>
      <c r="Y171" t="s">
        <v>457</v>
      </c>
      <c r="Z171" t="s">
        <v>988</v>
      </c>
      <c r="AA171" t="s">
        <v>480</v>
      </c>
      <c r="AB171" s="116">
        <v>44629</v>
      </c>
      <c r="AC171">
        <v>0</v>
      </c>
      <c r="AD171" s="83">
        <v>44629.439652777997</v>
      </c>
      <c r="AE171" s="83">
        <v>44629.439652777997</v>
      </c>
    </row>
    <row r="172" spans="1:31" x14ac:dyDescent="0.25">
      <c r="A172">
        <v>171</v>
      </c>
      <c r="B172" s="82" t="s">
        <v>989</v>
      </c>
      <c r="C172" t="s">
        <v>990</v>
      </c>
      <c r="D172" t="s">
        <v>461</v>
      </c>
      <c r="E172" t="s">
        <v>282</v>
      </c>
      <c r="F172" t="s">
        <v>288</v>
      </c>
      <c r="G172" t="s">
        <v>529</v>
      </c>
      <c r="H172">
        <v>1</v>
      </c>
      <c r="I172">
        <v>2</v>
      </c>
      <c r="J172" t="s">
        <v>529</v>
      </c>
      <c r="K172">
        <v>25</v>
      </c>
      <c r="L172" t="s">
        <v>304</v>
      </c>
      <c r="M172" t="s">
        <v>493</v>
      </c>
      <c r="N172" t="s">
        <v>478</v>
      </c>
      <c r="O172" t="s">
        <v>458</v>
      </c>
      <c r="P172" t="s">
        <v>482</v>
      </c>
      <c r="U172" s="116"/>
      <c r="V172" t="s">
        <v>491</v>
      </c>
      <c r="W172" s="116">
        <v>44629</v>
      </c>
      <c r="X172" s="116"/>
      <c r="Y172" t="s">
        <v>457</v>
      </c>
      <c r="Z172" t="s">
        <v>991</v>
      </c>
      <c r="AA172" t="s">
        <v>480</v>
      </c>
      <c r="AB172" s="116">
        <v>44629</v>
      </c>
      <c r="AC172">
        <v>1</v>
      </c>
      <c r="AD172" s="83">
        <v>44629.440439815</v>
      </c>
      <c r="AE172" s="83">
        <v>44629.440439815</v>
      </c>
    </row>
    <row r="173" spans="1:31" x14ac:dyDescent="0.25">
      <c r="A173">
        <v>172</v>
      </c>
      <c r="B173" s="82" t="s">
        <v>992</v>
      </c>
      <c r="C173" t="s">
        <v>993</v>
      </c>
      <c r="D173" t="s">
        <v>461</v>
      </c>
      <c r="E173" t="s">
        <v>282</v>
      </c>
      <c r="F173" t="s">
        <v>285</v>
      </c>
      <c r="G173" t="s">
        <v>958</v>
      </c>
      <c r="H173">
        <v>2</v>
      </c>
      <c r="I173">
        <v>4</v>
      </c>
      <c r="J173" t="s">
        <v>958</v>
      </c>
      <c r="K173">
        <v>30</v>
      </c>
      <c r="L173" t="s">
        <v>304</v>
      </c>
      <c r="M173">
        <v>0</v>
      </c>
      <c r="N173" t="s">
        <v>478</v>
      </c>
      <c r="O173" t="s">
        <v>458</v>
      </c>
      <c r="P173" t="s">
        <v>482</v>
      </c>
      <c r="U173" s="116"/>
      <c r="V173" t="s">
        <v>609</v>
      </c>
      <c r="W173" s="116">
        <v>44629</v>
      </c>
      <c r="X173" s="116"/>
      <c r="Y173" t="s">
        <v>457</v>
      </c>
      <c r="Z173" t="s">
        <v>994</v>
      </c>
      <c r="AA173" t="s">
        <v>480</v>
      </c>
      <c r="AB173" s="116">
        <v>44629</v>
      </c>
      <c r="AC173">
        <v>0</v>
      </c>
      <c r="AD173" s="83">
        <v>44629.440868056001</v>
      </c>
      <c r="AE173" s="83">
        <v>44629.440868056001</v>
      </c>
    </row>
    <row r="174" spans="1:31" x14ac:dyDescent="0.25">
      <c r="A174">
        <v>173</v>
      </c>
      <c r="B174" s="82" t="s">
        <v>995</v>
      </c>
      <c r="C174" t="s">
        <v>626</v>
      </c>
      <c r="D174" t="s">
        <v>461</v>
      </c>
      <c r="E174" t="s">
        <v>282</v>
      </c>
      <c r="F174" t="s">
        <v>285</v>
      </c>
      <c r="G174" t="s">
        <v>958</v>
      </c>
      <c r="H174">
        <v>2</v>
      </c>
      <c r="I174">
        <v>4</v>
      </c>
      <c r="J174" t="s">
        <v>958</v>
      </c>
      <c r="K174">
        <v>79</v>
      </c>
      <c r="L174" t="s">
        <v>304</v>
      </c>
      <c r="M174">
        <v>0</v>
      </c>
      <c r="N174" t="s">
        <v>478</v>
      </c>
      <c r="O174" t="s">
        <v>458</v>
      </c>
      <c r="P174" t="s">
        <v>482</v>
      </c>
      <c r="U174" s="116"/>
      <c r="V174" t="s">
        <v>609</v>
      </c>
      <c r="W174" s="116">
        <v>44629</v>
      </c>
      <c r="X174" s="116"/>
      <c r="Y174" t="s">
        <v>457</v>
      </c>
      <c r="Z174" t="s">
        <v>996</v>
      </c>
      <c r="AA174" t="s">
        <v>480</v>
      </c>
      <c r="AB174" s="116">
        <v>44629</v>
      </c>
      <c r="AC174">
        <v>0</v>
      </c>
      <c r="AD174" s="83">
        <v>44629.442002315001</v>
      </c>
      <c r="AE174" s="83">
        <v>44629.442002315001</v>
      </c>
    </row>
    <row r="175" spans="1:31" x14ac:dyDescent="0.25">
      <c r="A175">
        <v>174</v>
      </c>
      <c r="B175" s="82" t="s">
        <v>997</v>
      </c>
      <c r="C175" t="s">
        <v>998</v>
      </c>
      <c r="D175" t="s">
        <v>461</v>
      </c>
      <c r="E175" t="s">
        <v>282</v>
      </c>
      <c r="F175" t="s">
        <v>288</v>
      </c>
      <c r="G175" t="s">
        <v>529</v>
      </c>
      <c r="H175">
        <v>1</v>
      </c>
      <c r="I175">
        <v>2</v>
      </c>
      <c r="J175" t="s">
        <v>529</v>
      </c>
      <c r="K175">
        <v>49</v>
      </c>
      <c r="L175" t="s">
        <v>306</v>
      </c>
      <c r="M175" t="s">
        <v>493</v>
      </c>
      <c r="N175" t="s">
        <v>478</v>
      </c>
      <c r="O175" t="s">
        <v>458</v>
      </c>
      <c r="P175" t="s">
        <v>482</v>
      </c>
      <c r="U175" s="116"/>
      <c r="V175" t="s">
        <v>491</v>
      </c>
      <c r="W175" s="116">
        <v>44629</v>
      </c>
      <c r="X175" s="116"/>
      <c r="Y175" t="s">
        <v>457</v>
      </c>
      <c r="Z175" t="s">
        <v>999</v>
      </c>
      <c r="AA175" t="s">
        <v>480</v>
      </c>
      <c r="AB175" s="116">
        <v>44629</v>
      </c>
      <c r="AC175">
        <v>1</v>
      </c>
      <c r="AD175" s="83">
        <v>44629.443611110997</v>
      </c>
      <c r="AE175" s="83">
        <v>44629.443611110997</v>
      </c>
    </row>
    <row r="176" spans="1:31" x14ac:dyDescent="0.25">
      <c r="A176">
        <v>175</v>
      </c>
      <c r="B176" s="82" t="s">
        <v>1000</v>
      </c>
      <c r="C176" t="s">
        <v>1001</v>
      </c>
      <c r="D176" t="s">
        <v>461</v>
      </c>
      <c r="E176" t="s">
        <v>282</v>
      </c>
      <c r="F176" t="s">
        <v>285</v>
      </c>
      <c r="G176" t="s">
        <v>608</v>
      </c>
      <c r="H176">
        <v>3</v>
      </c>
      <c r="I176">
        <v>3</v>
      </c>
      <c r="J176" t="s">
        <v>608</v>
      </c>
      <c r="K176">
        <v>49</v>
      </c>
      <c r="L176" t="s">
        <v>304</v>
      </c>
      <c r="M176" t="s">
        <v>1002</v>
      </c>
      <c r="N176" t="s">
        <v>478</v>
      </c>
      <c r="O176" t="s">
        <v>458</v>
      </c>
      <c r="P176" t="s">
        <v>482</v>
      </c>
      <c r="U176" s="116"/>
      <c r="V176" t="s">
        <v>609</v>
      </c>
      <c r="W176" s="116">
        <v>44629</v>
      </c>
      <c r="X176" s="116"/>
      <c r="Y176" t="s">
        <v>457</v>
      </c>
      <c r="Z176" t="s">
        <v>1003</v>
      </c>
      <c r="AA176" t="s">
        <v>480</v>
      </c>
      <c r="AB176" s="116">
        <v>44629</v>
      </c>
      <c r="AC176">
        <v>0</v>
      </c>
      <c r="AD176" s="83">
        <v>44629.444456019002</v>
      </c>
      <c r="AE176" s="83">
        <v>44629.444456019002</v>
      </c>
    </row>
    <row r="177" spans="1:31" x14ac:dyDescent="0.25">
      <c r="A177">
        <v>176</v>
      </c>
      <c r="B177" s="82" t="s">
        <v>1004</v>
      </c>
      <c r="C177" t="s">
        <v>611</v>
      </c>
      <c r="D177" t="s">
        <v>461</v>
      </c>
      <c r="E177" t="s">
        <v>282</v>
      </c>
      <c r="F177" t="s">
        <v>285</v>
      </c>
      <c r="G177" t="s">
        <v>608</v>
      </c>
      <c r="H177">
        <v>3</v>
      </c>
      <c r="I177">
        <v>3</v>
      </c>
      <c r="J177" t="s">
        <v>608</v>
      </c>
      <c r="K177">
        <v>40</v>
      </c>
      <c r="L177" t="s">
        <v>304</v>
      </c>
      <c r="M177">
        <v>0</v>
      </c>
      <c r="N177" t="s">
        <v>478</v>
      </c>
      <c r="O177" t="s">
        <v>458</v>
      </c>
      <c r="P177" t="s">
        <v>482</v>
      </c>
      <c r="U177" s="116"/>
      <c r="V177" t="s">
        <v>609</v>
      </c>
      <c r="W177" s="116">
        <v>44629</v>
      </c>
      <c r="X177" s="116"/>
      <c r="Y177" t="s">
        <v>457</v>
      </c>
      <c r="Z177" t="s">
        <v>1005</v>
      </c>
      <c r="AA177" t="s">
        <v>480</v>
      </c>
      <c r="AB177" s="116">
        <v>44629</v>
      </c>
      <c r="AC177">
        <v>0</v>
      </c>
      <c r="AD177" s="83">
        <v>44629.445439814997</v>
      </c>
      <c r="AE177" s="83">
        <v>44629.445439814997</v>
      </c>
    </row>
    <row r="178" spans="1:31" x14ac:dyDescent="0.25">
      <c r="A178">
        <v>177</v>
      </c>
      <c r="B178" s="82" t="s">
        <v>1006</v>
      </c>
      <c r="C178" t="s">
        <v>1007</v>
      </c>
      <c r="D178" t="s">
        <v>461</v>
      </c>
      <c r="E178" t="s">
        <v>282</v>
      </c>
      <c r="F178" t="s">
        <v>285</v>
      </c>
      <c r="G178" t="s">
        <v>608</v>
      </c>
      <c r="H178">
        <v>3</v>
      </c>
      <c r="I178">
        <v>3</v>
      </c>
      <c r="J178" t="s">
        <v>608</v>
      </c>
      <c r="K178">
        <v>78</v>
      </c>
      <c r="L178" t="s">
        <v>304</v>
      </c>
      <c r="M178">
        <v>0</v>
      </c>
      <c r="N178" t="s">
        <v>478</v>
      </c>
      <c r="O178" t="s">
        <v>458</v>
      </c>
      <c r="P178" t="s">
        <v>482</v>
      </c>
      <c r="U178" s="116"/>
      <c r="V178" t="s">
        <v>609</v>
      </c>
      <c r="W178" s="116">
        <v>44629</v>
      </c>
      <c r="X178" s="116"/>
      <c r="Y178" t="s">
        <v>457</v>
      </c>
      <c r="Z178" t="s">
        <v>1008</v>
      </c>
      <c r="AA178" t="s">
        <v>480</v>
      </c>
      <c r="AB178" s="116">
        <v>44629</v>
      </c>
      <c r="AC178">
        <v>0</v>
      </c>
      <c r="AD178" s="83">
        <v>44629.447013889003</v>
      </c>
      <c r="AE178" s="83">
        <v>44629.447013889003</v>
      </c>
    </row>
    <row r="179" spans="1:31" x14ac:dyDescent="0.25">
      <c r="A179">
        <v>178</v>
      </c>
      <c r="B179" s="82" t="s">
        <v>1009</v>
      </c>
      <c r="C179" t="s">
        <v>1010</v>
      </c>
      <c r="D179" t="s">
        <v>461</v>
      </c>
      <c r="E179" t="s">
        <v>282</v>
      </c>
      <c r="F179" t="s">
        <v>285</v>
      </c>
      <c r="G179" t="s">
        <v>608</v>
      </c>
      <c r="H179">
        <v>3</v>
      </c>
      <c r="I179">
        <v>3</v>
      </c>
      <c r="J179" t="s">
        <v>608</v>
      </c>
      <c r="K179">
        <v>76</v>
      </c>
      <c r="L179" t="s">
        <v>304</v>
      </c>
      <c r="M179">
        <v>0</v>
      </c>
      <c r="N179" t="s">
        <v>478</v>
      </c>
      <c r="O179" t="s">
        <v>458</v>
      </c>
      <c r="P179" t="s">
        <v>482</v>
      </c>
      <c r="U179" s="116"/>
      <c r="V179" t="s">
        <v>609</v>
      </c>
      <c r="W179" s="116">
        <v>44629</v>
      </c>
      <c r="X179" s="116"/>
      <c r="Y179" t="s">
        <v>457</v>
      </c>
      <c r="Z179" t="s">
        <v>1011</v>
      </c>
      <c r="AA179" t="s">
        <v>480</v>
      </c>
      <c r="AB179" s="116">
        <v>44629</v>
      </c>
      <c r="AC179">
        <v>0</v>
      </c>
      <c r="AD179" s="83">
        <v>44629.448032407003</v>
      </c>
      <c r="AE179" s="83">
        <v>44629.448032407003</v>
      </c>
    </row>
    <row r="180" spans="1:31" x14ac:dyDescent="0.25">
      <c r="A180">
        <v>179</v>
      </c>
      <c r="B180" s="82" t="s">
        <v>1012</v>
      </c>
      <c r="C180" t="s">
        <v>592</v>
      </c>
      <c r="D180" t="s">
        <v>461</v>
      </c>
      <c r="E180" t="s">
        <v>282</v>
      </c>
      <c r="F180" t="s">
        <v>285</v>
      </c>
      <c r="G180" t="s">
        <v>608</v>
      </c>
      <c r="H180">
        <v>3</v>
      </c>
      <c r="I180">
        <v>3</v>
      </c>
      <c r="J180" t="s">
        <v>608</v>
      </c>
      <c r="K180">
        <v>35</v>
      </c>
      <c r="L180" t="s">
        <v>304</v>
      </c>
      <c r="M180">
        <v>0</v>
      </c>
      <c r="N180" t="s">
        <v>478</v>
      </c>
      <c r="O180" t="s">
        <v>458</v>
      </c>
      <c r="P180" t="s">
        <v>482</v>
      </c>
      <c r="U180" s="116"/>
      <c r="V180" t="s">
        <v>609</v>
      </c>
      <c r="W180" s="116">
        <v>44629</v>
      </c>
      <c r="X180" s="116"/>
      <c r="Y180" t="s">
        <v>457</v>
      </c>
      <c r="Z180" t="s">
        <v>1013</v>
      </c>
      <c r="AA180" t="s">
        <v>480</v>
      </c>
      <c r="AB180" s="116">
        <v>44629</v>
      </c>
      <c r="AC180">
        <v>0</v>
      </c>
      <c r="AD180" s="83">
        <v>44629.448935184999</v>
      </c>
      <c r="AE180" s="83">
        <v>44629.448935184999</v>
      </c>
    </row>
    <row r="181" spans="1:31" x14ac:dyDescent="0.25">
      <c r="A181">
        <v>180</v>
      </c>
      <c r="B181" s="82" t="s">
        <v>1014</v>
      </c>
      <c r="C181" t="s">
        <v>1015</v>
      </c>
      <c r="D181" t="s">
        <v>461</v>
      </c>
      <c r="E181" t="s">
        <v>282</v>
      </c>
      <c r="F181" t="s">
        <v>288</v>
      </c>
      <c r="G181" t="s">
        <v>529</v>
      </c>
      <c r="H181">
        <v>1</v>
      </c>
      <c r="I181">
        <v>2</v>
      </c>
      <c r="J181" t="s">
        <v>529</v>
      </c>
      <c r="K181">
        <v>43</v>
      </c>
      <c r="L181" t="s">
        <v>306</v>
      </c>
      <c r="M181" t="s">
        <v>493</v>
      </c>
      <c r="N181" t="s">
        <v>478</v>
      </c>
      <c r="O181" t="s">
        <v>458</v>
      </c>
      <c r="P181" t="s">
        <v>482</v>
      </c>
      <c r="U181" s="116"/>
      <c r="V181" t="s">
        <v>491</v>
      </c>
      <c r="W181" s="116">
        <v>44629</v>
      </c>
      <c r="X181" s="116"/>
      <c r="Y181" t="s">
        <v>457</v>
      </c>
      <c r="Z181" t="s">
        <v>1016</v>
      </c>
      <c r="AA181" t="s">
        <v>480</v>
      </c>
      <c r="AB181" s="116">
        <v>44629</v>
      </c>
      <c r="AC181">
        <v>1</v>
      </c>
      <c r="AD181" s="83">
        <v>44629.450196758997</v>
      </c>
      <c r="AE181" s="83">
        <v>44629.450196758997</v>
      </c>
    </row>
    <row r="182" spans="1:31" x14ac:dyDescent="0.25">
      <c r="A182">
        <v>181</v>
      </c>
      <c r="B182" s="82" t="s">
        <v>1017</v>
      </c>
      <c r="C182" t="s">
        <v>1018</v>
      </c>
      <c r="D182" t="s">
        <v>461</v>
      </c>
      <c r="E182" t="s">
        <v>282</v>
      </c>
      <c r="F182" t="s">
        <v>288</v>
      </c>
      <c r="G182" t="s">
        <v>529</v>
      </c>
      <c r="H182">
        <v>1</v>
      </c>
      <c r="I182">
        <v>2</v>
      </c>
      <c r="J182" t="s">
        <v>529</v>
      </c>
      <c r="K182">
        <v>49</v>
      </c>
      <c r="L182" t="s">
        <v>304</v>
      </c>
      <c r="M182" t="s">
        <v>493</v>
      </c>
      <c r="N182" t="s">
        <v>478</v>
      </c>
      <c r="O182" t="s">
        <v>458</v>
      </c>
      <c r="P182" t="s">
        <v>482</v>
      </c>
      <c r="U182" s="116"/>
      <c r="V182" t="s">
        <v>491</v>
      </c>
      <c r="W182" s="116">
        <v>44629</v>
      </c>
      <c r="X182" s="116"/>
      <c r="Y182" t="s">
        <v>457</v>
      </c>
      <c r="Z182" t="s">
        <v>1019</v>
      </c>
      <c r="AA182" t="s">
        <v>480</v>
      </c>
      <c r="AB182" s="116">
        <v>44629</v>
      </c>
      <c r="AC182">
        <v>1</v>
      </c>
      <c r="AD182" s="83">
        <v>44629.452314814996</v>
      </c>
      <c r="AE182" s="83">
        <v>44629.452314814996</v>
      </c>
    </row>
    <row r="183" spans="1:31" x14ac:dyDescent="0.25">
      <c r="A183">
        <v>182</v>
      </c>
      <c r="B183" s="82" t="s">
        <v>1020</v>
      </c>
      <c r="C183" t="s">
        <v>1021</v>
      </c>
      <c r="D183" t="s">
        <v>461</v>
      </c>
      <c r="E183" t="s">
        <v>282</v>
      </c>
      <c r="F183" t="s">
        <v>285</v>
      </c>
      <c r="G183" t="s">
        <v>608</v>
      </c>
      <c r="H183">
        <v>3</v>
      </c>
      <c r="I183">
        <v>3</v>
      </c>
      <c r="J183" t="s">
        <v>608</v>
      </c>
      <c r="K183">
        <v>60</v>
      </c>
      <c r="L183" t="s">
        <v>304</v>
      </c>
      <c r="M183">
        <v>0</v>
      </c>
      <c r="N183" t="s">
        <v>478</v>
      </c>
      <c r="O183" t="s">
        <v>458</v>
      </c>
      <c r="P183" t="s">
        <v>482</v>
      </c>
      <c r="U183" s="116"/>
      <c r="V183" t="s">
        <v>609</v>
      </c>
      <c r="W183" s="116">
        <v>44629</v>
      </c>
      <c r="X183" s="116"/>
      <c r="Y183" t="s">
        <v>457</v>
      </c>
      <c r="Z183" t="s">
        <v>1022</v>
      </c>
      <c r="AA183" t="s">
        <v>480</v>
      </c>
      <c r="AB183" s="116">
        <v>44629</v>
      </c>
      <c r="AC183">
        <v>0</v>
      </c>
      <c r="AD183" s="83">
        <v>44629.452314814996</v>
      </c>
      <c r="AE183" s="83">
        <v>44629.452314814996</v>
      </c>
    </row>
    <row r="184" spans="1:31" x14ac:dyDescent="0.25">
      <c r="A184">
        <v>183</v>
      </c>
      <c r="B184" s="82" t="s">
        <v>1023</v>
      </c>
      <c r="C184" t="s">
        <v>1024</v>
      </c>
      <c r="D184" t="s">
        <v>461</v>
      </c>
      <c r="E184" t="s">
        <v>282</v>
      </c>
      <c r="F184" t="s">
        <v>285</v>
      </c>
      <c r="G184" t="s">
        <v>608</v>
      </c>
      <c r="H184">
        <v>3</v>
      </c>
      <c r="I184">
        <v>3</v>
      </c>
      <c r="J184" t="s">
        <v>608</v>
      </c>
      <c r="K184">
        <v>51</v>
      </c>
      <c r="L184" t="s">
        <v>304</v>
      </c>
      <c r="M184">
        <v>0</v>
      </c>
      <c r="N184" t="s">
        <v>478</v>
      </c>
      <c r="O184" t="s">
        <v>458</v>
      </c>
      <c r="P184" t="s">
        <v>482</v>
      </c>
      <c r="U184" s="116"/>
      <c r="V184" t="s">
        <v>609</v>
      </c>
      <c r="W184" s="116">
        <v>44629</v>
      </c>
      <c r="X184" s="116"/>
      <c r="Y184" t="s">
        <v>457</v>
      </c>
      <c r="Z184" t="s">
        <v>1025</v>
      </c>
      <c r="AA184" t="s">
        <v>480</v>
      </c>
      <c r="AB184" s="116">
        <v>44629</v>
      </c>
      <c r="AC184">
        <v>0</v>
      </c>
      <c r="AD184" s="83">
        <v>44629.453159721998</v>
      </c>
      <c r="AE184" s="83">
        <v>44629.453159721998</v>
      </c>
    </row>
    <row r="185" spans="1:31" x14ac:dyDescent="0.25">
      <c r="A185">
        <v>184</v>
      </c>
      <c r="B185" s="82" t="s">
        <v>1026</v>
      </c>
      <c r="C185" t="s">
        <v>1027</v>
      </c>
      <c r="D185" t="s">
        <v>461</v>
      </c>
      <c r="E185" t="s">
        <v>282</v>
      </c>
      <c r="F185" t="s">
        <v>288</v>
      </c>
      <c r="G185" t="s">
        <v>529</v>
      </c>
      <c r="H185">
        <v>1</v>
      </c>
      <c r="I185">
        <v>2</v>
      </c>
      <c r="J185" t="s">
        <v>529</v>
      </c>
      <c r="K185">
        <v>72</v>
      </c>
      <c r="L185" t="s">
        <v>306</v>
      </c>
      <c r="M185" t="s">
        <v>493</v>
      </c>
      <c r="N185" t="s">
        <v>478</v>
      </c>
      <c r="O185" t="s">
        <v>458</v>
      </c>
      <c r="P185" t="s">
        <v>482</v>
      </c>
      <c r="U185" s="116"/>
      <c r="V185" t="s">
        <v>491</v>
      </c>
      <c r="W185" s="116">
        <v>44629</v>
      </c>
      <c r="X185" s="116"/>
      <c r="Y185" t="s">
        <v>457</v>
      </c>
      <c r="Z185" t="s">
        <v>1028</v>
      </c>
      <c r="AA185" t="s">
        <v>480</v>
      </c>
      <c r="AB185" s="116">
        <v>44629</v>
      </c>
      <c r="AC185">
        <v>0</v>
      </c>
      <c r="AD185" s="83">
        <v>44629.454340277996</v>
      </c>
      <c r="AE185" s="83">
        <v>44629.454340277996</v>
      </c>
    </row>
    <row r="186" spans="1:31" x14ac:dyDescent="0.25">
      <c r="A186">
        <v>185</v>
      </c>
      <c r="B186" s="82" t="s">
        <v>1029</v>
      </c>
      <c r="C186" t="s">
        <v>750</v>
      </c>
      <c r="D186" t="s">
        <v>461</v>
      </c>
      <c r="E186" t="s">
        <v>282</v>
      </c>
      <c r="F186" t="s">
        <v>288</v>
      </c>
      <c r="G186" t="s">
        <v>529</v>
      </c>
      <c r="H186">
        <v>1</v>
      </c>
      <c r="I186">
        <v>2</v>
      </c>
      <c r="J186" t="s">
        <v>529</v>
      </c>
      <c r="K186">
        <v>38</v>
      </c>
      <c r="L186" t="s">
        <v>304</v>
      </c>
      <c r="M186" t="s">
        <v>493</v>
      </c>
      <c r="N186" t="s">
        <v>478</v>
      </c>
      <c r="O186" t="s">
        <v>458</v>
      </c>
      <c r="P186" t="s">
        <v>482</v>
      </c>
      <c r="U186" s="116"/>
      <c r="V186" t="s">
        <v>491</v>
      </c>
      <c r="W186" s="116">
        <v>44629</v>
      </c>
      <c r="X186" s="116"/>
      <c r="Y186" t="s">
        <v>457</v>
      </c>
      <c r="Z186" t="s">
        <v>1030</v>
      </c>
      <c r="AA186" t="s">
        <v>480</v>
      </c>
      <c r="AB186" s="116">
        <v>44629</v>
      </c>
      <c r="AC186">
        <v>1</v>
      </c>
      <c r="AD186" s="83">
        <v>44629.456122684998</v>
      </c>
      <c r="AE186" s="83">
        <v>44629.456122684998</v>
      </c>
    </row>
    <row r="187" spans="1:31" x14ac:dyDescent="0.25">
      <c r="A187">
        <v>186</v>
      </c>
      <c r="B187" s="82" t="s">
        <v>1031</v>
      </c>
      <c r="C187" t="s">
        <v>1032</v>
      </c>
      <c r="D187" t="s">
        <v>461</v>
      </c>
      <c r="E187" t="s">
        <v>282</v>
      </c>
      <c r="F187" t="s">
        <v>285</v>
      </c>
      <c r="G187" t="s">
        <v>608</v>
      </c>
      <c r="H187">
        <v>3</v>
      </c>
      <c r="I187">
        <v>3</v>
      </c>
      <c r="J187" t="s">
        <v>608</v>
      </c>
      <c r="K187">
        <v>25</v>
      </c>
      <c r="L187" t="s">
        <v>304</v>
      </c>
      <c r="M187">
        <v>0</v>
      </c>
      <c r="N187" t="s">
        <v>478</v>
      </c>
      <c r="O187" t="s">
        <v>458</v>
      </c>
      <c r="P187" t="s">
        <v>482</v>
      </c>
      <c r="U187" s="116"/>
      <c r="V187" t="s">
        <v>609</v>
      </c>
      <c r="W187" s="116">
        <v>44629</v>
      </c>
      <c r="X187" s="116"/>
      <c r="Y187" t="s">
        <v>457</v>
      </c>
      <c r="Z187" t="s">
        <v>1033</v>
      </c>
      <c r="AA187" t="s">
        <v>480</v>
      </c>
      <c r="AB187" s="116">
        <v>44629</v>
      </c>
      <c r="AC187">
        <v>0</v>
      </c>
      <c r="AD187" s="83">
        <v>44629.456574074</v>
      </c>
      <c r="AE187" s="83">
        <v>44629.456574074</v>
      </c>
    </row>
    <row r="188" spans="1:31" x14ac:dyDescent="0.25">
      <c r="A188">
        <v>187</v>
      </c>
      <c r="B188" s="82" t="s">
        <v>1034</v>
      </c>
      <c r="C188" t="s">
        <v>1035</v>
      </c>
      <c r="D188" t="s">
        <v>461</v>
      </c>
      <c r="E188" t="s">
        <v>282</v>
      </c>
      <c r="F188" t="s">
        <v>285</v>
      </c>
      <c r="G188" t="s">
        <v>608</v>
      </c>
      <c r="H188">
        <v>3</v>
      </c>
      <c r="I188">
        <v>3</v>
      </c>
      <c r="J188" t="s">
        <v>608</v>
      </c>
      <c r="K188">
        <v>30</v>
      </c>
      <c r="L188" t="s">
        <v>304</v>
      </c>
      <c r="M188">
        <v>0</v>
      </c>
      <c r="N188" t="s">
        <v>478</v>
      </c>
      <c r="O188" t="s">
        <v>458</v>
      </c>
      <c r="P188" t="s">
        <v>482</v>
      </c>
      <c r="U188" s="116"/>
      <c r="V188" t="s">
        <v>609</v>
      </c>
      <c r="W188" s="116">
        <v>44629</v>
      </c>
      <c r="X188" s="116"/>
      <c r="Y188" t="s">
        <v>457</v>
      </c>
      <c r="Z188" t="s">
        <v>1036</v>
      </c>
      <c r="AA188" t="s">
        <v>480</v>
      </c>
      <c r="AB188" s="116">
        <v>44629</v>
      </c>
      <c r="AC188">
        <v>0</v>
      </c>
      <c r="AD188" s="83">
        <v>44629.457650463002</v>
      </c>
      <c r="AE188" s="83">
        <v>44629.457650463002</v>
      </c>
    </row>
    <row r="189" spans="1:31" x14ac:dyDescent="0.25">
      <c r="A189">
        <v>188</v>
      </c>
      <c r="B189" s="82" t="s">
        <v>1037</v>
      </c>
      <c r="C189" t="s">
        <v>1038</v>
      </c>
      <c r="D189" t="s">
        <v>461</v>
      </c>
      <c r="E189" t="s">
        <v>282</v>
      </c>
      <c r="F189" t="s">
        <v>285</v>
      </c>
      <c r="G189" t="s">
        <v>608</v>
      </c>
      <c r="H189">
        <v>3</v>
      </c>
      <c r="I189">
        <v>3</v>
      </c>
      <c r="J189" t="s">
        <v>608</v>
      </c>
      <c r="K189">
        <v>47</v>
      </c>
      <c r="L189" t="s">
        <v>304</v>
      </c>
      <c r="M189">
        <v>0</v>
      </c>
      <c r="N189" t="s">
        <v>478</v>
      </c>
      <c r="O189" t="s">
        <v>458</v>
      </c>
      <c r="P189" t="s">
        <v>482</v>
      </c>
      <c r="U189" s="116"/>
      <c r="V189" t="s">
        <v>609</v>
      </c>
      <c r="W189" s="116">
        <v>44629</v>
      </c>
      <c r="X189" s="116"/>
      <c r="Y189" t="s">
        <v>457</v>
      </c>
      <c r="Z189" t="s">
        <v>1039</v>
      </c>
      <c r="AA189" t="s">
        <v>480</v>
      </c>
      <c r="AB189" s="116">
        <v>44629</v>
      </c>
      <c r="AC189">
        <v>0</v>
      </c>
      <c r="AD189" s="83">
        <v>44629.458460647998</v>
      </c>
      <c r="AE189" s="83">
        <v>44629.458460647998</v>
      </c>
    </row>
    <row r="190" spans="1:31" x14ac:dyDescent="0.25">
      <c r="A190">
        <v>189</v>
      </c>
      <c r="B190" s="82" t="s">
        <v>1040</v>
      </c>
      <c r="C190" t="s">
        <v>1041</v>
      </c>
      <c r="D190" t="s">
        <v>461</v>
      </c>
      <c r="E190" t="s">
        <v>282</v>
      </c>
      <c r="F190" t="s">
        <v>285</v>
      </c>
      <c r="G190" t="s">
        <v>608</v>
      </c>
      <c r="H190">
        <v>3</v>
      </c>
      <c r="I190">
        <v>3</v>
      </c>
      <c r="J190" t="s">
        <v>608</v>
      </c>
      <c r="K190">
        <v>34</v>
      </c>
      <c r="L190" t="s">
        <v>304</v>
      </c>
      <c r="M190">
        <v>0</v>
      </c>
      <c r="N190" t="s">
        <v>478</v>
      </c>
      <c r="O190" t="s">
        <v>458</v>
      </c>
      <c r="P190" t="s">
        <v>482</v>
      </c>
      <c r="U190" s="116"/>
      <c r="V190" t="s">
        <v>609</v>
      </c>
      <c r="W190" s="116">
        <v>44629</v>
      </c>
      <c r="X190" s="116"/>
      <c r="Y190" t="s">
        <v>457</v>
      </c>
      <c r="Z190" t="s">
        <v>1042</v>
      </c>
      <c r="AA190" t="s">
        <v>480</v>
      </c>
      <c r="AB190" s="116">
        <v>44629</v>
      </c>
      <c r="AC190">
        <v>0</v>
      </c>
      <c r="AD190" s="83">
        <v>44629.459270833002</v>
      </c>
      <c r="AE190" s="83">
        <v>44629.459270833002</v>
      </c>
    </row>
    <row r="191" spans="1:31" x14ac:dyDescent="0.25">
      <c r="A191">
        <v>190</v>
      </c>
      <c r="B191" s="82" t="s">
        <v>1043</v>
      </c>
      <c r="C191" t="s">
        <v>1044</v>
      </c>
      <c r="D191" t="s">
        <v>461</v>
      </c>
      <c r="E191" t="s">
        <v>282</v>
      </c>
      <c r="F191" t="s">
        <v>288</v>
      </c>
      <c r="G191" t="s">
        <v>529</v>
      </c>
      <c r="H191">
        <v>1</v>
      </c>
      <c r="I191">
        <v>2</v>
      </c>
      <c r="J191" t="s">
        <v>529</v>
      </c>
      <c r="K191">
        <v>40</v>
      </c>
      <c r="L191" t="s">
        <v>306</v>
      </c>
      <c r="M191" t="s">
        <v>493</v>
      </c>
      <c r="N191" t="s">
        <v>478</v>
      </c>
      <c r="O191" t="s">
        <v>458</v>
      </c>
      <c r="P191" t="s">
        <v>482</v>
      </c>
      <c r="U191" s="116"/>
      <c r="V191" t="s">
        <v>491</v>
      </c>
      <c r="W191" s="116">
        <v>44629</v>
      </c>
      <c r="X191" s="116"/>
      <c r="Y191" t="s">
        <v>457</v>
      </c>
      <c r="Z191" t="s">
        <v>1045</v>
      </c>
      <c r="AA191" t="s">
        <v>480</v>
      </c>
      <c r="AB191" s="116">
        <v>44629</v>
      </c>
      <c r="AC191">
        <v>1</v>
      </c>
      <c r="AD191" s="83">
        <v>44629.459421296</v>
      </c>
      <c r="AE191" s="83">
        <v>44629.459421296</v>
      </c>
    </row>
    <row r="192" spans="1:31" x14ac:dyDescent="0.25">
      <c r="A192">
        <v>191</v>
      </c>
      <c r="B192" s="82" t="s">
        <v>1046</v>
      </c>
      <c r="C192" t="s">
        <v>1047</v>
      </c>
      <c r="D192" t="s">
        <v>461</v>
      </c>
      <c r="E192" t="s">
        <v>282</v>
      </c>
      <c r="F192" t="s">
        <v>285</v>
      </c>
      <c r="G192" t="s">
        <v>608</v>
      </c>
      <c r="H192">
        <v>3</v>
      </c>
      <c r="I192">
        <v>3</v>
      </c>
      <c r="J192" t="s">
        <v>608</v>
      </c>
      <c r="K192">
        <v>17</v>
      </c>
      <c r="L192" t="s">
        <v>304</v>
      </c>
      <c r="M192">
        <v>0</v>
      </c>
      <c r="N192" t="s">
        <v>478</v>
      </c>
      <c r="O192" t="s">
        <v>458</v>
      </c>
      <c r="P192" t="s">
        <v>482</v>
      </c>
      <c r="U192" s="116"/>
      <c r="V192" t="s">
        <v>609</v>
      </c>
      <c r="W192" s="116">
        <v>44629</v>
      </c>
      <c r="X192" s="116"/>
      <c r="Y192" t="s">
        <v>457</v>
      </c>
      <c r="Z192" t="s">
        <v>1048</v>
      </c>
      <c r="AA192" t="s">
        <v>480</v>
      </c>
      <c r="AB192" s="116">
        <v>44629</v>
      </c>
      <c r="AC192">
        <v>0</v>
      </c>
      <c r="AD192" s="83">
        <v>44629.460138889001</v>
      </c>
      <c r="AE192" s="83">
        <v>44629.460138889001</v>
      </c>
    </row>
    <row r="193" spans="1:31" x14ac:dyDescent="0.25">
      <c r="A193">
        <v>192</v>
      </c>
      <c r="B193" s="82" t="s">
        <v>1049</v>
      </c>
      <c r="C193" t="s">
        <v>1050</v>
      </c>
      <c r="D193" t="s">
        <v>461</v>
      </c>
      <c r="E193" t="s">
        <v>282</v>
      </c>
      <c r="F193" t="s">
        <v>285</v>
      </c>
      <c r="G193" t="s">
        <v>608</v>
      </c>
      <c r="H193">
        <v>3</v>
      </c>
      <c r="I193">
        <v>3</v>
      </c>
      <c r="J193" t="s">
        <v>608</v>
      </c>
      <c r="K193">
        <v>6</v>
      </c>
      <c r="L193" t="s">
        <v>304</v>
      </c>
      <c r="M193">
        <v>0</v>
      </c>
      <c r="N193" t="s">
        <v>478</v>
      </c>
      <c r="O193" t="s">
        <v>458</v>
      </c>
      <c r="P193" t="s">
        <v>482</v>
      </c>
      <c r="U193" s="116"/>
      <c r="V193" t="s">
        <v>609</v>
      </c>
      <c r="W193" s="116">
        <v>44629</v>
      </c>
      <c r="X193" s="116"/>
      <c r="Y193" t="s">
        <v>457</v>
      </c>
      <c r="Z193" t="s">
        <v>1051</v>
      </c>
      <c r="AA193" t="s">
        <v>480</v>
      </c>
      <c r="AB193" s="116">
        <v>44629</v>
      </c>
      <c r="AC193">
        <v>0</v>
      </c>
      <c r="AD193" s="83">
        <v>44629.461099537002</v>
      </c>
      <c r="AE193" s="83">
        <v>44629.461099537002</v>
      </c>
    </row>
    <row r="194" spans="1:31" x14ac:dyDescent="0.25">
      <c r="A194">
        <v>193</v>
      </c>
      <c r="B194" s="82" t="s">
        <v>1052</v>
      </c>
      <c r="C194" t="s">
        <v>662</v>
      </c>
      <c r="D194" t="s">
        <v>461</v>
      </c>
      <c r="E194" t="s">
        <v>282</v>
      </c>
      <c r="F194" t="s">
        <v>288</v>
      </c>
      <c r="G194" t="s">
        <v>529</v>
      </c>
      <c r="H194">
        <v>1</v>
      </c>
      <c r="I194">
        <v>2</v>
      </c>
      <c r="J194" t="s">
        <v>529</v>
      </c>
      <c r="K194">
        <v>58</v>
      </c>
      <c r="L194" t="s">
        <v>306</v>
      </c>
      <c r="M194" t="s">
        <v>493</v>
      </c>
      <c r="N194" t="s">
        <v>478</v>
      </c>
      <c r="O194" t="s">
        <v>458</v>
      </c>
      <c r="P194" t="s">
        <v>482</v>
      </c>
      <c r="U194" s="116"/>
      <c r="V194" t="s">
        <v>491</v>
      </c>
      <c r="W194" s="116">
        <v>44629</v>
      </c>
      <c r="X194" s="116"/>
      <c r="Y194" t="s">
        <v>457</v>
      </c>
      <c r="Z194" t="s">
        <v>1053</v>
      </c>
      <c r="AA194" t="s">
        <v>480</v>
      </c>
      <c r="AB194" s="116">
        <v>44629</v>
      </c>
      <c r="AC194">
        <v>1</v>
      </c>
      <c r="AD194" s="83">
        <v>44629.461631944003</v>
      </c>
      <c r="AE194" s="83">
        <v>44629.461631944003</v>
      </c>
    </row>
    <row r="195" spans="1:31" x14ac:dyDescent="0.25">
      <c r="A195">
        <v>194</v>
      </c>
      <c r="B195" s="82" t="s">
        <v>1054</v>
      </c>
      <c r="C195" t="s">
        <v>1055</v>
      </c>
      <c r="D195" t="s">
        <v>461</v>
      </c>
      <c r="E195" t="s">
        <v>282</v>
      </c>
      <c r="F195" t="s">
        <v>285</v>
      </c>
      <c r="G195" t="s">
        <v>612</v>
      </c>
      <c r="H195">
        <v>4</v>
      </c>
      <c r="I195">
        <v>1</v>
      </c>
      <c r="J195" t="s">
        <v>612</v>
      </c>
      <c r="K195">
        <v>44</v>
      </c>
      <c r="L195" t="s">
        <v>304</v>
      </c>
      <c r="M195">
        <v>0</v>
      </c>
      <c r="N195" t="s">
        <v>478</v>
      </c>
      <c r="O195" t="s">
        <v>458</v>
      </c>
      <c r="P195" t="s">
        <v>482</v>
      </c>
      <c r="U195" s="116"/>
      <c r="V195" t="s">
        <v>609</v>
      </c>
      <c r="W195" s="116">
        <v>44629</v>
      </c>
      <c r="X195" s="116"/>
      <c r="Y195" t="s">
        <v>457</v>
      </c>
      <c r="Z195" t="s">
        <v>1056</v>
      </c>
      <c r="AA195" t="s">
        <v>480</v>
      </c>
      <c r="AB195" s="116">
        <v>44629</v>
      </c>
      <c r="AC195">
        <v>0</v>
      </c>
      <c r="AD195" s="83">
        <v>44629.463125000002</v>
      </c>
      <c r="AE195" s="83">
        <v>44629.463125000002</v>
      </c>
    </row>
    <row r="196" spans="1:31" x14ac:dyDescent="0.25">
      <c r="A196">
        <v>195</v>
      </c>
      <c r="B196" s="82" t="s">
        <v>1057</v>
      </c>
      <c r="C196" t="s">
        <v>1058</v>
      </c>
      <c r="D196" t="s">
        <v>461</v>
      </c>
      <c r="E196" t="s">
        <v>282</v>
      </c>
      <c r="F196" t="s">
        <v>288</v>
      </c>
      <c r="G196" t="s">
        <v>529</v>
      </c>
      <c r="H196">
        <v>1</v>
      </c>
      <c r="I196">
        <v>2</v>
      </c>
      <c r="J196" t="s">
        <v>529</v>
      </c>
      <c r="K196">
        <v>64</v>
      </c>
      <c r="L196" t="s">
        <v>304</v>
      </c>
      <c r="M196" t="s">
        <v>493</v>
      </c>
      <c r="N196" t="s">
        <v>478</v>
      </c>
      <c r="O196" t="s">
        <v>458</v>
      </c>
      <c r="P196" t="s">
        <v>482</v>
      </c>
      <c r="U196" s="116"/>
      <c r="V196" t="s">
        <v>491</v>
      </c>
      <c r="W196" s="116">
        <v>44629</v>
      </c>
      <c r="X196" s="116"/>
      <c r="Y196" t="s">
        <v>457</v>
      </c>
      <c r="Z196" t="s">
        <v>1059</v>
      </c>
      <c r="AA196" t="s">
        <v>480</v>
      </c>
      <c r="AB196" s="116">
        <v>44629</v>
      </c>
      <c r="AC196">
        <v>1</v>
      </c>
      <c r="AD196" s="83">
        <v>44629.463553241003</v>
      </c>
      <c r="AE196" s="83">
        <v>44629.463553241003</v>
      </c>
    </row>
    <row r="197" spans="1:31" x14ac:dyDescent="0.25">
      <c r="A197">
        <v>196</v>
      </c>
      <c r="B197" s="82" t="s">
        <v>1060</v>
      </c>
      <c r="C197" t="s">
        <v>1061</v>
      </c>
      <c r="D197" t="s">
        <v>461</v>
      </c>
      <c r="E197" t="s">
        <v>282</v>
      </c>
      <c r="F197" t="s">
        <v>285</v>
      </c>
      <c r="G197" t="s">
        <v>612</v>
      </c>
      <c r="H197">
        <v>5</v>
      </c>
      <c r="I197">
        <v>1</v>
      </c>
      <c r="J197" t="s">
        <v>612</v>
      </c>
      <c r="K197">
        <v>39</v>
      </c>
      <c r="L197" t="s">
        <v>304</v>
      </c>
      <c r="M197">
        <v>0</v>
      </c>
      <c r="N197" t="s">
        <v>478</v>
      </c>
      <c r="O197" t="s">
        <v>458</v>
      </c>
      <c r="P197" t="s">
        <v>482</v>
      </c>
      <c r="U197" s="116"/>
      <c r="V197" t="s">
        <v>609</v>
      </c>
      <c r="W197" s="116">
        <v>44629</v>
      </c>
      <c r="X197" s="116"/>
      <c r="Y197" t="s">
        <v>457</v>
      </c>
      <c r="Z197" t="s">
        <v>1062</v>
      </c>
      <c r="AA197" t="s">
        <v>480</v>
      </c>
      <c r="AB197" s="116">
        <v>44629</v>
      </c>
      <c r="AC197">
        <v>0</v>
      </c>
      <c r="AD197" s="83">
        <v>44629.464050925999</v>
      </c>
      <c r="AE197" s="83">
        <v>44629.464050925999</v>
      </c>
    </row>
    <row r="198" spans="1:31" x14ac:dyDescent="0.25">
      <c r="A198">
        <v>197</v>
      </c>
      <c r="B198" s="82" t="s">
        <v>1063</v>
      </c>
      <c r="C198" t="s">
        <v>1064</v>
      </c>
      <c r="D198" t="s">
        <v>461</v>
      </c>
      <c r="E198" t="s">
        <v>282</v>
      </c>
      <c r="F198" t="s">
        <v>285</v>
      </c>
      <c r="G198" t="s">
        <v>612</v>
      </c>
      <c r="H198">
        <v>4</v>
      </c>
      <c r="I198">
        <v>1</v>
      </c>
      <c r="J198" t="s">
        <v>612</v>
      </c>
      <c r="K198">
        <v>44</v>
      </c>
      <c r="L198" t="s">
        <v>304</v>
      </c>
      <c r="M198">
        <v>0</v>
      </c>
      <c r="N198" t="s">
        <v>478</v>
      </c>
      <c r="O198" t="s">
        <v>458</v>
      </c>
      <c r="P198" t="s">
        <v>482</v>
      </c>
      <c r="U198" s="116"/>
      <c r="V198" t="s">
        <v>609</v>
      </c>
      <c r="W198" s="116">
        <v>44629</v>
      </c>
      <c r="X198" s="116"/>
      <c r="Y198" t="s">
        <v>457</v>
      </c>
      <c r="Z198" t="s">
        <v>1065</v>
      </c>
      <c r="AA198" t="s">
        <v>480</v>
      </c>
      <c r="AB198" s="116">
        <v>44629</v>
      </c>
      <c r="AC198">
        <v>0</v>
      </c>
      <c r="AD198" s="83">
        <v>44629.465844906998</v>
      </c>
      <c r="AE198" s="83">
        <v>44629.465844906998</v>
      </c>
    </row>
    <row r="199" spans="1:31" x14ac:dyDescent="0.25">
      <c r="A199">
        <v>198</v>
      </c>
      <c r="B199" s="82" t="s">
        <v>1066</v>
      </c>
      <c r="C199" t="s">
        <v>1067</v>
      </c>
      <c r="D199" t="s">
        <v>461</v>
      </c>
      <c r="E199" t="s">
        <v>282</v>
      </c>
      <c r="F199" t="s">
        <v>285</v>
      </c>
      <c r="G199" t="s">
        <v>612</v>
      </c>
      <c r="H199">
        <v>4</v>
      </c>
      <c r="I199">
        <v>1</v>
      </c>
      <c r="J199" t="s">
        <v>612</v>
      </c>
      <c r="K199">
        <v>40</v>
      </c>
      <c r="L199" t="s">
        <v>304</v>
      </c>
      <c r="M199">
        <v>0</v>
      </c>
      <c r="N199" t="s">
        <v>478</v>
      </c>
      <c r="O199" t="s">
        <v>458</v>
      </c>
      <c r="P199" t="s">
        <v>482</v>
      </c>
      <c r="U199" s="116"/>
      <c r="V199" t="s">
        <v>609</v>
      </c>
      <c r="W199" s="116">
        <v>44629</v>
      </c>
      <c r="X199" s="116"/>
      <c r="Y199" t="s">
        <v>457</v>
      </c>
      <c r="Z199" t="s">
        <v>1068</v>
      </c>
      <c r="AA199" t="s">
        <v>480</v>
      </c>
      <c r="AB199" s="116">
        <v>44629</v>
      </c>
      <c r="AC199">
        <v>0</v>
      </c>
      <c r="AD199" s="83">
        <v>44629.466747685001</v>
      </c>
      <c r="AE199" s="83">
        <v>44629.466747685001</v>
      </c>
    </row>
    <row r="200" spans="1:31" x14ac:dyDescent="0.25">
      <c r="A200">
        <v>199</v>
      </c>
      <c r="B200" s="82" t="s">
        <v>1069</v>
      </c>
      <c r="C200" t="s">
        <v>1070</v>
      </c>
      <c r="D200" t="s">
        <v>461</v>
      </c>
      <c r="E200" t="s">
        <v>282</v>
      </c>
      <c r="F200" t="s">
        <v>288</v>
      </c>
      <c r="G200" t="s">
        <v>529</v>
      </c>
      <c r="H200">
        <v>1</v>
      </c>
      <c r="I200">
        <v>2</v>
      </c>
      <c r="J200" t="s">
        <v>529</v>
      </c>
      <c r="K200">
        <v>49</v>
      </c>
      <c r="L200" t="s">
        <v>304</v>
      </c>
      <c r="M200" t="s">
        <v>493</v>
      </c>
      <c r="N200" t="s">
        <v>478</v>
      </c>
      <c r="O200" t="s">
        <v>458</v>
      </c>
      <c r="P200" t="s">
        <v>482</v>
      </c>
      <c r="U200" s="116"/>
      <c r="V200" t="s">
        <v>491</v>
      </c>
      <c r="W200" s="116">
        <v>44629</v>
      </c>
      <c r="X200" s="116"/>
      <c r="Y200" t="s">
        <v>457</v>
      </c>
      <c r="Z200" t="s">
        <v>1071</v>
      </c>
      <c r="AA200" t="s">
        <v>480</v>
      </c>
      <c r="AB200" s="116">
        <v>44629</v>
      </c>
      <c r="AC200">
        <v>0</v>
      </c>
      <c r="AD200" s="83">
        <v>44629.467824074003</v>
      </c>
      <c r="AE200" s="83">
        <v>44629.467812499999</v>
      </c>
    </row>
    <row r="201" spans="1:31" x14ac:dyDescent="0.25">
      <c r="A201">
        <v>200</v>
      </c>
      <c r="B201" s="82" t="s">
        <v>1072</v>
      </c>
      <c r="C201" t="s">
        <v>1073</v>
      </c>
      <c r="D201" t="s">
        <v>461</v>
      </c>
      <c r="E201" t="s">
        <v>282</v>
      </c>
      <c r="F201" t="s">
        <v>285</v>
      </c>
      <c r="G201" t="s">
        <v>612</v>
      </c>
      <c r="H201">
        <v>4</v>
      </c>
      <c r="I201">
        <v>1</v>
      </c>
      <c r="J201" t="s">
        <v>612</v>
      </c>
      <c r="K201">
        <v>17</v>
      </c>
      <c r="L201" t="s">
        <v>304</v>
      </c>
      <c r="M201">
        <v>0</v>
      </c>
      <c r="N201" t="s">
        <v>478</v>
      </c>
      <c r="O201" t="s">
        <v>458</v>
      </c>
      <c r="P201" t="s">
        <v>482</v>
      </c>
      <c r="U201" s="116"/>
      <c r="V201" t="s">
        <v>609</v>
      </c>
      <c r="W201" s="116">
        <v>44629</v>
      </c>
      <c r="X201" s="116"/>
      <c r="Y201" t="s">
        <v>457</v>
      </c>
      <c r="Z201" t="s">
        <v>1074</v>
      </c>
      <c r="AA201" t="s">
        <v>480</v>
      </c>
      <c r="AB201" s="116">
        <v>44629</v>
      </c>
      <c r="AC201">
        <v>0</v>
      </c>
      <c r="AD201" s="83">
        <v>44629.468553241</v>
      </c>
      <c r="AE201" s="83">
        <v>44629.468553241</v>
      </c>
    </row>
    <row r="202" spans="1:31" x14ac:dyDescent="0.25">
      <c r="A202">
        <v>201</v>
      </c>
      <c r="B202" s="82" t="s">
        <v>1075</v>
      </c>
      <c r="C202" t="s">
        <v>1076</v>
      </c>
      <c r="D202" t="s">
        <v>461</v>
      </c>
      <c r="E202" t="s">
        <v>282</v>
      </c>
      <c r="F202" t="s">
        <v>288</v>
      </c>
      <c r="G202" t="s">
        <v>529</v>
      </c>
      <c r="H202">
        <v>1</v>
      </c>
      <c r="I202">
        <v>2</v>
      </c>
      <c r="J202" t="s">
        <v>529</v>
      </c>
      <c r="K202">
        <v>46</v>
      </c>
      <c r="L202" t="s">
        <v>304</v>
      </c>
      <c r="M202" t="s">
        <v>493</v>
      </c>
      <c r="N202" t="s">
        <v>478</v>
      </c>
      <c r="O202" t="s">
        <v>458</v>
      </c>
      <c r="P202" t="s">
        <v>482</v>
      </c>
      <c r="U202" s="116"/>
      <c r="V202" t="s">
        <v>491</v>
      </c>
      <c r="W202" s="116">
        <v>44629</v>
      </c>
      <c r="X202" s="116"/>
      <c r="Y202" t="s">
        <v>457</v>
      </c>
      <c r="Z202" t="s">
        <v>1077</v>
      </c>
      <c r="AA202" t="s">
        <v>480</v>
      </c>
      <c r="AB202" s="116">
        <v>44629</v>
      </c>
      <c r="AC202">
        <v>1</v>
      </c>
      <c r="AD202" s="83">
        <v>44629.469652778003</v>
      </c>
      <c r="AE202" s="83">
        <v>44629.469652778003</v>
      </c>
    </row>
    <row r="203" spans="1:31" x14ac:dyDescent="0.25">
      <c r="A203">
        <v>202</v>
      </c>
      <c r="B203" s="82" t="s">
        <v>1078</v>
      </c>
      <c r="C203" t="s">
        <v>1079</v>
      </c>
      <c r="D203" t="s">
        <v>461</v>
      </c>
      <c r="E203" t="s">
        <v>282</v>
      </c>
      <c r="F203" t="s">
        <v>285</v>
      </c>
      <c r="G203" t="s">
        <v>612</v>
      </c>
      <c r="H203">
        <v>1</v>
      </c>
      <c r="I203">
        <v>2</v>
      </c>
      <c r="J203" t="s">
        <v>612</v>
      </c>
      <c r="K203">
        <v>18</v>
      </c>
      <c r="L203" t="s">
        <v>304</v>
      </c>
      <c r="M203">
        <v>0</v>
      </c>
      <c r="N203" t="s">
        <v>478</v>
      </c>
      <c r="O203" t="s">
        <v>458</v>
      </c>
      <c r="P203" t="s">
        <v>482</v>
      </c>
      <c r="U203" s="116"/>
      <c r="V203" t="s">
        <v>609</v>
      </c>
      <c r="W203" s="116">
        <v>44629</v>
      </c>
      <c r="X203" s="116"/>
      <c r="Y203" t="s">
        <v>457</v>
      </c>
      <c r="Z203" t="s">
        <v>1080</v>
      </c>
      <c r="AA203" t="s">
        <v>480</v>
      </c>
      <c r="AB203" s="116">
        <v>44629</v>
      </c>
      <c r="AC203">
        <v>0</v>
      </c>
      <c r="AD203" s="83">
        <v>44629.470023148002</v>
      </c>
      <c r="AE203" s="83">
        <v>44629.470023148002</v>
      </c>
    </row>
    <row r="204" spans="1:31" x14ac:dyDescent="0.25">
      <c r="A204">
        <v>203</v>
      </c>
      <c r="B204" s="82" t="s">
        <v>1081</v>
      </c>
      <c r="C204" t="s">
        <v>1082</v>
      </c>
      <c r="D204" t="s">
        <v>461</v>
      </c>
      <c r="E204" t="s">
        <v>282</v>
      </c>
      <c r="F204" t="s">
        <v>285</v>
      </c>
      <c r="G204" t="s">
        <v>612</v>
      </c>
      <c r="H204">
        <v>5</v>
      </c>
      <c r="I204">
        <v>2</v>
      </c>
      <c r="J204" t="s">
        <v>612</v>
      </c>
      <c r="K204">
        <v>35</v>
      </c>
      <c r="L204" t="s">
        <v>304</v>
      </c>
      <c r="M204">
        <v>0</v>
      </c>
      <c r="N204" t="s">
        <v>478</v>
      </c>
      <c r="O204" t="s">
        <v>458</v>
      </c>
      <c r="P204" t="s">
        <v>482</v>
      </c>
      <c r="U204" s="116"/>
      <c r="V204" t="s">
        <v>609</v>
      </c>
      <c r="W204" s="116">
        <v>44629</v>
      </c>
      <c r="X204" s="116"/>
      <c r="Y204" t="s">
        <v>457</v>
      </c>
      <c r="Z204" t="s">
        <v>1083</v>
      </c>
      <c r="AA204" t="s">
        <v>480</v>
      </c>
      <c r="AB204" s="116">
        <v>44629</v>
      </c>
      <c r="AC204">
        <v>0</v>
      </c>
      <c r="AD204" s="83">
        <v>44629.470891204001</v>
      </c>
      <c r="AE204" s="83">
        <v>44629.470891204001</v>
      </c>
    </row>
    <row r="205" spans="1:31" x14ac:dyDescent="0.25">
      <c r="A205">
        <v>204</v>
      </c>
      <c r="B205" s="82" t="s">
        <v>1084</v>
      </c>
      <c r="C205" t="s">
        <v>1085</v>
      </c>
      <c r="D205" t="s">
        <v>461</v>
      </c>
      <c r="E205" t="s">
        <v>282</v>
      </c>
      <c r="F205" t="s">
        <v>285</v>
      </c>
      <c r="G205" t="s">
        <v>612</v>
      </c>
      <c r="H205">
        <v>1</v>
      </c>
      <c r="I205">
        <v>2</v>
      </c>
      <c r="J205" t="s">
        <v>612</v>
      </c>
      <c r="K205">
        <v>4</v>
      </c>
      <c r="L205" t="s">
        <v>304</v>
      </c>
      <c r="M205">
        <v>0</v>
      </c>
      <c r="N205" t="s">
        <v>478</v>
      </c>
      <c r="O205" t="s">
        <v>458</v>
      </c>
      <c r="P205" t="s">
        <v>482</v>
      </c>
      <c r="U205" s="116"/>
      <c r="V205" t="s">
        <v>609</v>
      </c>
      <c r="W205" s="116">
        <v>44629</v>
      </c>
      <c r="X205" s="116"/>
      <c r="Y205" t="s">
        <v>457</v>
      </c>
      <c r="Z205" t="s">
        <v>1086</v>
      </c>
      <c r="AA205" t="s">
        <v>480</v>
      </c>
      <c r="AB205" s="116">
        <v>44629</v>
      </c>
      <c r="AC205">
        <v>0</v>
      </c>
      <c r="AD205" s="83">
        <v>44629.471770832999</v>
      </c>
      <c r="AE205" s="83">
        <v>44629.471770832999</v>
      </c>
    </row>
    <row r="206" spans="1:31" x14ac:dyDescent="0.25">
      <c r="A206">
        <v>205</v>
      </c>
      <c r="B206" s="82" t="s">
        <v>1087</v>
      </c>
      <c r="C206" t="s">
        <v>1088</v>
      </c>
      <c r="D206" t="s">
        <v>461</v>
      </c>
      <c r="E206" t="s">
        <v>282</v>
      </c>
      <c r="F206" t="s">
        <v>285</v>
      </c>
      <c r="G206" t="s">
        <v>612</v>
      </c>
      <c r="H206">
        <v>6</v>
      </c>
      <c r="I206">
        <v>1</v>
      </c>
      <c r="J206" t="s">
        <v>612</v>
      </c>
      <c r="K206">
        <v>28</v>
      </c>
      <c r="L206" t="s">
        <v>304</v>
      </c>
      <c r="M206">
        <v>0</v>
      </c>
      <c r="N206" t="s">
        <v>478</v>
      </c>
      <c r="O206" t="s">
        <v>458</v>
      </c>
      <c r="P206" t="s">
        <v>482</v>
      </c>
      <c r="U206" s="116"/>
      <c r="V206" t="s">
        <v>609</v>
      </c>
      <c r="W206" s="116">
        <v>44629</v>
      </c>
      <c r="X206" s="116"/>
      <c r="Y206" t="s">
        <v>457</v>
      </c>
      <c r="Z206" t="s">
        <v>1089</v>
      </c>
      <c r="AA206" t="s">
        <v>480</v>
      </c>
      <c r="AB206" s="116">
        <v>44629</v>
      </c>
      <c r="AC206">
        <v>0</v>
      </c>
      <c r="AD206" s="83">
        <v>44629.472627315001</v>
      </c>
      <c r="AE206" s="83">
        <v>44629.472627315001</v>
      </c>
    </row>
    <row r="207" spans="1:31" x14ac:dyDescent="0.25">
      <c r="A207">
        <v>206</v>
      </c>
      <c r="B207" s="82" t="s">
        <v>1090</v>
      </c>
      <c r="C207" t="s">
        <v>1091</v>
      </c>
      <c r="D207" t="s">
        <v>461</v>
      </c>
      <c r="E207" t="s">
        <v>282</v>
      </c>
      <c r="F207" t="s">
        <v>288</v>
      </c>
      <c r="G207" t="s">
        <v>529</v>
      </c>
      <c r="H207">
        <v>1</v>
      </c>
      <c r="I207">
        <v>2</v>
      </c>
      <c r="J207" t="s">
        <v>529</v>
      </c>
      <c r="K207">
        <v>23</v>
      </c>
      <c r="L207" t="s">
        <v>304</v>
      </c>
      <c r="M207" t="s">
        <v>493</v>
      </c>
      <c r="N207" t="s">
        <v>478</v>
      </c>
      <c r="O207" t="s">
        <v>458</v>
      </c>
      <c r="P207" t="s">
        <v>482</v>
      </c>
      <c r="U207" s="116"/>
      <c r="V207" t="s">
        <v>491</v>
      </c>
      <c r="W207" s="116">
        <v>44629</v>
      </c>
      <c r="X207" s="116"/>
      <c r="Y207" t="s">
        <v>457</v>
      </c>
      <c r="Z207" t="s">
        <v>1092</v>
      </c>
      <c r="AA207" t="s">
        <v>480</v>
      </c>
      <c r="AB207" s="116">
        <v>44629</v>
      </c>
      <c r="AC207">
        <v>1</v>
      </c>
      <c r="AD207" s="83">
        <v>44629.473298611003</v>
      </c>
      <c r="AE207" s="83">
        <v>44629.473298611003</v>
      </c>
    </row>
    <row r="208" spans="1:31" x14ac:dyDescent="0.25">
      <c r="A208">
        <v>207</v>
      </c>
      <c r="B208" s="82" t="s">
        <v>1093</v>
      </c>
      <c r="C208" t="s">
        <v>1094</v>
      </c>
      <c r="D208" t="s">
        <v>461</v>
      </c>
      <c r="E208" t="s">
        <v>282</v>
      </c>
      <c r="F208" t="s">
        <v>285</v>
      </c>
      <c r="G208" t="s">
        <v>608</v>
      </c>
      <c r="H208">
        <v>4</v>
      </c>
      <c r="I208">
        <v>4</v>
      </c>
      <c r="J208" t="s">
        <v>608</v>
      </c>
      <c r="K208">
        <v>52</v>
      </c>
      <c r="L208" t="s">
        <v>304</v>
      </c>
      <c r="M208" t="s">
        <v>1095</v>
      </c>
      <c r="N208" t="s">
        <v>478</v>
      </c>
      <c r="O208" t="s">
        <v>458</v>
      </c>
      <c r="P208" t="s">
        <v>482</v>
      </c>
      <c r="U208" s="116"/>
      <c r="V208" t="s">
        <v>609</v>
      </c>
      <c r="W208" s="116">
        <v>44629</v>
      </c>
      <c r="X208" s="116"/>
      <c r="Y208" t="s">
        <v>457</v>
      </c>
      <c r="Z208" t="s">
        <v>1096</v>
      </c>
      <c r="AA208" t="s">
        <v>480</v>
      </c>
      <c r="AB208" s="116">
        <v>44629</v>
      </c>
      <c r="AC208">
        <v>0</v>
      </c>
      <c r="AD208" s="83">
        <v>44629.474560185001</v>
      </c>
      <c r="AE208" s="83">
        <v>44629.474560185001</v>
      </c>
    </row>
    <row r="209" spans="1:31" x14ac:dyDescent="0.25">
      <c r="A209">
        <v>208</v>
      </c>
      <c r="B209" s="82" t="s">
        <v>1097</v>
      </c>
      <c r="C209" t="s">
        <v>1098</v>
      </c>
      <c r="D209" t="s">
        <v>461</v>
      </c>
      <c r="E209" t="s">
        <v>282</v>
      </c>
      <c r="F209" t="s">
        <v>288</v>
      </c>
      <c r="G209" t="s">
        <v>529</v>
      </c>
      <c r="H209">
        <v>1</v>
      </c>
      <c r="I209">
        <v>2</v>
      </c>
      <c r="J209" t="s">
        <v>529</v>
      </c>
      <c r="K209">
        <v>21</v>
      </c>
      <c r="L209" t="s">
        <v>304</v>
      </c>
      <c r="M209" t="s">
        <v>493</v>
      </c>
      <c r="N209" t="s">
        <v>478</v>
      </c>
      <c r="O209" t="s">
        <v>458</v>
      </c>
      <c r="P209" t="s">
        <v>482</v>
      </c>
      <c r="U209" s="116"/>
      <c r="V209" t="s">
        <v>491</v>
      </c>
      <c r="W209" s="116">
        <v>44629</v>
      </c>
      <c r="X209" s="116"/>
      <c r="Y209" t="s">
        <v>457</v>
      </c>
      <c r="Z209" t="s">
        <v>1099</v>
      </c>
      <c r="AA209" t="s">
        <v>480</v>
      </c>
      <c r="AB209" s="116">
        <v>44629</v>
      </c>
      <c r="AC209">
        <v>1</v>
      </c>
      <c r="AD209" s="83">
        <v>44629.475335648</v>
      </c>
      <c r="AE209" s="83">
        <v>44629.475335648</v>
      </c>
    </row>
    <row r="210" spans="1:31" x14ac:dyDescent="0.25">
      <c r="A210">
        <v>209</v>
      </c>
      <c r="B210" s="82" t="s">
        <v>1100</v>
      </c>
      <c r="C210" t="s">
        <v>1101</v>
      </c>
      <c r="D210" t="s">
        <v>461</v>
      </c>
      <c r="E210" t="s">
        <v>282</v>
      </c>
      <c r="F210" t="s">
        <v>285</v>
      </c>
      <c r="G210" t="s">
        <v>608</v>
      </c>
      <c r="H210">
        <v>4</v>
      </c>
      <c r="I210">
        <v>4</v>
      </c>
      <c r="J210" t="s">
        <v>608</v>
      </c>
      <c r="K210">
        <v>43</v>
      </c>
      <c r="L210" t="s">
        <v>304</v>
      </c>
      <c r="M210">
        <v>0</v>
      </c>
      <c r="N210" t="s">
        <v>478</v>
      </c>
      <c r="O210" t="s">
        <v>458</v>
      </c>
      <c r="P210" t="s">
        <v>482</v>
      </c>
      <c r="U210" s="116"/>
      <c r="V210" t="s">
        <v>609</v>
      </c>
      <c r="W210" s="116">
        <v>44629</v>
      </c>
      <c r="X210" s="116"/>
      <c r="Y210" t="s">
        <v>457</v>
      </c>
      <c r="Z210" t="s">
        <v>1102</v>
      </c>
      <c r="AA210" t="s">
        <v>480</v>
      </c>
      <c r="AB210" s="116">
        <v>44629</v>
      </c>
      <c r="AC210">
        <v>0</v>
      </c>
      <c r="AD210" s="83">
        <v>44629.475393519002</v>
      </c>
      <c r="AE210" s="83">
        <v>44629.475393519002</v>
      </c>
    </row>
    <row r="211" spans="1:31" x14ac:dyDescent="0.25">
      <c r="A211">
        <v>210</v>
      </c>
      <c r="B211" s="82" t="s">
        <v>1103</v>
      </c>
      <c r="C211" t="s">
        <v>1104</v>
      </c>
      <c r="D211" t="s">
        <v>461</v>
      </c>
      <c r="E211" t="s">
        <v>282</v>
      </c>
      <c r="F211" t="s">
        <v>285</v>
      </c>
      <c r="G211" t="s">
        <v>608</v>
      </c>
      <c r="H211">
        <v>4</v>
      </c>
      <c r="I211">
        <v>4</v>
      </c>
      <c r="J211" t="s">
        <v>608</v>
      </c>
      <c r="K211">
        <v>24</v>
      </c>
      <c r="L211" t="s">
        <v>304</v>
      </c>
      <c r="M211">
        <v>0</v>
      </c>
      <c r="N211" t="s">
        <v>478</v>
      </c>
      <c r="O211" t="s">
        <v>458</v>
      </c>
      <c r="P211" t="s">
        <v>482</v>
      </c>
      <c r="U211" s="116"/>
      <c r="V211" t="s">
        <v>609</v>
      </c>
      <c r="W211" s="116">
        <v>44629</v>
      </c>
      <c r="X211" s="116"/>
      <c r="Y211" t="s">
        <v>457</v>
      </c>
      <c r="Z211" t="s">
        <v>1105</v>
      </c>
      <c r="AA211" t="s">
        <v>480</v>
      </c>
      <c r="AB211" s="116">
        <v>44629</v>
      </c>
      <c r="AC211">
        <v>0</v>
      </c>
      <c r="AD211" s="83">
        <v>44629.476226851999</v>
      </c>
      <c r="AE211" s="83">
        <v>44629.476226851999</v>
      </c>
    </row>
    <row r="212" spans="1:31" x14ac:dyDescent="0.25">
      <c r="A212">
        <v>211</v>
      </c>
      <c r="B212" s="82" t="s">
        <v>1106</v>
      </c>
      <c r="C212" t="s">
        <v>720</v>
      </c>
      <c r="D212" t="s">
        <v>461</v>
      </c>
      <c r="E212" t="s">
        <v>282</v>
      </c>
      <c r="F212" t="s">
        <v>285</v>
      </c>
      <c r="G212" t="s">
        <v>608</v>
      </c>
      <c r="H212">
        <v>4</v>
      </c>
      <c r="I212">
        <v>4</v>
      </c>
      <c r="J212" t="s">
        <v>608</v>
      </c>
      <c r="K212">
        <v>40</v>
      </c>
      <c r="L212" t="s">
        <v>304</v>
      </c>
      <c r="M212">
        <v>0</v>
      </c>
      <c r="N212" t="s">
        <v>478</v>
      </c>
      <c r="O212" t="s">
        <v>458</v>
      </c>
      <c r="P212" t="s">
        <v>482</v>
      </c>
      <c r="U212" s="116"/>
      <c r="V212" t="s">
        <v>609</v>
      </c>
      <c r="W212" s="116">
        <v>44629</v>
      </c>
      <c r="X212" s="116"/>
      <c r="Y212" t="s">
        <v>457</v>
      </c>
      <c r="Z212" t="s">
        <v>1107</v>
      </c>
      <c r="AA212" t="s">
        <v>480</v>
      </c>
      <c r="AB212" s="116">
        <v>44629</v>
      </c>
      <c r="AC212">
        <v>0</v>
      </c>
      <c r="AD212" s="83">
        <v>44629.477025462998</v>
      </c>
      <c r="AE212" s="83">
        <v>44629.477025462998</v>
      </c>
    </row>
    <row r="213" spans="1:31" x14ac:dyDescent="0.25">
      <c r="A213">
        <v>212</v>
      </c>
      <c r="B213" s="82" t="s">
        <v>1108</v>
      </c>
      <c r="C213" t="s">
        <v>1109</v>
      </c>
      <c r="D213" t="s">
        <v>461</v>
      </c>
      <c r="E213" t="s">
        <v>282</v>
      </c>
      <c r="F213" t="s">
        <v>288</v>
      </c>
      <c r="G213" t="s">
        <v>529</v>
      </c>
      <c r="H213">
        <v>1</v>
      </c>
      <c r="I213">
        <v>2</v>
      </c>
      <c r="J213" t="s">
        <v>529</v>
      </c>
      <c r="K213">
        <v>49</v>
      </c>
      <c r="L213" t="s">
        <v>304</v>
      </c>
      <c r="M213" t="s">
        <v>493</v>
      </c>
      <c r="N213" t="s">
        <v>478</v>
      </c>
      <c r="O213" t="s">
        <v>458</v>
      </c>
      <c r="P213" t="s">
        <v>482</v>
      </c>
      <c r="U213" s="116"/>
      <c r="V213" t="s">
        <v>491</v>
      </c>
      <c r="W213" s="116">
        <v>44629</v>
      </c>
      <c r="X213" s="116"/>
      <c r="Y213" t="s">
        <v>457</v>
      </c>
      <c r="Z213" t="s">
        <v>1110</v>
      </c>
      <c r="AA213" t="s">
        <v>480</v>
      </c>
      <c r="AB213" s="116">
        <v>44629</v>
      </c>
      <c r="AC213">
        <v>1</v>
      </c>
      <c r="AD213" s="83">
        <v>44629.477337962999</v>
      </c>
      <c r="AE213" s="83">
        <v>44629.477337962999</v>
      </c>
    </row>
    <row r="214" spans="1:31" x14ac:dyDescent="0.25">
      <c r="A214">
        <v>213</v>
      </c>
      <c r="B214" s="82" t="s">
        <v>1111</v>
      </c>
      <c r="C214" t="s">
        <v>1112</v>
      </c>
      <c r="D214" t="s">
        <v>461</v>
      </c>
      <c r="E214" t="s">
        <v>282</v>
      </c>
      <c r="F214" t="s">
        <v>285</v>
      </c>
      <c r="G214" t="s">
        <v>608</v>
      </c>
      <c r="H214">
        <v>4</v>
      </c>
      <c r="I214">
        <v>4</v>
      </c>
      <c r="J214" t="s">
        <v>608</v>
      </c>
      <c r="K214">
        <v>37</v>
      </c>
      <c r="L214" t="s">
        <v>304</v>
      </c>
      <c r="M214">
        <v>0</v>
      </c>
      <c r="N214" t="s">
        <v>478</v>
      </c>
      <c r="O214" t="s">
        <v>458</v>
      </c>
      <c r="P214" t="s">
        <v>482</v>
      </c>
      <c r="U214" s="116"/>
      <c r="V214" t="s">
        <v>609</v>
      </c>
      <c r="W214" s="116">
        <v>44629</v>
      </c>
      <c r="X214" s="116"/>
      <c r="Y214" t="s">
        <v>457</v>
      </c>
      <c r="Z214" t="s">
        <v>1113</v>
      </c>
      <c r="AA214" t="s">
        <v>480</v>
      </c>
      <c r="AB214" s="116">
        <v>44629</v>
      </c>
      <c r="AC214">
        <v>0</v>
      </c>
      <c r="AD214" s="83">
        <v>44629.477905093001</v>
      </c>
      <c r="AE214" s="83">
        <v>44629.477905093001</v>
      </c>
    </row>
    <row r="215" spans="1:31" x14ac:dyDescent="0.25">
      <c r="A215">
        <v>214</v>
      </c>
      <c r="B215" s="82" t="s">
        <v>1114</v>
      </c>
      <c r="C215" t="s">
        <v>1115</v>
      </c>
      <c r="D215" t="s">
        <v>461</v>
      </c>
      <c r="E215" t="s">
        <v>282</v>
      </c>
      <c r="F215" t="s">
        <v>285</v>
      </c>
      <c r="G215" t="s">
        <v>608</v>
      </c>
      <c r="H215">
        <v>4</v>
      </c>
      <c r="I215">
        <v>4</v>
      </c>
      <c r="J215" t="s">
        <v>608</v>
      </c>
      <c r="K215">
        <v>18</v>
      </c>
      <c r="L215" t="s">
        <v>304</v>
      </c>
      <c r="M215">
        <v>0</v>
      </c>
      <c r="N215" t="s">
        <v>478</v>
      </c>
      <c r="O215" t="s">
        <v>458</v>
      </c>
      <c r="P215" t="s">
        <v>482</v>
      </c>
      <c r="U215" s="116"/>
      <c r="V215" t="s">
        <v>609</v>
      </c>
      <c r="W215" s="116">
        <v>44629</v>
      </c>
      <c r="X215" s="116"/>
      <c r="Y215" t="s">
        <v>457</v>
      </c>
      <c r="Z215" t="s">
        <v>1116</v>
      </c>
      <c r="AA215" t="s">
        <v>480</v>
      </c>
      <c r="AB215" s="116">
        <v>44629</v>
      </c>
      <c r="AC215">
        <v>0</v>
      </c>
      <c r="AD215" s="83">
        <v>44629.479039352002</v>
      </c>
      <c r="AE215" s="83">
        <v>44629.479039352002</v>
      </c>
    </row>
    <row r="216" spans="1:31" x14ac:dyDescent="0.25">
      <c r="A216">
        <v>215</v>
      </c>
      <c r="B216" s="82" t="s">
        <v>1117</v>
      </c>
      <c r="C216" t="s">
        <v>1118</v>
      </c>
      <c r="D216" t="s">
        <v>461</v>
      </c>
      <c r="E216" t="s">
        <v>282</v>
      </c>
      <c r="F216" t="s">
        <v>285</v>
      </c>
      <c r="G216" t="s">
        <v>612</v>
      </c>
      <c r="H216">
        <v>4</v>
      </c>
      <c r="I216">
        <v>4</v>
      </c>
      <c r="J216" t="s">
        <v>612</v>
      </c>
      <c r="K216">
        <v>53</v>
      </c>
      <c r="L216" t="s">
        <v>304</v>
      </c>
      <c r="M216">
        <v>0</v>
      </c>
      <c r="N216" t="s">
        <v>478</v>
      </c>
      <c r="O216" t="s">
        <v>458</v>
      </c>
      <c r="P216" t="s">
        <v>482</v>
      </c>
      <c r="U216" s="116"/>
      <c r="V216" t="s">
        <v>609</v>
      </c>
      <c r="W216" s="116">
        <v>44629</v>
      </c>
      <c r="X216" s="116"/>
      <c r="Y216" t="s">
        <v>457</v>
      </c>
      <c r="Z216" t="s">
        <v>1119</v>
      </c>
      <c r="AA216" t="s">
        <v>480</v>
      </c>
      <c r="AB216" s="116">
        <v>44629</v>
      </c>
      <c r="AC216">
        <v>0</v>
      </c>
      <c r="AD216" s="83">
        <v>44629.480243056001</v>
      </c>
      <c r="AE216" s="83">
        <v>44629.480243056001</v>
      </c>
    </row>
    <row r="217" spans="1:31" x14ac:dyDescent="0.25">
      <c r="A217">
        <v>216</v>
      </c>
      <c r="B217" s="82" t="s">
        <v>1120</v>
      </c>
      <c r="C217" t="s">
        <v>1121</v>
      </c>
      <c r="D217" t="s">
        <v>461</v>
      </c>
      <c r="E217" t="s">
        <v>282</v>
      </c>
      <c r="F217" t="s">
        <v>285</v>
      </c>
      <c r="G217" t="s">
        <v>612</v>
      </c>
      <c r="H217">
        <v>4</v>
      </c>
      <c r="I217">
        <v>4</v>
      </c>
      <c r="J217" t="s">
        <v>612</v>
      </c>
      <c r="K217">
        <v>49</v>
      </c>
      <c r="L217" t="s">
        <v>304</v>
      </c>
      <c r="M217">
        <v>0</v>
      </c>
      <c r="N217" t="s">
        <v>478</v>
      </c>
      <c r="O217" t="s">
        <v>458</v>
      </c>
      <c r="P217" t="s">
        <v>482</v>
      </c>
      <c r="U217" s="116"/>
      <c r="V217" t="s">
        <v>609</v>
      </c>
      <c r="W217" s="116">
        <v>44629</v>
      </c>
      <c r="X217" s="116"/>
      <c r="Y217" t="s">
        <v>457</v>
      </c>
      <c r="Z217" t="s">
        <v>1122</v>
      </c>
      <c r="AA217" t="s">
        <v>480</v>
      </c>
      <c r="AB217" s="116">
        <v>44629</v>
      </c>
      <c r="AC217">
        <v>0</v>
      </c>
      <c r="AD217" s="83">
        <v>44629.481747685</v>
      </c>
      <c r="AE217" s="83">
        <v>44629.481747685</v>
      </c>
    </row>
    <row r="218" spans="1:31" x14ac:dyDescent="0.25">
      <c r="A218">
        <v>217</v>
      </c>
      <c r="B218" s="82" t="s">
        <v>1123</v>
      </c>
      <c r="C218" t="s">
        <v>1124</v>
      </c>
      <c r="D218" t="s">
        <v>461</v>
      </c>
      <c r="E218" t="s">
        <v>282</v>
      </c>
      <c r="F218" t="s">
        <v>285</v>
      </c>
      <c r="G218" t="s">
        <v>608</v>
      </c>
      <c r="H218">
        <v>4</v>
      </c>
      <c r="I218">
        <v>4</v>
      </c>
      <c r="J218" t="s">
        <v>608</v>
      </c>
      <c r="K218">
        <v>29</v>
      </c>
      <c r="L218" t="s">
        <v>304</v>
      </c>
      <c r="M218">
        <v>0</v>
      </c>
      <c r="N218" t="s">
        <v>478</v>
      </c>
      <c r="O218" t="s">
        <v>458</v>
      </c>
      <c r="P218" t="s">
        <v>482</v>
      </c>
      <c r="U218" s="116"/>
      <c r="V218" t="s">
        <v>609</v>
      </c>
      <c r="W218" s="116">
        <v>44629</v>
      </c>
      <c r="X218" s="116"/>
      <c r="Y218" t="s">
        <v>457</v>
      </c>
      <c r="Z218" t="s">
        <v>1125</v>
      </c>
      <c r="AA218" t="s">
        <v>480</v>
      </c>
      <c r="AB218" s="116">
        <v>44629</v>
      </c>
      <c r="AC218">
        <v>0</v>
      </c>
      <c r="AD218" s="83">
        <v>44629.483090278001</v>
      </c>
      <c r="AE218" s="83">
        <v>44629.483090278001</v>
      </c>
    </row>
    <row r="219" spans="1:31" x14ac:dyDescent="0.25">
      <c r="A219">
        <v>218</v>
      </c>
      <c r="B219" s="82" t="s">
        <v>1126</v>
      </c>
      <c r="C219" t="s">
        <v>1127</v>
      </c>
      <c r="D219" t="s">
        <v>461</v>
      </c>
      <c r="E219" t="s">
        <v>282</v>
      </c>
      <c r="F219" t="s">
        <v>285</v>
      </c>
      <c r="G219" t="s">
        <v>612</v>
      </c>
      <c r="H219">
        <v>4</v>
      </c>
      <c r="I219">
        <v>4</v>
      </c>
      <c r="J219" t="s">
        <v>612</v>
      </c>
      <c r="K219">
        <v>25</v>
      </c>
      <c r="L219" t="s">
        <v>304</v>
      </c>
      <c r="M219">
        <v>0</v>
      </c>
      <c r="N219" t="s">
        <v>478</v>
      </c>
      <c r="O219" t="s">
        <v>458</v>
      </c>
      <c r="P219" t="s">
        <v>482</v>
      </c>
      <c r="U219" s="116"/>
      <c r="V219" t="s">
        <v>609</v>
      </c>
      <c r="W219" s="116">
        <v>44629</v>
      </c>
      <c r="X219" s="116"/>
      <c r="Y219" t="s">
        <v>457</v>
      </c>
      <c r="Z219" t="s">
        <v>1128</v>
      </c>
      <c r="AA219" t="s">
        <v>480</v>
      </c>
      <c r="AB219" s="116">
        <v>44629</v>
      </c>
      <c r="AC219">
        <v>0</v>
      </c>
      <c r="AD219" s="83">
        <v>44629.484282407</v>
      </c>
      <c r="AE219" s="83">
        <v>44629.484282407</v>
      </c>
    </row>
    <row r="220" spans="1:31" x14ac:dyDescent="0.25">
      <c r="A220">
        <v>219</v>
      </c>
      <c r="B220" s="82" t="s">
        <v>1129</v>
      </c>
      <c r="C220" t="s">
        <v>1130</v>
      </c>
      <c r="D220" t="s">
        <v>461</v>
      </c>
      <c r="E220" t="s">
        <v>282</v>
      </c>
      <c r="F220" t="s">
        <v>288</v>
      </c>
      <c r="G220" t="s">
        <v>490</v>
      </c>
      <c r="H220">
        <v>4</v>
      </c>
      <c r="I220">
        <v>1</v>
      </c>
      <c r="J220" t="s">
        <v>490</v>
      </c>
      <c r="K220">
        <v>30</v>
      </c>
      <c r="L220" t="s">
        <v>306</v>
      </c>
      <c r="M220" t="s">
        <v>493</v>
      </c>
      <c r="N220" t="s">
        <v>478</v>
      </c>
      <c r="O220" t="s">
        <v>458</v>
      </c>
      <c r="P220" t="s">
        <v>482</v>
      </c>
      <c r="U220" s="116"/>
      <c r="V220" t="s">
        <v>491</v>
      </c>
      <c r="W220" s="116">
        <v>44629</v>
      </c>
      <c r="X220" s="116"/>
      <c r="Y220" t="s">
        <v>457</v>
      </c>
      <c r="Z220" t="s">
        <v>1131</v>
      </c>
      <c r="AA220" t="s">
        <v>480</v>
      </c>
      <c r="AB220" s="116">
        <v>44629</v>
      </c>
      <c r="AC220">
        <v>1</v>
      </c>
      <c r="AD220" s="83">
        <v>44629.484907407001</v>
      </c>
      <c r="AE220" s="83">
        <v>44629.484907407001</v>
      </c>
    </row>
    <row r="221" spans="1:31" x14ac:dyDescent="0.25">
      <c r="A221">
        <v>220</v>
      </c>
      <c r="B221" s="82" t="s">
        <v>1132</v>
      </c>
      <c r="C221" t="s">
        <v>1133</v>
      </c>
      <c r="D221" t="s">
        <v>461</v>
      </c>
      <c r="E221" t="s">
        <v>282</v>
      </c>
      <c r="F221" t="s">
        <v>285</v>
      </c>
      <c r="G221" t="s">
        <v>612</v>
      </c>
      <c r="H221">
        <v>4</v>
      </c>
      <c r="I221">
        <v>4</v>
      </c>
      <c r="J221" t="s">
        <v>612</v>
      </c>
      <c r="K221">
        <v>48</v>
      </c>
      <c r="L221" t="s">
        <v>304</v>
      </c>
      <c r="M221">
        <v>0</v>
      </c>
      <c r="N221" t="s">
        <v>478</v>
      </c>
      <c r="O221" t="s">
        <v>458</v>
      </c>
      <c r="P221" t="s">
        <v>482</v>
      </c>
      <c r="U221" s="116"/>
      <c r="V221" t="s">
        <v>609</v>
      </c>
      <c r="W221" s="116">
        <v>44629</v>
      </c>
      <c r="X221" s="116"/>
      <c r="Y221" t="s">
        <v>457</v>
      </c>
      <c r="Z221" t="s">
        <v>1134</v>
      </c>
      <c r="AA221" t="s">
        <v>480</v>
      </c>
      <c r="AB221" s="116">
        <v>44629</v>
      </c>
      <c r="AC221">
        <v>0</v>
      </c>
      <c r="AD221" s="83">
        <v>44629.486087963</v>
      </c>
      <c r="AE221" s="83">
        <v>44629.486087963</v>
      </c>
    </row>
    <row r="222" spans="1:31" x14ac:dyDescent="0.25">
      <c r="A222">
        <v>221</v>
      </c>
      <c r="B222" s="82" t="s">
        <v>1135</v>
      </c>
      <c r="C222" t="s">
        <v>1136</v>
      </c>
      <c r="D222" t="s">
        <v>461</v>
      </c>
      <c r="E222" t="s">
        <v>282</v>
      </c>
      <c r="F222" t="s">
        <v>288</v>
      </c>
      <c r="G222" t="s">
        <v>490</v>
      </c>
      <c r="H222">
        <v>4</v>
      </c>
      <c r="I222">
        <v>1</v>
      </c>
      <c r="J222" t="s">
        <v>490</v>
      </c>
      <c r="K222">
        <v>50</v>
      </c>
      <c r="L222" t="s">
        <v>304</v>
      </c>
      <c r="M222" t="s">
        <v>493</v>
      </c>
      <c r="N222" t="s">
        <v>478</v>
      </c>
      <c r="O222" t="s">
        <v>458</v>
      </c>
      <c r="P222" t="s">
        <v>482</v>
      </c>
      <c r="U222" s="116"/>
      <c r="V222" t="s">
        <v>491</v>
      </c>
      <c r="W222" s="116">
        <v>44629</v>
      </c>
      <c r="X222" s="116"/>
      <c r="Y222" t="s">
        <v>457</v>
      </c>
      <c r="Z222" t="s">
        <v>1137</v>
      </c>
      <c r="AA222" t="s">
        <v>480</v>
      </c>
      <c r="AB222" s="116">
        <v>44629</v>
      </c>
      <c r="AC222">
        <v>1</v>
      </c>
      <c r="AD222" s="83">
        <v>44629.488969906997</v>
      </c>
      <c r="AE222" s="83">
        <v>44629.488969906997</v>
      </c>
    </row>
    <row r="223" spans="1:31" x14ac:dyDescent="0.25">
      <c r="A223">
        <v>222</v>
      </c>
      <c r="B223" s="82" t="s">
        <v>1138</v>
      </c>
      <c r="C223" t="s">
        <v>1139</v>
      </c>
      <c r="D223" t="s">
        <v>461</v>
      </c>
      <c r="E223" t="s">
        <v>282</v>
      </c>
      <c r="F223" t="s">
        <v>288</v>
      </c>
      <c r="G223" t="s">
        <v>490</v>
      </c>
      <c r="H223">
        <v>4</v>
      </c>
      <c r="I223">
        <v>1</v>
      </c>
      <c r="J223" t="s">
        <v>490</v>
      </c>
      <c r="K223">
        <v>33</v>
      </c>
      <c r="L223" t="s">
        <v>306</v>
      </c>
      <c r="M223" t="s">
        <v>493</v>
      </c>
      <c r="N223" t="s">
        <v>478</v>
      </c>
      <c r="O223" t="s">
        <v>458</v>
      </c>
      <c r="P223" t="s">
        <v>482</v>
      </c>
      <c r="U223" s="116"/>
      <c r="V223" t="s">
        <v>491</v>
      </c>
      <c r="W223" s="116">
        <v>44629</v>
      </c>
      <c r="X223" s="116"/>
      <c r="Y223" t="s">
        <v>457</v>
      </c>
      <c r="Z223" t="s">
        <v>1140</v>
      </c>
      <c r="AA223" t="s">
        <v>480</v>
      </c>
      <c r="AB223" s="116">
        <v>44629</v>
      </c>
      <c r="AC223">
        <v>1</v>
      </c>
      <c r="AD223" s="83">
        <v>44629.490879630001</v>
      </c>
      <c r="AE223" s="83">
        <v>44629.490879630001</v>
      </c>
    </row>
    <row r="224" spans="1:31" x14ac:dyDescent="0.25">
      <c r="A224">
        <v>223</v>
      </c>
      <c r="B224" s="82" t="s">
        <v>1141</v>
      </c>
      <c r="C224" t="s">
        <v>1142</v>
      </c>
      <c r="D224" t="s">
        <v>461</v>
      </c>
      <c r="E224" t="s">
        <v>282</v>
      </c>
      <c r="F224" t="s">
        <v>288</v>
      </c>
      <c r="G224" t="s">
        <v>490</v>
      </c>
      <c r="H224">
        <v>3</v>
      </c>
      <c r="I224">
        <v>1</v>
      </c>
      <c r="J224" t="s">
        <v>490</v>
      </c>
      <c r="K224">
        <v>32</v>
      </c>
      <c r="L224" t="s">
        <v>304</v>
      </c>
      <c r="M224" t="s">
        <v>493</v>
      </c>
      <c r="N224" t="s">
        <v>478</v>
      </c>
      <c r="O224" t="s">
        <v>458</v>
      </c>
      <c r="P224" t="s">
        <v>482</v>
      </c>
      <c r="U224" s="116"/>
      <c r="V224" t="s">
        <v>491</v>
      </c>
      <c r="W224" s="116">
        <v>44629</v>
      </c>
      <c r="X224" s="116"/>
      <c r="Y224" t="s">
        <v>457</v>
      </c>
      <c r="Z224" t="s">
        <v>1143</v>
      </c>
      <c r="AA224" t="s">
        <v>480</v>
      </c>
      <c r="AB224" s="116">
        <v>44629</v>
      </c>
      <c r="AC224">
        <v>1</v>
      </c>
      <c r="AD224" s="83">
        <v>44629.492673610999</v>
      </c>
      <c r="AE224" s="83">
        <v>44629.492673610999</v>
      </c>
    </row>
    <row r="225" spans="1:31" x14ac:dyDescent="0.25">
      <c r="A225">
        <v>224</v>
      </c>
      <c r="B225" s="82" t="s">
        <v>1144</v>
      </c>
      <c r="C225" t="s">
        <v>1067</v>
      </c>
      <c r="D225" t="s">
        <v>461</v>
      </c>
      <c r="E225" t="s">
        <v>282</v>
      </c>
      <c r="F225" t="s">
        <v>288</v>
      </c>
      <c r="G225" t="s">
        <v>490</v>
      </c>
      <c r="H225">
        <v>14</v>
      </c>
      <c r="I225">
        <v>2</v>
      </c>
      <c r="J225" t="s">
        <v>490</v>
      </c>
      <c r="K225">
        <v>30</v>
      </c>
      <c r="L225" t="s">
        <v>306</v>
      </c>
      <c r="M225" t="s">
        <v>493</v>
      </c>
      <c r="N225" t="s">
        <v>478</v>
      </c>
      <c r="O225" t="s">
        <v>458</v>
      </c>
      <c r="P225" t="s">
        <v>482</v>
      </c>
      <c r="U225" s="116"/>
      <c r="V225" t="s">
        <v>491</v>
      </c>
      <c r="W225" s="116">
        <v>44629</v>
      </c>
      <c r="X225" s="116"/>
      <c r="Y225" t="s">
        <v>457</v>
      </c>
      <c r="Z225" t="s">
        <v>1145</v>
      </c>
      <c r="AA225" t="s">
        <v>480</v>
      </c>
      <c r="AB225" s="116">
        <v>44629</v>
      </c>
      <c r="AC225">
        <v>1</v>
      </c>
      <c r="AD225" s="83">
        <v>44629.494409722</v>
      </c>
      <c r="AE225" s="83">
        <v>44629.494409722</v>
      </c>
    </row>
    <row r="226" spans="1:31" x14ac:dyDescent="0.25">
      <c r="A226">
        <v>225</v>
      </c>
      <c r="B226" s="82" t="s">
        <v>1146</v>
      </c>
      <c r="C226" t="s">
        <v>1147</v>
      </c>
      <c r="D226" t="s">
        <v>461</v>
      </c>
      <c r="E226" t="s">
        <v>282</v>
      </c>
      <c r="F226" t="s">
        <v>288</v>
      </c>
      <c r="G226" t="s">
        <v>490</v>
      </c>
      <c r="H226">
        <v>4</v>
      </c>
      <c r="I226">
        <v>1</v>
      </c>
      <c r="J226" t="s">
        <v>490</v>
      </c>
      <c r="K226">
        <v>32</v>
      </c>
      <c r="L226" t="s">
        <v>304</v>
      </c>
      <c r="M226" t="s">
        <v>493</v>
      </c>
      <c r="N226" t="s">
        <v>478</v>
      </c>
      <c r="O226" t="s">
        <v>458</v>
      </c>
      <c r="P226" t="s">
        <v>482</v>
      </c>
      <c r="U226" s="116"/>
      <c r="V226" t="s">
        <v>491</v>
      </c>
      <c r="W226" s="116">
        <v>44629</v>
      </c>
      <c r="X226" s="116"/>
      <c r="Y226" t="s">
        <v>457</v>
      </c>
      <c r="Z226" t="s">
        <v>1148</v>
      </c>
      <c r="AA226" t="s">
        <v>480</v>
      </c>
      <c r="AB226" s="116">
        <v>44629</v>
      </c>
      <c r="AC226">
        <v>1</v>
      </c>
      <c r="AD226" s="83">
        <v>44629.496203704002</v>
      </c>
      <c r="AE226" s="83">
        <v>44629.496203704002</v>
      </c>
    </row>
    <row r="227" spans="1:31" x14ac:dyDescent="0.25">
      <c r="A227">
        <v>226</v>
      </c>
      <c r="B227" s="82" t="s">
        <v>1149</v>
      </c>
      <c r="C227" t="s">
        <v>1150</v>
      </c>
      <c r="D227" t="s">
        <v>461</v>
      </c>
      <c r="E227" t="s">
        <v>282</v>
      </c>
      <c r="F227" t="s">
        <v>285</v>
      </c>
      <c r="G227" t="s">
        <v>612</v>
      </c>
      <c r="H227">
        <v>4</v>
      </c>
      <c r="I227">
        <v>4</v>
      </c>
      <c r="J227" t="s">
        <v>612</v>
      </c>
      <c r="K227">
        <v>46</v>
      </c>
      <c r="L227" t="s">
        <v>304</v>
      </c>
      <c r="M227">
        <v>0</v>
      </c>
      <c r="N227" t="s">
        <v>478</v>
      </c>
      <c r="O227" t="s">
        <v>458</v>
      </c>
      <c r="P227" t="s">
        <v>482</v>
      </c>
      <c r="U227" s="116"/>
      <c r="V227" t="s">
        <v>609</v>
      </c>
      <c r="W227" s="116">
        <v>44629</v>
      </c>
      <c r="X227" s="116"/>
      <c r="Y227" t="s">
        <v>457</v>
      </c>
      <c r="Z227" t="s">
        <v>1151</v>
      </c>
      <c r="AA227" t="s">
        <v>480</v>
      </c>
      <c r="AB227" s="116">
        <v>44629</v>
      </c>
      <c r="AC227">
        <v>0</v>
      </c>
      <c r="AD227" s="83">
        <v>44629.499479167003</v>
      </c>
      <c r="AE227" s="83">
        <v>44629.499479167003</v>
      </c>
    </row>
    <row r="228" spans="1:31" x14ac:dyDescent="0.25">
      <c r="A228">
        <v>227</v>
      </c>
      <c r="B228" s="82" t="s">
        <v>1152</v>
      </c>
      <c r="C228" t="s">
        <v>1153</v>
      </c>
      <c r="D228" t="s">
        <v>461</v>
      </c>
      <c r="E228" t="s">
        <v>282</v>
      </c>
      <c r="F228" t="s">
        <v>285</v>
      </c>
      <c r="G228" t="s">
        <v>612</v>
      </c>
      <c r="H228">
        <v>4</v>
      </c>
      <c r="I228">
        <v>4</v>
      </c>
      <c r="J228" t="s">
        <v>612</v>
      </c>
      <c r="K228">
        <v>24</v>
      </c>
      <c r="L228" t="s">
        <v>304</v>
      </c>
      <c r="M228">
        <v>0</v>
      </c>
      <c r="N228" t="s">
        <v>478</v>
      </c>
      <c r="O228" t="s">
        <v>458</v>
      </c>
      <c r="P228" t="s">
        <v>482</v>
      </c>
      <c r="U228" s="116"/>
      <c r="V228" t="s">
        <v>609</v>
      </c>
      <c r="W228" s="116">
        <v>44629</v>
      </c>
      <c r="X228" s="116"/>
      <c r="Y228" t="s">
        <v>457</v>
      </c>
      <c r="Z228" t="s">
        <v>1154</v>
      </c>
      <c r="AA228" t="s">
        <v>480</v>
      </c>
      <c r="AB228" s="116">
        <v>44629</v>
      </c>
      <c r="AC228">
        <v>0</v>
      </c>
      <c r="AD228" s="83">
        <v>44629.500555555998</v>
      </c>
      <c r="AE228" s="83">
        <v>44629.500555555998</v>
      </c>
    </row>
    <row r="229" spans="1:31" x14ac:dyDescent="0.25">
      <c r="A229">
        <v>228</v>
      </c>
      <c r="B229" s="82" t="s">
        <v>1155</v>
      </c>
      <c r="C229" t="s">
        <v>1156</v>
      </c>
      <c r="D229" t="s">
        <v>461</v>
      </c>
      <c r="E229" t="s">
        <v>282</v>
      </c>
      <c r="F229" t="s">
        <v>288</v>
      </c>
      <c r="G229" t="s">
        <v>490</v>
      </c>
      <c r="H229">
        <v>4</v>
      </c>
      <c r="I229">
        <v>1</v>
      </c>
      <c r="J229" t="s">
        <v>490</v>
      </c>
      <c r="K229">
        <v>63</v>
      </c>
      <c r="L229" t="s">
        <v>304</v>
      </c>
      <c r="M229" t="s">
        <v>493</v>
      </c>
      <c r="N229" t="s">
        <v>478</v>
      </c>
      <c r="O229" t="s">
        <v>458</v>
      </c>
      <c r="P229" t="s">
        <v>482</v>
      </c>
      <c r="U229" s="116"/>
      <c r="V229" t="s">
        <v>491</v>
      </c>
      <c r="W229" s="116">
        <v>44629</v>
      </c>
      <c r="X229" s="116"/>
      <c r="Y229" t="s">
        <v>457</v>
      </c>
      <c r="Z229" t="s">
        <v>1157</v>
      </c>
      <c r="AA229" t="s">
        <v>480</v>
      </c>
      <c r="AB229" s="116">
        <v>44629</v>
      </c>
      <c r="AC229">
        <v>1</v>
      </c>
      <c r="AD229" s="83">
        <v>44629.500717593</v>
      </c>
      <c r="AE229" s="83">
        <v>44629.500717593</v>
      </c>
    </row>
    <row r="230" spans="1:31" x14ac:dyDescent="0.25">
      <c r="A230">
        <v>229</v>
      </c>
      <c r="B230" s="82" t="s">
        <v>1158</v>
      </c>
      <c r="C230" t="s">
        <v>1159</v>
      </c>
      <c r="D230" t="s">
        <v>461</v>
      </c>
      <c r="E230" t="s">
        <v>282</v>
      </c>
      <c r="F230" t="s">
        <v>285</v>
      </c>
      <c r="G230" t="s">
        <v>612</v>
      </c>
      <c r="H230">
        <v>4</v>
      </c>
      <c r="I230">
        <v>4</v>
      </c>
      <c r="J230" t="s">
        <v>612</v>
      </c>
      <c r="K230">
        <v>62</v>
      </c>
      <c r="L230" t="s">
        <v>304</v>
      </c>
      <c r="M230">
        <v>0</v>
      </c>
      <c r="N230" t="s">
        <v>478</v>
      </c>
      <c r="O230" t="s">
        <v>458</v>
      </c>
      <c r="P230" t="s">
        <v>482</v>
      </c>
      <c r="U230" s="116"/>
      <c r="V230" t="s">
        <v>609</v>
      </c>
      <c r="W230" s="116">
        <v>44629</v>
      </c>
      <c r="X230" s="116"/>
      <c r="Y230" t="s">
        <v>457</v>
      </c>
      <c r="Z230" t="s">
        <v>1160</v>
      </c>
      <c r="AA230" t="s">
        <v>480</v>
      </c>
      <c r="AB230" s="116">
        <v>44629</v>
      </c>
      <c r="AC230">
        <v>0</v>
      </c>
      <c r="AD230" s="83">
        <v>44629.501504630003</v>
      </c>
      <c r="AE230" s="83">
        <v>44629.501504630003</v>
      </c>
    </row>
    <row r="231" spans="1:31" x14ac:dyDescent="0.25">
      <c r="A231">
        <v>230</v>
      </c>
      <c r="B231" s="82" t="s">
        <v>1161</v>
      </c>
      <c r="C231" t="s">
        <v>1162</v>
      </c>
      <c r="D231" t="s">
        <v>461</v>
      </c>
      <c r="E231" t="s">
        <v>282</v>
      </c>
      <c r="F231" t="s">
        <v>288</v>
      </c>
      <c r="G231" t="s">
        <v>490</v>
      </c>
      <c r="H231">
        <v>4</v>
      </c>
      <c r="I231">
        <v>1</v>
      </c>
      <c r="J231" t="s">
        <v>490</v>
      </c>
      <c r="K231">
        <v>50</v>
      </c>
      <c r="L231" t="s">
        <v>306</v>
      </c>
      <c r="M231" t="s">
        <v>493</v>
      </c>
      <c r="N231" t="s">
        <v>478</v>
      </c>
      <c r="O231" t="s">
        <v>458</v>
      </c>
      <c r="P231" t="s">
        <v>482</v>
      </c>
      <c r="U231" s="116"/>
      <c r="V231" t="s">
        <v>491</v>
      </c>
      <c r="W231" s="116">
        <v>44629</v>
      </c>
      <c r="X231" s="116"/>
      <c r="Y231" t="s">
        <v>457</v>
      </c>
      <c r="Z231" t="s">
        <v>1163</v>
      </c>
      <c r="AA231" t="s">
        <v>480</v>
      </c>
      <c r="AB231" s="116">
        <v>44629</v>
      </c>
      <c r="AC231">
        <v>1</v>
      </c>
      <c r="AD231" s="83">
        <v>44629.502349536997</v>
      </c>
      <c r="AE231" s="83">
        <v>44629.502349536997</v>
      </c>
    </row>
    <row r="232" spans="1:31" x14ac:dyDescent="0.25">
      <c r="A232">
        <v>231</v>
      </c>
      <c r="B232" s="82" t="s">
        <v>1164</v>
      </c>
      <c r="C232" t="s">
        <v>623</v>
      </c>
      <c r="D232" t="s">
        <v>461</v>
      </c>
      <c r="E232" t="s">
        <v>282</v>
      </c>
      <c r="F232" t="s">
        <v>285</v>
      </c>
      <c r="G232" t="s">
        <v>612</v>
      </c>
      <c r="H232">
        <v>4</v>
      </c>
      <c r="I232">
        <v>4</v>
      </c>
      <c r="J232" t="s">
        <v>612</v>
      </c>
      <c r="K232">
        <v>62</v>
      </c>
      <c r="L232" t="s">
        <v>304</v>
      </c>
      <c r="M232">
        <v>0</v>
      </c>
      <c r="N232" t="s">
        <v>478</v>
      </c>
      <c r="O232" t="s">
        <v>458</v>
      </c>
      <c r="P232" t="s">
        <v>482</v>
      </c>
      <c r="U232" s="116"/>
      <c r="V232" t="s">
        <v>609</v>
      </c>
      <c r="W232" s="116">
        <v>44629</v>
      </c>
      <c r="X232" s="116"/>
      <c r="Y232" t="s">
        <v>457</v>
      </c>
      <c r="Z232" t="s">
        <v>1165</v>
      </c>
      <c r="AA232" t="s">
        <v>480</v>
      </c>
      <c r="AB232" s="116">
        <v>44629</v>
      </c>
      <c r="AC232">
        <v>0</v>
      </c>
      <c r="AD232" s="83">
        <v>44629.502384259002</v>
      </c>
      <c r="AE232" s="83">
        <v>44629.502384259002</v>
      </c>
    </row>
    <row r="233" spans="1:31" x14ac:dyDescent="0.25">
      <c r="A233">
        <v>232</v>
      </c>
      <c r="B233" s="82" t="s">
        <v>1166</v>
      </c>
      <c r="C233" t="s">
        <v>1167</v>
      </c>
      <c r="D233" t="s">
        <v>461</v>
      </c>
      <c r="E233" t="s">
        <v>282</v>
      </c>
      <c r="F233" t="s">
        <v>288</v>
      </c>
      <c r="G233" t="s">
        <v>490</v>
      </c>
      <c r="H233">
        <v>4</v>
      </c>
      <c r="I233">
        <v>1</v>
      </c>
      <c r="J233" t="s">
        <v>490</v>
      </c>
      <c r="K233">
        <v>23</v>
      </c>
      <c r="L233" t="s">
        <v>306</v>
      </c>
      <c r="M233" t="s">
        <v>493</v>
      </c>
      <c r="N233" t="s">
        <v>478</v>
      </c>
      <c r="O233" t="s">
        <v>458</v>
      </c>
      <c r="P233" t="s">
        <v>482</v>
      </c>
      <c r="U233" s="116"/>
      <c r="V233" t="s">
        <v>491</v>
      </c>
      <c r="W233" s="116">
        <v>44629</v>
      </c>
      <c r="X233" s="116"/>
      <c r="Y233" t="s">
        <v>457</v>
      </c>
      <c r="Z233" t="s">
        <v>1168</v>
      </c>
      <c r="AA233" t="s">
        <v>480</v>
      </c>
      <c r="AB233" s="116">
        <v>44629</v>
      </c>
      <c r="AC233">
        <v>1</v>
      </c>
      <c r="AD233" s="83">
        <v>44629.504328704003</v>
      </c>
      <c r="AE233" s="83">
        <v>44629.504328704003</v>
      </c>
    </row>
    <row r="234" spans="1:31" x14ac:dyDescent="0.25">
      <c r="A234">
        <v>233</v>
      </c>
      <c r="B234" s="82" t="s">
        <v>1169</v>
      </c>
      <c r="C234" t="s">
        <v>1170</v>
      </c>
      <c r="D234" t="s">
        <v>461</v>
      </c>
      <c r="E234" t="s">
        <v>282</v>
      </c>
      <c r="F234" t="s">
        <v>288</v>
      </c>
      <c r="G234" t="s">
        <v>490</v>
      </c>
      <c r="H234">
        <v>4</v>
      </c>
      <c r="I234">
        <v>1</v>
      </c>
      <c r="J234" t="s">
        <v>490</v>
      </c>
      <c r="K234">
        <v>29</v>
      </c>
      <c r="L234" t="s">
        <v>304</v>
      </c>
      <c r="M234" t="s">
        <v>493</v>
      </c>
      <c r="N234" t="s">
        <v>478</v>
      </c>
      <c r="O234" t="s">
        <v>458</v>
      </c>
      <c r="P234" t="s">
        <v>481</v>
      </c>
      <c r="U234" s="116"/>
      <c r="V234" t="s">
        <v>491</v>
      </c>
      <c r="W234" s="116">
        <v>44629</v>
      </c>
      <c r="X234" s="116"/>
      <c r="Y234" t="s">
        <v>457</v>
      </c>
      <c r="Z234" t="s">
        <v>1171</v>
      </c>
      <c r="AA234" t="s">
        <v>480</v>
      </c>
      <c r="AB234" s="116">
        <v>44629</v>
      </c>
      <c r="AC234">
        <v>1</v>
      </c>
      <c r="AD234" s="83">
        <v>44629.506053240999</v>
      </c>
      <c r="AE234" s="83">
        <v>44629.506053240999</v>
      </c>
    </row>
    <row r="235" spans="1:31" x14ac:dyDescent="0.25">
      <c r="A235">
        <v>234</v>
      </c>
      <c r="B235" s="82" t="s">
        <v>1172</v>
      </c>
      <c r="C235" t="s">
        <v>1173</v>
      </c>
      <c r="D235" t="s">
        <v>461</v>
      </c>
      <c r="E235" t="s">
        <v>282</v>
      </c>
      <c r="F235" t="s">
        <v>288</v>
      </c>
      <c r="G235" t="s">
        <v>490</v>
      </c>
      <c r="H235">
        <v>4</v>
      </c>
      <c r="I235">
        <v>1</v>
      </c>
      <c r="J235" t="s">
        <v>490</v>
      </c>
      <c r="K235">
        <v>38</v>
      </c>
      <c r="L235" t="s">
        <v>306</v>
      </c>
      <c r="M235" t="s">
        <v>493</v>
      </c>
      <c r="N235" t="s">
        <v>478</v>
      </c>
      <c r="O235" t="s">
        <v>458</v>
      </c>
      <c r="P235" t="s">
        <v>482</v>
      </c>
      <c r="U235" s="116"/>
      <c r="V235" t="s">
        <v>491</v>
      </c>
      <c r="W235" s="116">
        <v>44629</v>
      </c>
      <c r="X235" s="116"/>
      <c r="Y235" t="s">
        <v>457</v>
      </c>
      <c r="Z235" t="s">
        <v>1174</v>
      </c>
      <c r="AA235" t="s">
        <v>480</v>
      </c>
      <c r="AB235" s="116">
        <v>44629</v>
      </c>
      <c r="AC235">
        <v>1</v>
      </c>
      <c r="AD235" s="83">
        <v>44629.508402778003</v>
      </c>
      <c r="AE235" s="83">
        <v>44629.508402778003</v>
      </c>
    </row>
    <row r="236" spans="1:31" x14ac:dyDescent="0.25">
      <c r="A236">
        <v>235</v>
      </c>
      <c r="B236" s="82" t="s">
        <v>1175</v>
      </c>
      <c r="C236" t="s">
        <v>1176</v>
      </c>
      <c r="D236" t="s">
        <v>461</v>
      </c>
      <c r="E236" t="s">
        <v>282</v>
      </c>
      <c r="F236" t="s">
        <v>285</v>
      </c>
      <c r="G236" t="s">
        <v>958</v>
      </c>
      <c r="H236">
        <v>2</v>
      </c>
      <c r="I236">
        <v>1</v>
      </c>
      <c r="J236" t="s">
        <v>958</v>
      </c>
      <c r="K236">
        <v>62</v>
      </c>
      <c r="L236" t="s">
        <v>304</v>
      </c>
      <c r="M236">
        <v>0</v>
      </c>
      <c r="N236" t="s">
        <v>478</v>
      </c>
      <c r="O236" t="s">
        <v>458</v>
      </c>
      <c r="P236" t="s">
        <v>482</v>
      </c>
      <c r="U236" s="116"/>
      <c r="V236" t="s">
        <v>609</v>
      </c>
      <c r="W236" s="116">
        <v>44630</v>
      </c>
      <c r="X236" s="116"/>
      <c r="Y236" t="s">
        <v>457</v>
      </c>
      <c r="Z236" t="s">
        <v>1160</v>
      </c>
      <c r="AA236" t="s">
        <v>480</v>
      </c>
      <c r="AB236" s="116">
        <v>44630</v>
      </c>
      <c r="AC236">
        <v>0</v>
      </c>
      <c r="AD236" s="83">
        <v>44630.317766204003</v>
      </c>
      <c r="AE236" s="83">
        <v>44630.317766204003</v>
      </c>
    </row>
    <row r="237" spans="1:31" x14ac:dyDescent="0.25">
      <c r="A237">
        <v>236</v>
      </c>
      <c r="B237" s="82" t="s">
        <v>1177</v>
      </c>
      <c r="C237" t="s">
        <v>1178</v>
      </c>
      <c r="D237" t="s">
        <v>461</v>
      </c>
      <c r="E237" t="s">
        <v>282</v>
      </c>
      <c r="F237" t="s">
        <v>285</v>
      </c>
      <c r="G237" t="s">
        <v>958</v>
      </c>
      <c r="H237">
        <v>2</v>
      </c>
      <c r="I237">
        <v>1</v>
      </c>
      <c r="J237" t="s">
        <v>958</v>
      </c>
      <c r="K237">
        <v>54</v>
      </c>
      <c r="L237" t="s">
        <v>304</v>
      </c>
      <c r="M237">
        <v>0</v>
      </c>
      <c r="N237" t="s">
        <v>478</v>
      </c>
      <c r="O237" t="s">
        <v>458</v>
      </c>
      <c r="P237" t="s">
        <v>482</v>
      </c>
      <c r="U237" s="116"/>
      <c r="V237" t="s">
        <v>609</v>
      </c>
      <c r="W237" s="116">
        <v>44630</v>
      </c>
      <c r="X237" s="116"/>
      <c r="Y237" t="s">
        <v>457</v>
      </c>
      <c r="Z237" t="s">
        <v>1165</v>
      </c>
      <c r="AA237" t="s">
        <v>480</v>
      </c>
      <c r="AB237" s="116">
        <v>44630</v>
      </c>
      <c r="AC237">
        <v>0</v>
      </c>
      <c r="AD237" s="83">
        <v>44630.318680556004</v>
      </c>
      <c r="AE237" s="83">
        <v>44630.318680556004</v>
      </c>
    </row>
    <row r="238" spans="1:31" x14ac:dyDescent="0.25">
      <c r="A238">
        <v>237</v>
      </c>
      <c r="B238" s="82" t="s">
        <v>1179</v>
      </c>
      <c r="C238" t="s">
        <v>1180</v>
      </c>
      <c r="D238" t="s">
        <v>461</v>
      </c>
      <c r="E238" t="s">
        <v>282</v>
      </c>
      <c r="F238" t="s">
        <v>285</v>
      </c>
      <c r="G238" t="s">
        <v>958</v>
      </c>
      <c r="H238">
        <v>2</v>
      </c>
      <c r="I238">
        <v>1</v>
      </c>
      <c r="J238" t="s">
        <v>958</v>
      </c>
      <c r="K238">
        <v>54</v>
      </c>
      <c r="L238" t="s">
        <v>304</v>
      </c>
      <c r="M238">
        <v>0</v>
      </c>
      <c r="N238" t="s">
        <v>478</v>
      </c>
      <c r="O238" t="s">
        <v>458</v>
      </c>
      <c r="P238" t="s">
        <v>482</v>
      </c>
      <c r="U238" s="116"/>
      <c r="V238" t="s">
        <v>609</v>
      </c>
      <c r="W238" s="116">
        <v>44630</v>
      </c>
      <c r="X238" s="116"/>
      <c r="Y238" t="s">
        <v>457</v>
      </c>
      <c r="Z238" t="s">
        <v>1181</v>
      </c>
      <c r="AA238" t="s">
        <v>480</v>
      </c>
      <c r="AB238" s="116">
        <v>44630</v>
      </c>
      <c r="AC238">
        <v>0</v>
      </c>
      <c r="AD238" s="83">
        <v>44630.32</v>
      </c>
      <c r="AE238" s="83">
        <v>44630.32</v>
      </c>
    </row>
    <row r="239" spans="1:31" x14ac:dyDescent="0.25">
      <c r="A239">
        <v>238</v>
      </c>
      <c r="B239" s="82" t="s">
        <v>1182</v>
      </c>
      <c r="C239" t="s">
        <v>634</v>
      </c>
      <c r="D239" t="s">
        <v>461</v>
      </c>
      <c r="E239" t="s">
        <v>282</v>
      </c>
      <c r="F239" t="s">
        <v>285</v>
      </c>
      <c r="G239" t="s">
        <v>958</v>
      </c>
      <c r="H239">
        <v>2</v>
      </c>
      <c r="I239">
        <v>1</v>
      </c>
      <c r="J239" t="s">
        <v>958</v>
      </c>
      <c r="K239">
        <v>49</v>
      </c>
      <c r="L239" t="s">
        <v>304</v>
      </c>
      <c r="M239">
        <v>0</v>
      </c>
      <c r="N239" t="s">
        <v>478</v>
      </c>
      <c r="O239" t="s">
        <v>458</v>
      </c>
      <c r="P239" t="s">
        <v>482</v>
      </c>
      <c r="U239" s="116"/>
      <c r="V239" t="s">
        <v>609</v>
      </c>
      <c r="W239" s="116">
        <v>44630</v>
      </c>
      <c r="X239" s="116"/>
      <c r="Y239" t="s">
        <v>457</v>
      </c>
      <c r="Z239" t="s">
        <v>1183</v>
      </c>
      <c r="AA239" t="s">
        <v>480</v>
      </c>
      <c r="AB239" s="116">
        <v>44630</v>
      </c>
      <c r="AC239">
        <v>0</v>
      </c>
      <c r="AD239" s="83">
        <v>44630.321539352</v>
      </c>
      <c r="AE239" s="83">
        <v>44630.321539352</v>
      </c>
    </row>
    <row r="240" spans="1:31" x14ac:dyDescent="0.25">
      <c r="A240">
        <v>239</v>
      </c>
      <c r="B240" s="82" t="s">
        <v>1184</v>
      </c>
      <c r="C240" t="s">
        <v>1185</v>
      </c>
      <c r="D240" t="s">
        <v>461</v>
      </c>
      <c r="E240" t="s">
        <v>282</v>
      </c>
      <c r="F240" t="s">
        <v>285</v>
      </c>
      <c r="G240" t="s">
        <v>958</v>
      </c>
      <c r="H240">
        <v>2</v>
      </c>
      <c r="I240">
        <v>1</v>
      </c>
      <c r="J240" t="s">
        <v>958</v>
      </c>
      <c r="K240">
        <v>36</v>
      </c>
      <c r="L240" t="s">
        <v>304</v>
      </c>
      <c r="M240">
        <v>0</v>
      </c>
      <c r="N240" t="s">
        <v>478</v>
      </c>
      <c r="O240" t="s">
        <v>458</v>
      </c>
      <c r="P240" t="s">
        <v>482</v>
      </c>
      <c r="U240" s="116"/>
      <c r="V240" t="s">
        <v>609</v>
      </c>
      <c r="W240" s="116">
        <v>44630</v>
      </c>
      <c r="X240" s="116"/>
      <c r="Y240" t="s">
        <v>457</v>
      </c>
      <c r="Z240" t="s">
        <v>1186</v>
      </c>
      <c r="AA240" t="s">
        <v>480</v>
      </c>
      <c r="AB240" s="116">
        <v>44630</v>
      </c>
      <c r="AC240">
        <v>0</v>
      </c>
      <c r="AD240" s="83">
        <v>44630.322395832998</v>
      </c>
      <c r="AE240" s="83">
        <v>44630.322395832998</v>
      </c>
    </row>
    <row r="241" spans="1:31" x14ac:dyDescent="0.25">
      <c r="A241">
        <v>240</v>
      </c>
      <c r="B241" s="82" t="s">
        <v>1187</v>
      </c>
      <c r="C241" t="s">
        <v>1188</v>
      </c>
      <c r="D241" t="s">
        <v>461</v>
      </c>
      <c r="E241" t="s">
        <v>282</v>
      </c>
      <c r="F241" t="s">
        <v>285</v>
      </c>
      <c r="G241" t="s">
        <v>958</v>
      </c>
      <c r="H241">
        <v>2</v>
      </c>
      <c r="I241">
        <v>1</v>
      </c>
      <c r="J241" t="s">
        <v>958</v>
      </c>
      <c r="K241">
        <v>40</v>
      </c>
      <c r="L241" t="s">
        <v>304</v>
      </c>
      <c r="M241">
        <v>0</v>
      </c>
      <c r="N241" t="s">
        <v>478</v>
      </c>
      <c r="O241" t="s">
        <v>458</v>
      </c>
      <c r="P241" t="s">
        <v>482</v>
      </c>
      <c r="U241" s="116"/>
      <c r="V241" t="s">
        <v>609</v>
      </c>
      <c r="W241" s="116">
        <v>44630</v>
      </c>
      <c r="X241" s="116"/>
      <c r="Y241" t="s">
        <v>457</v>
      </c>
      <c r="Z241" t="s">
        <v>1189</v>
      </c>
      <c r="AA241" t="s">
        <v>480</v>
      </c>
      <c r="AB241" s="116">
        <v>44630</v>
      </c>
      <c r="AC241">
        <v>0</v>
      </c>
      <c r="AD241" s="83">
        <v>44630.323252315</v>
      </c>
      <c r="AE241" s="83">
        <v>44630.323252315</v>
      </c>
    </row>
    <row r="242" spans="1:31" x14ac:dyDescent="0.25">
      <c r="A242">
        <v>241</v>
      </c>
      <c r="B242" s="82" t="s">
        <v>1190</v>
      </c>
      <c r="C242" t="s">
        <v>1191</v>
      </c>
      <c r="D242" t="s">
        <v>461</v>
      </c>
      <c r="E242" t="s">
        <v>282</v>
      </c>
      <c r="F242" t="s">
        <v>285</v>
      </c>
      <c r="G242" t="s">
        <v>958</v>
      </c>
      <c r="H242">
        <v>2</v>
      </c>
      <c r="I242">
        <v>1</v>
      </c>
      <c r="J242" t="s">
        <v>958</v>
      </c>
      <c r="K242">
        <v>40</v>
      </c>
      <c r="L242" t="s">
        <v>304</v>
      </c>
      <c r="M242">
        <v>0</v>
      </c>
      <c r="N242" t="s">
        <v>478</v>
      </c>
      <c r="O242" t="s">
        <v>458</v>
      </c>
      <c r="P242" t="s">
        <v>482</v>
      </c>
      <c r="U242" s="116"/>
      <c r="V242" t="s">
        <v>609</v>
      </c>
      <c r="W242" s="116">
        <v>44630</v>
      </c>
      <c r="X242" s="116"/>
      <c r="Y242" t="s">
        <v>457</v>
      </c>
      <c r="Z242" t="s">
        <v>1192</v>
      </c>
      <c r="AA242" t="s">
        <v>480</v>
      </c>
      <c r="AB242" s="116">
        <v>44630</v>
      </c>
      <c r="AC242">
        <v>0</v>
      </c>
      <c r="AD242" s="83">
        <v>44630.324050925999</v>
      </c>
      <c r="AE242" s="83">
        <v>44630.324050925999</v>
      </c>
    </row>
    <row r="243" spans="1:31" x14ac:dyDescent="0.25">
      <c r="A243">
        <v>242</v>
      </c>
      <c r="B243" s="82" t="s">
        <v>1193</v>
      </c>
      <c r="C243" t="s">
        <v>1194</v>
      </c>
      <c r="D243" t="s">
        <v>461</v>
      </c>
      <c r="E243" t="s">
        <v>282</v>
      </c>
      <c r="F243" t="s">
        <v>285</v>
      </c>
      <c r="G243" t="s">
        <v>958</v>
      </c>
      <c r="H243">
        <v>2</v>
      </c>
      <c r="I243">
        <v>1</v>
      </c>
      <c r="J243" t="s">
        <v>958</v>
      </c>
      <c r="K243">
        <v>50</v>
      </c>
      <c r="L243" t="s">
        <v>304</v>
      </c>
      <c r="M243">
        <v>0</v>
      </c>
      <c r="N243" t="s">
        <v>478</v>
      </c>
      <c r="O243" t="s">
        <v>458</v>
      </c>
      <c r="P243" t="s">
        <v>482</v>
      </c>
      <c r="U243" s="116"/>
      <c r="V243" t="s">
        <v>609</v>
      </c>
      <c r="W243" s="116">
        <v>44630</v>
      </c>
      <c r="X243" s="116"/>
      <c r="Y243" t="s">
        <v>457</v>
      </c>
      <c r="Z243" t="s">
        <v>1195</v>
      </c>
      <c r="AA243" t="s">
        <v>480</v>
      </c>
      <c r="AB243" s="116">
        <v>44630</v>
      </c>
      <c r="AC243">
        <v>0</v>
      </c>
      <c r="AD243" s="83">
        <v>44630.324849536999</v>
      </c>
      <c r="AE243" s="83">
        <v>44630.324849536999</v>
      </c>
    </row>
    <row r="244" spans="1:31" x14ac:dyDescent="0.25">
      <c r="A244">
        <v>243</v>
      </c>
      <c r="B244" s="82" t="s">
        <v>1196</v>
      </c>
      <c r="C244" t="s">
        <v>1197</v>
      </c>
      <c r="D244" t="s">
        <v>461</v>
      </c>
      <c r="E244" t="s">
        <v>282</v>
      </c>
      <c r="F244" t="s">
        <v>285</v>
      </c>
      <c r="G244" t="s">
        <v>958</v>
      </c>
      <c r="H244">
        <v>2</v>
      </c>
      <c r="I244">
        <v>1</v>
      </c>
      <c r="J244" t="s">
        <v>958</v>
      </c>
      <c r="K244">
        <v>46</v>
      </c>
      <c r="L244" t="s">
        <v>304</v>
      </c>
      <c r="M244">
        <v>0</v>
      </c>
      <c r="N244" t="s">
        <v>478</v>
      </c>
      <c r="O244" t="s">
        <v>458</v>
      </c>
      <c r="P244" t="s">
        <v>482</v>
      </c>
      <c r="U244" s="116"/>
      <c r="V244" t="s">
        <v>609</v>
      </c>
      <c r="W244" s="116">
        <v>44630</v>
      </c>
      <c r="X244" s="116"/>
      <c r="Y244" t="s">
        <v>457</v>
      </c>
      <c r="Z244" t="s">
        <v>1198</v>
      </c>
      <c r="AA244" t="s">
        <v>480</v>
      </c>
      <c r="AB244" s="116">
        <v>44630</v>
      </c>
      <c r="AC244">
        <v>0</v>
      </c>
      <c r="AD244" s="83">
        <v>44630.325706019001</v>
      </c>
      <c r="AE244" s="83">
        <v>44630.325706019001</v>
      </c>
    </row>
    <row r="245" spans="1:31" x14ac:dyDescent="0.25">
      <c r="A245">
        <v>244</v>
      </c>
      <c r="B245" s="82" t="s">
        <v>1199</v>
      </c>
      <c r="C245" t="s">
        <v>1200</v>
      </c>
      <c r="D245" t="s">
        <v>461</v>
      </c>
      <c r="E245" t="s">
        <v>282</v>
      </c>
      <c r="F245" t="s">
        <v>285</v>
      </c>
      <c r="G245" t="s">
        <v>958</v>
      </c>
      <c r="H245">
        <v>2</v>
      </c>
      <c r="I245">
        <v>1</v>
      </c>
      <c r="J245" t="s">
        <v>958</v>
      </c>
      <c r="K245">
        <v>16</v>
      </c>
      <c r="L245" t="s">
        <v>304</v>
      </c>
      <c r="M245">
        <v>0</v>
      </c>
      <c r="N245" t="s">
        <v>478</v>
      </c>
      <c r="O245" t="s">
        <v>458</v>
      </c>
      <c r="P245" t="s">
        <v>482</v>
      </c>
      <c r="U245" s="116"/>
      <c r="V245" t="s">
        <v>609</v>
      </c>
      <c r="W245" s="116">
        <v>44630</v>
      </c>
      <c r="X245" s="116"/>
      <c r="Y245" t="s">
        <v>457</v>
      </c>
      <c r="Z245" t="s">
        <v>1201</v>
      </c>
      <c r="AA245" t="s">
        <v>480</v>
      </c>
      <c r="AB245" s="116">
        <v>44630</v>
      </c>
      <c r="AC245">
        <v>0</v>
      </c>
      <c r="AD245" s="83">
        <v>44630.327314814996</v>
      </c>
      <c r="AE245" s="83">
        <v>44630.327314814996</v>
      </c>
    </row>
    <row r="246" spans="1:31" x14ac:dyDescent="0.25">
      <c r="A246">
        <v>245</v>
      </c>
      <c r="B246" s="82" t="s">
        <v>1202</v>
      </c>
      <c r="C246" t="s">
        <v>1203</v>
      </c>
      <c r="D246" t="s">
        <v>461</v>
      </c>
      <c r="E246" t="s">
        <v>282</v>
      </c>
      <c r="F246" t="s">
        <v>285</v>
      </c>
      <c r="G246" t="s">
        <v>958</v>
      </c>
      <c r="H246">
        <v>1</v>
      </c>
      <c r="I246">
        <v>4</v>
      </c>
      <c r="J246" t="s">
        <v>958</v>
      </c>
      <c r="K246">
        <v>45</v>
      </c>
      <c r="L246" t="s">
        <v>304</v>
      </c>
      <c r="M246">
        <v>0</v>
      </c>
      <c r="N246" t="s">
        <v>478</v>
      </c>
      <c r="O246" t="s">
        <v>458</v>
      </c>
      <c r="P246" t="s">
        <v>482</v>
      </c>
      <c r="U246" s="116"/>
      <c r="V246" t="s">
        <v>609</v>
      </c>
      <c r="W246" s="116">
        <v>44630</v>
      </c>
      <c r="X246" s="116"/>
      <c r="Y246" t="s">
        <v>457</v>
      </c>
      <c r="Z246" t="s">
        <v>1204</v>
      </c>
      <c r="AA246" t="s">
        <v>480</v>
      </c>
      <c r="AB246" s="116">
        <v>44630</v>
      </c>
      <c r="AC246">
        <v>0</v>
      </c>
      <c r="AD246" s="83">
        <v>44630.336608796002</v>
      </c>
      <c r="AE246" s="83">
        <v>44630.336608796002</v>
      </c>
    </row>
    <row r="247" spans="1:31" x14ac:dyDescent="0.25">
      <c r="A247">
        <v>246</v>
      </c>
      <c r="B247" s="82" t="s">
        <v>1205</v>
      </c>
      <c r="C247" t="s">
        <v>1206</v>
      </c>
      <c r="D247" t="s">
        <v>461</v>
      </c>
      <c r="E247" t="s">
        <v>282</v>
      </c>
      <c r="F247" t="s">
        <v>285</v>
      </c>
      <c r="G247" t="s">
        <v>958</v>
      </c>
      <c r="H247">
        <v>1</v>
      </c>
      <c r="I247">
        <v>4</v>
      </c>
      <c r="J247" t="s">
        <v>958</v>
      </c>
      <c r="K247">
        <v>41</v>
      </c>
      <c r="L247" t="s">
        <v>304</v>
      </c>
      <c r="M247">
        <v>0</v>
      </c>
      <c r="N247" t="s">
        <v>478</v>
      </c>
      <c r="O247" t="s">
        <v>458</v>
      </c>
      <c r="P247" t="s">
        <v>482</v>
      </c>
      <c r="U247" s="116"/>
      <c r="V247" t="s">
        <v>609</v>
      </c>
      <c r="W247" s="116">
        <v>44630</v>
      </c>
      <c r="X247" s="116"/>
      <c r="Y247" t="s">
        <v>457</v>
      </c>
      <c r="Z247" t="s">
        <v>1207</v>
      </c>
      <c r="AA247" t="s">
        <v>480</v>
      </c>
      <c r="AB247" s="116">
        <v>44630</v>
      </c>
      <c r="AC247">
        <v>0</v>
      </c>
      <c r="AD247" s="83">
        <v>44630.337430555999</v>
      </c>
      <c r="AE247" s="83">
        <v>44630.337430555999</v>
      </c>
    </row>
    <row r="248" spans="1:31" x14ac:dyDescent="0.25">
      <c r="A248">
        <v>247</v>
      </c>
      <c r="B248" s="82" t="s">
        <v>1208</v>
      </c>
      <c r="C248" t="s">
        <v>1209</v>
      </c>
      <c r="D248" t="s">
        <v>461</v>
      </c>
      <c r="E248" t="s">
        <v>282</v>
      </c>
      <c r="F248" t="s">
        <v>285</v>
      </c>
      <c r="G248" t="s">
        <v>958</v>
      </c>
      <c r="H248">
        <v>1</v>
      </c>
      <c r="I248">
        <v>4</v>
      </c>
      <c r="J248" t="s">
        <v>958</v>
      </c>
      <c r="K248">
        <v>14</v>
      </c>
      <c r="L248" t="s">
        <v>304</v>
      </c>
      <c r="M248">
        <v>0</v>
      </c>
      <c r="N248" t="s">
        <v>478</v>
      </c>
      <c r="O248" t="s">
        <v>458</v>
      </c>
      <c r="P248" t="s">
        <v>482</v>
      </c>
      <c r="U248" s="116"/>
      <c r="V248" t="s">
        <v>609</v>
      </c>
      <c r="W248" s="116">
        <v>44630</v>
      </c>
      <c r="X248" s="116"/>
      <c r="Y248" t="s">
        <v>457</v>
      </c>
      <c r="Z248" t="s">
        <v>1210</v>
      </c>
      <c r="AA248" t="s">
        <v>480</v>
      </c>
      <c r="AB248" s="116">
        <v>44630</v>
      </c>
      <c r="AC248">
        <v>0</v>
      </c>
      <c r="AD248" s="83">
        <v>44630.338333332998</v>
      </c>
      <c r="AE248" s="83">
        <v>44630.338333332998</v>
      </c>
    </row>
    <row r="249" spans="1:31" x14ac:dyDescent="0.25">
      <c r="A249">
        <v>248</v>
      </c>
      <c r="B249" s="82" t="s">
        <v>1211</v>
      </c>
      <c r="C249" t="s">
        <v>518</v>
      </c>
      <c r="D249" t="s">
        <v>461</v>
      </c>
      <c r="E249" t="s">
        <v>282</v>
      </c>
      <c r="F249" t="s">
        <v>285</v>
      </c>
      <c r="G249" t="s">
        <v>958</v>
      </c>
      <c r="H249">
        <v>1</v>
      </c>
      <c r="I249">
        <v>4</v>
      </c>
      <c r="J249" t="s">
        <v>958</v>
      </c>
      <c r="K249">
        <v>45</v>
      </c>
      <c r="L249" t="s">
        <v>304</v>
      </c>
      <c r="M249">
        <v>0</v>
      </c>
      <c r="N249" t="s">
        <v>478</v>
      </c>
      <c r="O249" t="s">
        <v>458</v>
      </c>
      <c r="P249" t="s">
        <v>482</v>
      </c>
      <c r="U249" s="116"/>
      <c r="V249" t="s">
        <v>609</v>
      </c>
      <c r="W249" s="116">
        <v>44630</v>
      </c>
      <c r="X249" s="116"/>
      <c r="Y249" t="s">
        <v>457</v>
      </c>
      <c r="Z249" t="s">
        <v>1212</v>
      </c>
      <c r="AA249" t="s">
        <v>480</v>
      </c>
      <c r="AB249" s="116">
        <v>44630</v>
      </c>
      <c r="AC249">
        <v>0</v>
      </c>
      <c r="AD249" s="83">
        <v>44630.339502315001</v>
      </c>
      <c r="AE249" s="83">
        <v>44630.339502315001</v>
      </c>
    </row>
    <row r="250" spans="1:31" x14ac:dyDescent="0.25">
      <c r="A250">
        <v>249</v>
      </c>
      <c r="B250" s="82" t="s">
        <v>1213</v>
      </c>
      <c r="C250" t="s">
        <v>1214</v>
      </c>
      <c r="D250" t="s">
        <v>461</v>
      </c>
      <c r="E250" t="s">
        <v>282</v>
      </c>
      <c r="F250" t="s">
        <v>285</v>
      </c>
      <c r="G250" t="s">
        <v>958</v>
      </c>
      <c r="H250">
        <v>1</v>
      </c>
      <c r="I250">
        <v>4</v>
      </c>
      <c r="J250" t="s">
        <v>958</v>
      </c>
      <c r="K250">
        <v>38</v>
      </c>
      <c r="L250" t="s">
        <v>304</v>
      </c>
      <c r="M250">
        <v>0</v>
      </c>
      <c r="N250" t="s">
        <v>478</v>
      </c>
      <c r="O250" t="s">
        <v>458</v>
      </c>
      <c r="P250" t="s">
        <v>482</v>
      </c>
      <c r="U250" s="116"/>
      <c r="V250" t="s">
        <v>609</v>
      </c>
      <c r="W250" s="116">
        <v>44630</v>
      </c>
      <c r="X250" s="116"/>
      <c r="Y250" t="s">
        <v>457</v>
      </c>
      <c r="Z250" t="s">
        <v>1215</v>
      </c>
      <c r="AA250" t="s">
        <v>480</v>
      </c>
      <c r="AB250" s="116">
        <v>44630</v>
      </c>
      <c r="AC250">
        <v>0</v>
      </c>
      <c r="AD250" s="83">
        <v>44630.340324074001</v>
      </c>
      <c r="AE250" s="83">
        <v>44630.340324074001</v>
      </c>
    </row>
    <row r="251" spans="1:31" x14ac:dyDescent="0.25">
      <c r="A251">
        <v>250</v>
      </c>
      <c r="B251" s="82" t="s">
        <v>1216</v>
      </c>
      <c r="C251" t="s">
        <v>1217</v>
      </c>
      <c r="D251" t="s">
        <v>461</v>
      </c>
      <c r="E251" t="s">
        <v>282</v>
      </c>
      <c r="F251" t="s">
        <v>285</v>
      </c>
      <c r="G251" t="s">
        <v>958</v>
      </c>
      <c r="H251">
        <v>1</v>
      </c>
      <c r="I251">
        <v>4</v>
      </c>
      <c r="J251" t="s">
        <v>958</v>
      </c>
      <c r="K251">
        <v>16</v>
      </c>
      <c r="L251" t="s">
        <v>304</v>
      </c>
      <c r="M251">
        <v>0</v>
      </c>
      <c r="N251" t="s">
        <v>478</v>
      </c>
      <c r="O251" t="s">
        <v>458</v>
      </c>
      <c r="P251" t="s">
        <v>482</v>
      </c>
      <c r="U251" s="116"/>
      <c r="V251" t="s">
        <v>609</v>
      </c>
      <c r="W251" s="116">
        <v>44630</v>
      </c>
      <c r="X251" s="116"/>
      <c r="Y251" t="s">
        <v>457</v>
      </c>
      <c r="Z251" t="s">
        <v>1218</v>
      </c>
      <c r="AA251" t="s">
        <v>480</v>
      </c>
      <c r="AB251" s="116">
        <v>44630</v>
      </c>
      <c r="AC251">
        <v>0</v>
      </c>
      <c r="AD251" s="83">
        <v>44630.341261574002</v>
      </c>
      <c r="AE251" s="83">
        <v>44630.341261574002</v>
      </c>
    </row>
    <row r="252" spans="1:31" x14ac:dyDescent="0.25">
      <c r="A252">
        <v>251</v>
      </c>
      <c r="B252" s="82" t="s">
        <v>1219</v>
      </c>
      <c r="C252" t="s">
        <v>1220</v>
      </c>
      <c r="D252" t="s">
        <v>461</v>
      </c>
      <c r="E252" t="s">
        <v>282</v>
      </c>
      <c r="F252" t="s">
        <v>285</v>
      </c>
      <c r="G252" t="s">
        <v>958</v>
      </c>
      <c r="H252">
        <v>1</v>
      </c>
      <c r="I252">
        <v>4</v>
      </c>
      <c r="J252" t="s">
        <v>958</v>
      </c>
      <c r="K252">
        <v>85</v>
      </c>
      <c r="L252" t="s">
        <v>304</v>
      </c>
      <c r="M252">
        <v>0</v>
      </c>
      <c r="N252" t="s">
        <v>478</v>
      </c>
      <c r="O252" t="s">
        <v>458</v>
      </c>
      <c r="P252" t="s">
        <v>482</v>
      </c>
      <c r="U252" s="116"/>
      <c r="V252" t="s">
        <v>609</v>
      </c>
      <c r="W252" s="116">
        <v>44630</v>
      </c>
      <c r="X252" s="116"/>
      <c r="Y252" t="s">
        <v>457</v>
      </c>
      <c r="Z252" t="s">
        <v>1221</v>
      </c>
      <c r="AA252" t="s">
        <v>480</v>
      </c>
      <c r="AB252" s="116">
        <v>44630</v>
      </c>
      <c r="AC252">
        <v>0</v>
      </c>
      <c r="AD252" s="83">
        <v>44630.341990740999</v>
      </c>
      <c r="AE252" s="83">
        <v>44630.341990740999</v>
      </c>
    </row>
    <row r="253" spans="1:31" x14ac:dyDescent="0.25">
      <c r="A253">
        <v>252</v>
      </c>
      <c r="B253" s="82" t="s">
        <v>1222</v>
      </c>
      <c r="C253" t="s">
        <v>1223</v>
      </c>
      <c r="D253" t="s">
        <v>461</v>
      </c>
      <c r="E253" t="s">
        <v>282</v>
      </c>
      <c r="F253" t="s">
        <v>285</v>
      </c>
      <c r="G253" t="s">
        <v>958</v>
      </c>
      <c r="H253">
        <v>1</v>
      </c>
      <c r="I253">
        <v>4</v>
      </c>
      <c r="J253" t="s">
        <v>958</v>
      </c>
      <c r="K253">
        <v>79</v>
      </c>
      <c r="L253" t="s">
        <v>304</v>
      </c>
      <c r="M253">
        <v>0</v>
      </c>
      <c r="N253" t="s">
        <v>478</v>
      </c>
      <c r="O253" t="s">
        <v>458</v>
      </c>
      <c r="P253" t="s">
        <v>482</v>
      </c>
      <c r="U253" s="116"/>
      <c r="V253" t="s">
        <v>609</v>
      </c>
      <c r="W253" s="116">
        <v>44630</v>
      </c>
      <c r="X253" s="116"/>
      <c r="Y253" t="s">
        <v>457</v>
      </c>
      <c r="Z253" t="s">
        <v>1224</v>
      </c>
      <c r="AA253" t="s">
        <v>480</v>
      </c>
      <c r="AB253" s="116">
        <v>44630</v>
      </c>
      <c r="AC253">
        <v>0</v>
      </c>
      <c r="AD253" s="83">
        <v>44630.342731481003</v>
      </c>
      <c r="AE253" s="83">
        <v>44630.342731481003</v>
      </c>
    </row>
    <row r="254" spans="1:31" x14ac:dyDescent="0.25">
      <c r="A254">
        <v>253</v>
      </c>
      <c r="B254" s="82" t="s">
        <v>1225</v>
      </c>
      <c r="C254" t="s">
        <v>1226</v>
      </c>
      <c r="D254" t="s">
        <v>461</v>
      </c>
      <c r="E254" t="s">
        <v>282</v>
      </c>
      <c r="F254" t="s">
        <v>285</v>
      </c>
      <c r="G254" t="s">
        <v>958</v>
      </c>
      <c r="H254">
        <v>1</v>
      </c>
      <c r="I254">
        <v>4</v>
      </c>
      <c r="J254" t="s">
        <v>958</v>
      </c>
      <c r="K254">
        <v>36</v>
      </c>
      <c r="L254" t="s">
        <v>304</v>
      </c>
      <c r="M254">
        <v>0</v>
      </c>
      <c r="N254" t="s">
        <v>478</v>
      </c>
      <c r="O254" t="s">
        <v>458</v>
      </c>
      <c r="P254" t="s">
        <v>482</v>
      </c>
      <c r="U254" s="116"/>
      <c r="V254" t="s">
        <v>609</v>
      </c>
      <c r="W254" s="116">
        <v>44630</v>
      </c>
      <c r="X254" s="116"/>
      <c r="Y254" t="s">
        <v>457</v>
      </c>
      <c r="Z254" t="s">
        <v>1227</v>
      </c>
      <c r="AA254" t="s">
        <v>480</v>
      </c>
      <c r="AB254" s="116">
        <v>44630</v>
      </c>
      <c r="AC254">
        <v>0</v>
      </c>
      <c r="AD254" s="83">
        <v>44630.343622685003</v>
      </c>
      <c r="AE254" s="83">
        <v>44630.343622685003</v>
      </c>
    </row>
    <row r="255" spans="1:31" x14ac:dyDescent="0.25">
      <c r="A255">
        <v>254</v>
      </c>
      <c r="B255" s="82" t="s">
        <v>1228</v>
      </c>
      <c r="C255" t="s">
        <v>1229</v>
      </c>
      <c r="D255" t="s">
        <v>461</v>
      </c>
      <c r="E255" t="s">
        <v>282</v>
      </c>
      <c r="F255" t="s">
        <v>285</v>
      </c>
      <c r="G255" t="s">
        <v>958</v>
      </c>
      <c r="H255">
        <v>1</v>
      </c>
      <c r="I255">
        <v>4</v>
      </c>
      <c r="J255" t="s">
        <v>958</v>
      </c>
      <c r="K255">
        <v>31</v>
      </c>
      <c r="L255" t="s">
        <v>304</v>
      </c>
      <c r="M255">
        <v>0</v>
      </c>
      <c r="N255" t="s">
        <v>478</v>
      </c>
      <c r="O255" t="s">
        <v>458</v>
      </c>
      <c r="P255" t="s">
        <v>482</v>
      </c>
      <c r="U255" s="116"/>
      <c r="V255" t="s">
        <v>609</v>
      </c>
      <c r="W255" s="116">
        <v>44630</v>
      </c>
      <c r="X255" s="116"/>
      <c r="Y255" t="s">
        <v>457</v>
      </c>
      <c r="Z255" t="s">
        <v>1230</v>
      </c>
      <c r="AA255" t="s">
        <v>480</v>
      </c>
      <c r="AB255" s="116">
        <v>44630</v>
      </c>
      <c r="AC255">
        <v>0</v>
      </c>
      <c r="AD255" s="83">
        <v>44630.344421296002</v>
      </c>
      <c r="AE255" s="83">
        <v>44630.344421296002</v>
      </c>
    </row>
    <row r="256" spans="1:31" x14ac:dyDescent="0.25">
      <c r="A256">
        <v>255</v>
      </c>
      <c r="B256" s="82" t="s">
        <v>1231</v>
      </c>
      <c r="C256" t="s">
        <v>1232</v>
      </c>
      <c r="D256" t="s">
        <v>461</v>
      </c>
      <c r="E256" t="s">
        <v>282</v>
      </c>
      <c r="F256" t="s">
        <v>285</v>
      </c>
      <c r="G256" t="s">
        <v>958</v>
      </c>
      <c r="H256">
        <v>1</v>
      </c>
      <c r="I256">
        <v>4</v>
      </c>
      <c r="J256" t="s">
        <v>958</v>
      </c>
      <c r="K256">
        <v>12</v>
      </c>
      <c r="L256" t="s">
        <v>304</v>
      </c>
      <c r="M256">
        <v>0</v>
      </c>
      <c r="N256" t="s">
        <v>478</v>
      </c>
      <c r="O256" t="s">
        <v>458</v>
      </c>
      <c r="P256" t="s">
        <v>482</v>
      </c>
      <c r="U256" s="116"/>
      <c r="V256" t="s">
        <v>609</v>
      </c>
      <c r="W256" s="116">
        <v>44630</v>
      </c>
      <c r="X256" s="116"/>
      <c r="Y256" t="s">
        <v>457</v>
      </c>
      <c r="Z256" t="s">
        <v>1233</v>
      </c>
      <c r="AA256" t="s">
        <v>480</v>
      </c>
      <c r="AB256" s="116">
        <v>44630</v>
      </c>
      <c r="AC256">
        <v>0</v>
      </c>
      <c r="AD256" s="83">
        <v>44630.345208332998</v>
      </c>
      <c r="AE256" s="83">
        <v>44630.345208332998</v>
      </c>
    </row>
    <row r="257" spans="1:31" x14ac:dyDescent="0.25">
      <c r="A257">
        <v>256</v>
      </c>
      <c r="B257" s="82" t="s">
        <v>1234</v>
      </c>
      <c r="C257" t="s">
        <v>1235</v>
      </c>
      <c r="D257" t="s">
        <v>461</v>
      </c>
      <c r="E257" t="s">
        <v>282</v>
      </c>
      <c r="F257" t="s">
        <v>285</v>
      </c>
      <c r="G257" t="s">
        <v>958</v>
      </c>
      <c r="H257">
        <v>1</v>
      </c>
      <c r="I257">
        <v>4</v>
      </c>
      <c r="J257" t="s">
        <v>958</v>
      </c>
      <c r="K257">
        <v>5</v>
      </c>
      <c r="L257" t="s">
        <v>304</v>
      </c>
      <c r="M257">
        <v>0</v>
      </c>
      <c r="N257" t="s">
        <v>478</v>
      </c>
      <c r="O257" t="s">
        <v>458</v>
      </c>
      <c r="P257" t="s">
        <v>482</v>
      </c>
      <c r="U257" s="116"/>
      <c r="V257" t="s">
        <v>609</v>
      </c>
      <c r="W257" s="116">
        <v>44630</v>
      </c>
      <c r="X257" s="116"/>
      <c r="Y257" t="s">
        <v>457</v>
      </c>
      <c r="Z257" t="s">
        <v>1236</v>
      </c>
      <c r="AA257" t="s">
        <v>480</v>
      </c>
      <c r="AB257" s="116">
        <v>44630</v>
      </c>
      <c r="AC257">
        <v>0</v>
      </c>
      <c r="AD257" s="83">
        <v>44630.346284722</v>
      </c>
      <c r="AE257" s="83">
        <v>44630.346284722</v>
      </c>
    </row>
    <row r="258" spans="1:31" x14ac:dyDescent="0.25">
      <c r="A258">
        <v>257</v>
      </c>
      <c r="B258" s="82" t="s">
        <v>1237</v>
      </c>
      <c r="C258" t="s">
        <v>1238</v>
      </c>
      <c r="D258" t="s">
        <v>461</v>
      </c>
      <c r="E258" t="s">
        <v>282</v>
      </c>
      <c r="F258" t="s">
        <v>285</v>
      </c>
      <c r="G258" t="s">
        <v>958</v>
      </c>
      <c r="H258">
        <v>1</v>
      </c>
      <c r="I258">
        <v>4</v>
      </c>
      <c r="J258" t="s">
        <v>958</v>
      </c>
      <c r="K258">
        <v>40</v>
      </c>
      <c r="L258" t="s">
        <v>304</v>
      </c>
      <c r="M258">
        <v>0</v>
      </c>
      <c r="N258" t="s">
        <v>478</v>
      </c>
      <c r="O258" t="s">
        <v>458</v>
      </c>
      <c r="P258" t="s">
        <v>482</v>
      </c>
      <c r="U258" s="116"/>
      <c r="V258" t="s">
        <v>609</v>
      </c>
      <c r="W258" s="116">
        <v>44630</v>
      </c>
      <c r="X258" s="116"/>
      <c r="Y258" t="s">
        <v>457</v>
      </c>
      <c r="Z258" t="s">
        <v>1239</v>
      </c>
      <c r="AA258" t="s">
        <v>480</v>
      </c>
      <c r="AB258" s="116">
        <v>44630</v>
      </c>
      <c r="AC258">
        <v>0</v>
      </c>
      <c r="AD258" s="83">
        <v>44630.365243056003</v>
      </c>
      <c r="AE258" s="83">
        <v>44630.365243056003</v>
      </c>
    </row>
    <row r="259" spans="1:31" x14ac:dyDescent="0.25">
      <c r="A259">
        <v>258</v>
      </c>
      <c r="B259" s="82" t="s">
        <v>1240</v>
      </c>
      <c r="C259" t="s">
        <v>1241</v>
      </c>
      <c r="D259" t="s">
        <v>461</v>
      </c>
      <c r="E259" t="s">
        <v>282</v>
      </c>
      <c r="F259" t="s">
        <v>285</v>
      </c>
      <c r="G259" t="s">
        <v>958</v>
      </c>
      <c r="H259">
        <v>1</v>
      </c>
      <c r="I259">
        <v>4</v>
      </c>
      <c r="J259" t="s">
        <v>958</v>
      </c>
      <c r="K259">
        <v>62</v>
      </c>
      <c r="L259" t="s">
        <v>304</v>
      </c>
      <c r="M259">
        <v>0</v>
      </c>
      <c r="N259" t="s">
        <v>478</v>
      </c>
      <c r="O259" t="s">
        <v>458</v>
      </c>
      <c r="P259" t="s">
        <v>482</v>
      </c>
      <c r="U259" s="116"/>
      <c r="V259" t="s">
        <v>609</v>
      </c>
      <c r="W259" s="116">
        <v>44630</v>
      </c>
      <c r="X259" s="116"/>
      <c r="Y259" t="s">
        <v>457</v>
      </c>
      <c r="Z259" t="s">
        <v>1242</v>
      </c>
      <c r="AA259" t="s">
        <v>480</v>
      </c>
      <c r="AB259" s="116">
        <v>44630</v>
      </c>
      <c r="AC259">
        <v>0</v>
      </c>
      <c r="AD259" s="83">
        <v>44630.366099537001</v>
      </c>
      <c r="AE259" s="83">
        <v>44630.366099537001</v>
      </c>
    </row>
    <row r="260" spans="1:31" x14ac:dyDescent="0.25">
      <c r="A260">
        <v>259</v>
      </c>
      <c r="B260" s="82" t="s">
        <v>1243</v>
      </c>
      <c r="C260" t="s">
        <v>1244</v>
      </c>
      <c r="D260" t="s">
        <v>461</v>
      </c>
      <c r="E260" t="s">
        <v>282</v>
      </c>
      <c r="F260" t="s">
        <v>285</v>
      </c>
      <c r="G260" t="s">
        <v>958</v>
      </c>
      <c r="H260">
        <v>1</v>
      </c>
      <c r="I260">
        <v>4</v>
      </c>
      <c r="J260" t="s">
        <v>958</v>
      </c>
      <c r="K260">
        <v>59</v>
      </c>
      <c r="L260" t="s">
        <v>304</v>
      </c>
      <c r="M260">
        <v>0</v>
      </c>
      <c r="N260" t="s">
        <v>478</v>
      </c>
      <c r="O260" t="s">
        <v>458</v>
      </c>
      <c r="P260" t="s">
        <v>482</v>
      </c>
      <c r="U260" s="116"/>
      <c r="V260" t="s">
        <v>609</v>
      </c>
      <c r="W260" s="116">
        <v>44630</v>
      </c>
      <c r="X260" s="116"/>
      <c r="Y260" t="s">
        <v>457</v>
      </c>
      <c r="Z260" t="s">
        <v>1245</v>
      </c>
      <c r="AA260" t="s">
        <v>480</v>
      </c>
      <c r="AB260" s="116">
        <v>44630</v>
      </c>
      <c r="AC260">
        <v>0</v>
      </c>
      <c r="AD260" s="83">
        <v>44630.369131943997</v>
      </c>
      <c r="AE260" s="83">
        <v>44630.369131943997</v>
      </c>
    </row>
    <row r="261" spans="1:31" x14ac:dyDescent="0.25">
      <c r="A261">
        <v>260</v>
      </c>
      <c r="B261" s="82" t="s">
        <v>1246</v>
      </c>
      <c r="C261" t="s">
        <v>1247</v>
      </c>
      <c r="D261" t="s">
        <v>461</v>
      </c>
      <c r="E261" t="s">
        <v>282</v>
      </c>
      <c r="F261" t="s">
        <v>284</v>
      </c>
      <c r="G261" t="s">
        <v>582</v>
      </c>
      <c r="H261">
        <v>2</v>
      </c>
      <c r="I261">
        <v>1</v>
      </c>
      <c r="J261" t="s">
        <v>582</v>
      </c>
      <c r="K261">
        <v>41</v>
      </c>
      <c r="L261" t="s">
        <v>304</v>
      </c>
      <c r="M261" t="s">
        <v>505</v>
      </c>
      <c r="N261" t="s">
        <v>489</v>
      </c>
      <c r="O261" t="s">
        <v>458</v>
      </c>
      <c r="P261" t="s">
        <v>503</v>
      </c>
      <c r="U261" s="116"/>
      <c r="V261" t="s">
        <v>526</v>
      </c>
      <c r="W261" s="116">
        <v>44630</v>
      </c>
      <c r="X261" s="116"/>
      <c r="Y261" t="s">
        <v>457</v>
      </c>
      <c r="AB261" s="116"/>
      <c r="AC261">
        <v>1</v>
      </c>
      <c r="AD261" s="83">
        <v>44630.370752315001</v>
      </c>
      <c r="AE261" s="83">
        <v>44630.370752315001</v>
      </c>
    </row>
    <row r="262" spans="1:31" x14ac:dyDescent="0.25">
      <c r="A262">
        <v>261</v>
      </c>
      <c r="B262" s="82" t="s">
        <v>1248</v>
      </c>
      <c r="C262" t="s">
        <v>1249</v>
      </c>
      <c r="D262" t="s">
        <v>461</v>
      </c>
      <c r="E262" t="s">
        <v>282</v>
      </c>
      <c r="F262" t="s">
        <v>284</v>
      </c>
      <c r="G262" t="s">
        <v>582</v>
      </c>
      <c r="H262">
        <v>2</v>
      </c>
      <c r="I262">
        <v>1</v>
      </c>
      <c r="J262" t="s">
        <v>867</v>
      </c>
      <c r="K262">
        <v>30</v>
      </c>
      <c r="L262" t="s">
        <v>304</v>
      </c>
      <c r="M262" t="s">
        <v>505</v>
      </c>
      <c r="N262" t="s">
        <v>489</v>
      </c>
      <c r="O262" t="s">
        <v>458</v>
      </c>
      <c r="P262" t="s">
        <v>503</v>
      </c>
      <c r="U262" s="116"/>
      <c r="V262" t="s">
        <v>526</v>
      </c>
      <c r="W262" s="116">
        <v>44630</v>
      </c>
      <c r="X262" s="116"/>
      <c r="Y262" t="s">
        <v>457</v>
      </c>
      <c r="AB262" s="116"/>
      <c r="AC262">
        <v>1</v>
      </c>
      <c r="AD262" s="83">
        <v>44630.372812499998</v>
      </c>
      <c r="AE262" s="83">
        <v>44630.372812499998</v>
      </c>
    </row>
    <row r="263" spans="1:31" x14ac:dyDescent="0.25">
      <c r="A263">
        <v>262</v>
      </c>
      <c r="B263" s="82" t="s">
        <v>1250</v>
      </c>
      <c r="C263" t="s">
        <v>1251</v>
      </c>
      <c r="D263" t="s">
        <v>461</v>
      </c>
      <c r="E263" t="s">
        <v>282</v>
      </c>
      <c r="F263" t="s">
        <v>284</v>
      </c>
      <c r="G263" t="s">
        <v>582</v>
      </c>
      <c r="H263">
        <v>2</v>
      </c>
      <c r="I263">
        <v>1</v>
      </c>
      <c r="J263" t="s">
        <v>867</v>
      </c>
      <c r="K263">
        <v>28</v>
      </c>
      <c r="L263" t="s">
        <v>306</v>
      </c>
      <c r="M263" t="s">
        <v>505</v>
      </c>
      <c r="N263" t="s">
        <v>489</v>
      </c>
      <c r="O263" t="s">
        <v>458</v>
      </c>
      <c r="P263" t="s">
        <v>503</v>
      </c>
      <c r="U263" s="116"/>
      <c r="V263" t="s">
        <v>526</v>
      </c>
      <c r="W263" s="116">
        <v>44630</v>
      </c>
      <c r="X263" s="116"/>
      <c r="Y263" t="s">
        <v>457</v>
      </c>
      <c r="AB263" s="116"/>
      <c r="AC263">
        <v>1</v>
      </c>
      <c r="AD263" s="83">
        <v>44630.375428241001</v>
      </c>
      <c r="AE263" s="83">
        <v>44630.375428241001</v>
      </c>
    </row>
    <row r="264" spans="1:31" x14ac:dyDescent="0.25">
      <c r="A264">
        <v>263</v>
      </c>
      <c r="B264" s="82" t="s">
        <v>1252</v>
      </c>
      <c r="C264" t="s">
        <v>1253</v>
      </c>
      <c r="D264" t="s">
        <v>461</v>
      </c>
      <c r="E264" t="s">
        <v>282</v>
      </c>
      <c r="F264" t="s">
        <v>284</v>
      </c>
      <c r="G264" t="s">
        <v>582</v>
      </c>
      <c r="H264">
        <v>2</v>
      </c>
      <c r="I264">
        <v>1</v>
      </c>
      <c r="J264" t="s">
        <v>867</v>
      </c>
      <c r="K264">
        <v>7</v>
      </c>
      <c r="L264" t="s">
        <v>306</v>
      </c>
      <c r="M264" t="s">
        <v>505</v>
      </c>
      <c r="N264" t="s">
        <v>497</v>
      </c>
      <c r="O264" t="s">
        <v>458</v>
      </c>
      <c r="P264" t="s">
        <v>503</v>
      </c>
      <c r="U264" s="116"/>
      <c r="V264" t="s">
        <v>526</v>
      </c>
      <c r="W264" s="116">
        <v>44630</v>
      </c>
      <c r="X264" s="116"/>
      <c r="Y264" t="s">
        <v>457</v>
      </c>
      <c r="AB264" s="116"/>
      <c r="AC264">
        <v>1</v>
      </c>
      <c r="AD264" s="83">
        <v>44630.377662036997</v>
      </c>
      <c r="AE264" s="83">
        <v>44630.377662036997</v>
      </c>
    </row>
    <row r="265" spans="1:31" x14ac:dyDescent="0.25">
      <c r="A265">
        <v>264</v>
      </c>
      <c r="B265" s="82" t="s">
        <v>1254</v>
      </c>
      <c r="C265" t="s">
        <v>1255</v>
      </c>
      <c r="D265" t="s">
        <v>461</v>
      </c>
      <c r="E265" t="s">
        <v>282</v>
      </c>
      <c r="F265" t="s">
        <v>284</v>
      </c>
      <c r="G265" t="s">
        <v>582</v>
      </c>
      <c r="H265">
        <v>2</v>
      </c>
      <c r="I265">
        <v>1</v>
      </c>
      <c r="J265" t="s">
        <v>867</v>
      </c>
      <c r="K265">
        <v>7</v>
      </c>
      <c r="L265" t="s">
        <v>306</v>
      </c>
      <c r="M265" t="s">
        <v>505</v>
      </c>
      <c r="N265" t="s">
        <v>497</v>
      </c>
      <c r="O265" t="s">
        <v>458</v>
      </c>
      <c r="P265" t="s">
        <v>503</v>
      </c>
      <c r="U265" s="116"/>
      <c r="V265" t="s">
        <v>526</v>
      </c>
      <c r="W265" s="116">
        <v>44630</v>
      </c>
      <c r="X265" s="116"/>
      <c r="Y265" t="s">
        <v>457</v>
      </c>
      <c r="AB265" s="116"/>
      <c r="AC265">
        <v>0</v>
      </c>
      <c r="AD265" s="83">
        <v>44630.401608795997</v>
      </c>
      <c r="AE265" s="83">
        <v>44630.401608795997</v>
      </c>
    </row>
    <row r="266" spans="1:31" x14ac:dyDescent="0.25">
      <c r="A266">
        <v>265</v>
      </c>
      <c r="B266" s="82" t="s">
        <v>1256</v>
      </c>
      <c r="C266" t="s">
        <v>1257</v>
      </c>
      <c r="D266" t="s">
        <v>461</v>
      </c>
      <c r="E266" t="s">
        <v>282</v>
      </c>
      <c r="F266" t="s">
        <v>284</v>
      </c>
      <c r="G266" t="s">
        <v>582</v>
      </c>
      <c r="H266">
        <v>2</v>
      </c>
      <c r="I266">
        <v>1</v>
      </c>
      <c r="J266" t="s">
        <v>582</v>
      </c>
      <c r="K266">
        <v>41</v>
      </c>
      <c r="L266" t="s">
        <v>304</v>
      </c>
      <c r="M266" t="s">
        <v>505</v>
      </c>
      <c r="N266" t="s">
        <v>489</v>
      </c>
      <c r="O266" t="s">
        <v>458</v>
      </c>
      <c r="P266" t="s">
        <v>503</v>
      </c>
      <c r="U266" s="116"/>
      <c r="V266" t="s">
        <v>526</v>
      </c>
      <c r="W266" s="116">
        <v>44630</v>
      </c>
      <c r="X266" s="116"/>
      <c r="Y266" t="s">
        <v>457</v>
      </c>
      <c r="AB266" s="116"/>
      <c r="AC266">
        <v>1</v>
      </c>
      <c r="AD266" s="83">
        <v>44630.404895833002</v>
      </c>
      <c r="AE266" s="83">
        <v>44630.404895833002</v>
      </c>
    </row>
    <row r="267" spans="1:31" x14ac:dyDescent="0.25">
      <c r="A267">
        <v>266</v>
      </c>
      <c r="B267" s="82" t="s">
        <v>1258</v>
      </c>
      <c r="C267" t="s">
        <v>1259</v>
      </c>
      <c r="D267" t="s">
        <v>461</v>
      </c>
      <c r="E267" t="s">
        <v>282</v>
      </c>
      <c r="F267" t="s">
        <v>284</v>
      </c>
      <c r="G267" t="s">
        <v>582</v>
      </c>
      <c r="H267">
        <v>2</v>
      </c>
      <c r="I267">
        <v>1</v>
      </c>
      <c r="J267" t="s">
        <v>582</v>
      </c>
      <c r="K267">
        <v>32</v>
      </c>
      <c r="L267" t="s">
        <v>306</v>
      </c>
      <c r="M267" t="s">
        <v>505</v>
      </c>
      <c r="N267" t="s">
        <v>489</v>
      </c>
      <c r="O267" t="s">
        <v>458</v>
      </c>
      <c r="P267" t="s">
        <v>503</v>
      </c>
      <c r="U267" s="116"/>
      <c r="V267" t="s">
        <v>526</v>
      </c>
      <c r="W267" s="116">
        <v>44630</v>
      </c>
      <c r="X267" s="116"/>
      <c r="Y267" t="s">
        <v>457</v>
      </c>
      <c r="AB267" s="116"/>
      <c r="AC267">
        <v>1</v>
      </c>
      <c r="AD267" s="83">
        <v>44630.406736110999</v>
      </c>
      <c r="AE267" s="83">
        <v>44630.406736110999</v>
      </c>
    </row>
    <row r="268" spans="1:31" x14ac:dyDescent="0.25">
      <c r="A268">
        <v>267</v>
      </c>
      <c r="B268" s="82" t="s">
        <v>1260</v>
      </c>
      <c r="C268" t="s">
        <v>1261</v>
      </c>
      <c r="D268" t="s">
        <v>461</v>
      </c>
      <c r="E268" t="s">
        <v>282</v>
      </c>
      <c r="F268" t="s">
        <v>285</v>
      </c>
      <c r="G268" t="s">
        <v>617</v>
      </c>
      <c r="H268">
        <v>2</v>
      </c>
      <c r="I268">
        <v>5</v>
      </c>
      <c r="J268" t="s">
        <v>617</v>
      </c>
      <c r="K268">
        <v>47</v>
      </c>
      <c r="L268" t="s">
        <v>304</v>
      </c>
      <c r="M268">
        <v>0</v>
      </c>
      <c r="N268" t="s">
        <v>478</v>
      </c>
      <c r="O268" t="s">
        <v>458</v>
      </c>
      <c r="P268" t="s">
        <v>482</v>
      </c>
      <c r="U268" s="116"/>
      <c r="V268" t="s">
        <v>609</v>
      </c>
      <c r="W268" s="116">
        <v>44630</v>
      </c>
      <c r="X268" s="116"/>
      <c r="Y268" t="s">
        <v>457</v>
      </c>
      <c r="Z268" t="s">
        <v>1262</v>
      </c>
      <c r="AA268" t="s">
        <v>480</v>
      </c>
      <c r="AB268" s="116">
        <v>44630</v>
      </c>
      <c r="AC268">
        <v>0</v>
      </c>
      <c r="AD268" s="83">
        <v>44630.417523147997</v>
      </c>
      <c r="AE268" s="83">
        <v>44630.417523147997</v>
      </c>
    </row>
    <row r="269" spans="1:31" x14ac:dyDescent="0.25">
      <c r="A269">
        <v>268</v>
      </c>
      <c r="B269" s="82" t="s">
        <v>1263</v>
      </c>
      <c r="C269" t="s">
        <v>1264</v>
      </c>
      <c r="D269" t="s">
        <v>461</v>
      </c>
      <c r="E269" t="s">
        <v>282</v>
      </c>
      <c r="F269" t="s">
        <v>285</v>
      </c>
      <c r="G269" t="s">
        <v>617</v>
      </c>
      <c r="H269">
        <v>2</v>
      </c>
      <c r="I269">
        <v>5</v>
      </c>
      <c r="J269" t="s">
        <v>617</v>
      </c>
      <c r="K269">
        <v>41</v>
      </c>
      <c r="L269" t="s">
        <v>304</v>
      </c>
      <c r="M269">
        <v>0</v>
      </c>
      <c r="N269" t="s">
        <v>478</v>
      </c>
      <c r="O269" t="s">
        <v>458</v>
      </c>
      <c r="P269" t="s">
        <v>482</v>
      </c>
      <c r="U269" s="116"/>
      <c r="V269" t="s">
        <v>609</v>
      </c>
      <c r="W269" s="116">
        <v>44630</v>
      </c>
      <c r="X269" s="116"/>
      <c r="Y269" t="s">
        <v>457</v>
      </c>
      <c r="Z269" t="s">
        <v>1265</v>
      </c>
      <c r="AA269" t="s">
        <v>480</v>
      </c>
      <c r="AB269" s="116">
        <v>44630</v>
      </c>
      <c r="AC269">
        <v>0</v>
      </c>
      <c r="AD269" s="83">
        <v>44630.418344906997</v>
      </c>
      <c r="AE269" s="83">
        <v>44630.418344906997</v>
      </c>
    </row>
    <row r="270" spans="1:31" x14ac:dyDescent="0.25">
      <c r="A270">
        <v>269</v>
      </c>
      <c r="B270" s="82" t="s">
        <v>1266</v>
      </c>
      <c r="C270" t="s">
        <v>1267</v>
      </c>
      <c r="D270" t="s">
        <v>461</v>
      </c>
      <c r="E270" t="s">
        <v>282</v>
      </c>
      <c r="F270" t="s">
        <v>285</v>
      </c>
      <c r="G270" t="s">
        <v>617</v>
      </c>
      <c r="H270">
        <v>2</v>
      </c>
      <c r="I270">
        <v>5</v>
      </c>
      <c r="J270" t="s">
        <v>617</v>
      </c>
      <c r="K270">
        <v>18</v>
      </c>
      <c r="L270" t="s">
        <v>304</v>
      </c>
      <c r="M270">
        <v>0</v>
      </c>
      <c r="N270" t="s">
        <v>478</v>
      </c>
      <c r="O270" t="s">
        <v>458</v>
      </c>
      <c r="P270" t="s">
        <v>482</v>
      </c>
      <c r="U270" s="116"/>
      <c r="V270" t="s">
        <v>609</v>
      </c>
      <c r="W270" s="116">
        <v>44630</v>
      </c>
      <c r="X270" s="116"/>
      <c r="Y270" t="s">
        <v>457</v>
      </c>
      <c r="Z270" t="s">
        <v>1268</v>
      </c>
      <c r="AA270" t="s">
        <v>480</v>
      </c>
      <c r="AB270" s="116">
        <v>44630</v>
      </c>
      <c r="AC270">
        <v>0</v>
      </c>
      <c r="AD270" s="83">
        <v>44630.423159721999</v>
      </c>
      <c r="AE270" s="83">
        <v>44630.423159721999</v>
      </c>
    </row>
    <row r="271" spans="1:31" x14ac:dyDescent="0.25">
      <c r="A271">
        <v>270</v>
      </c>
      <c r="B271" s="82" t="s">
        <v>1269</v>
      </c>
      <c r="C271" t="s">
        <v>641</v>
      </c>
      <c r="D271" t="s">
        <v>461</v>
      </c>
      <c r="E271" t="s">
        <v>282</v>
      </c>
      <c r="F271" t="s">
        <v>285</v>
      </c>
      <c r="G271" t="s">
        <v>617</v>
      </c>
      <c r="H271">
        <v>2</v>
      </c>
      <c r="I271">
        <v>5</v>
      </c>
      <c r="J271" t="s">
        <v>617</v>
      </c>
      <c r="K271">
        <v>57</v>
      </c>
      <c r="L271" t="s">
        <v>304</v>
      </c>
      <c r="M271">
        <v>0</v>
      </c>
      <c r="N271" t="s">
        <v>478</v>
      </c>
      <c r="O271" t="s">
        <v>458</v>
      </c>
      <c r="P271" t="s">
        <v>482</v>
      </c>
      <c r="U271" s="116"/>
      <c r="V271" t="s">
        <v>609</v>
      </c>
      <c r="W271" s="116">
        <v>44630</v>
      </c>
      <c r="X271" s="116"/>
      <c r="Y271" t="s">
        <v>457</v>
      </c>
      <c r="Z271" t="s">
        <v>1270</v>
      </c>
      <c r="AA271" t="s">
        <v>480</v>
      </c>
      <c r="AB271" s="116">
        <v>44630</v>
      </c>
      <c r="AC271">
        <v>0</v>
      </c>
      <c r="AD271" s="83">
        <v>44630.424409722</v>
      </c>
      <c r="AE271" s="83">
        <v>44630.424409722</v>
      </c>
    </row>
    <row r="272" spans="1:31" x14ac:dyDescent="0.25">
      <c r="A272">
        <v>271</v>
      </c>
      <c r="B272" s="82" t="s">
        <v>1271</v>
      </c>
      <c r="C272" t="s">
        <v>1272</v>
      </c>
      <c r="D272" t="s">
        <v>461</v>
      </c>
      <c r="E272" t="s">
        <v>282</v>
      </c>
      <c r="F272" t="s">
        <v>285</v>
      </c>
      <c r="G272" t="s">
        <v>617</v>
      </c>
      <c r="H272">
        <v>2</v>
      </c>
      <c r="I272">
        <v>5</v>
      </c>
      <c r="J272" t="s">
        <v>617</v>
      </c>
      <c r="K272">
        <v>51</v>
      </c>
      <c r="L272" t="s">
        <v>304</v>
      </c>
      <c r="M272">
        <v>0</v>
      </c>
      <c r="N272" t="s">
        <v>478</v>
      </c>
      <c r="O272" t="s">
        <v>458</v>
      </c>
      <c r="P272" t="s">
        <v>482</v>
      </c>
      <c r="U272" s="116"/>
      <c r="V272" t="s">
        <v>609</v>
      </c>
      <c r="W272" s="116">
        <v>44630</v>
      </c>
      <c r="X272" s="116"/>
      <c r="Y272" t="s">
        <v>457</v>
      </c>
      <c r="Z272" t="s">
        <v>1273</v>
      </c>
      <c r="AA272" t="s">
        <v>480</v>
      </c>
      <c r="AB272" s="116">
        <v>44630</v>
      </c>
      <c r="AC272">
        <v>0</v>
      </c>
      <c r="AD272" s="83">
        <v>44630.425347222001</v>
      </c>
      <c r="AE272" s="83">
        <v>44630.425347222001</v>
      </c>
    </row>
    <row r="273" spans="1:31" x14ac:dyDescent="0.25">
      <c r="A273">
        <v>272</v>
      </c>
      <c r="B273" s="82" t="s">
        <v>1274</v>
      </c>
      <c r="C273" t="s">
        <v>1275</v>
      </c>
      <c r="D273" t="s">
        <v>461</v>
      </c>
      <c r="E273" t="s">
        <v>282</v>
      </c>
      <c r="F273" t="s">
        <v>285</v>
      </c>
      <c r="G273" t="s">
        <v>617</v>
      </c>
      <c r="H273">
        <v>2</v>
      </c>
      <c r="I273">
        <v>5</v>
      </c>
      <c r="J273" t="s">
        <v>617</v>
      </c>
      <c r="K273">
        <v>24</v>
      </c>
      <c r="L273" t="s">
        <v>304</v>
      </c>
      <c r="M273">
        <v>0</v>
      </c>
      <c r="N273" t="s">
        <v>478</v>
      </c>
      <c r="O273" t="s">
        <v>458</v>
      </c>
      <c r="P273" t="s">
        <v>482</v>
      </c>
      <c r="U273" s="116"/>
      <c r="V273" t="s">
        <v>609</v>
      </c>
      <c r="W273" s="116">
        <v>44630</v>
      </c>
      <c r="X273" s="116"/>
      <c r="Y273" t="s">
        <v>457</v>
      </c>
      <c r="Z273" t="s">
        <v>1276</v>
      </c>
      <c r="AA273" t="s">
        <v>480</v>
      </c>
      <c r="AB273" s="116">
        <v>44630</v>
      </c>
      <c r="AC273">
        <v>0</v>
      </c>
      <c r="AD273" s="83">
        <v>44630.426180556002</v>
      </c>
      <c r="AE273" s="83">
        <v>44630.426180556002</v>
      </c>
    </row>
    <row r="274" spans="1:31" x14ac:dyDescent="0.25">
      <c r="A274">
        <v>273</v>
      </c>
      <c r="B274" s="82" t="s">
        <v>1277</v>
      </c>
      <c r="C274" t="s">
        <v>1278</v>
      </c>
      <c r="D274" t="s">
        <v>461</v>
      </c>
      <c r="E274" t="s">
        <v>282</v>
      </c>
      <c r="F274" t="s">
        <v>285</v>
      </c>
      <c r="G274" t="s">
        <v>617</v>
      </c>
      <c r="H274">
        <v>2</v>
      </c>
      <c r="I274">
        <v>5</v>
      </c>
      <c r="J274" t="s">
        <v>617</v>
      </c>
      <c r="K274">
        <v>30</v>
      </c>
      <c r="L274" t="s">
        <v>304</v>
      </c>
      <c r="M274">
        <v>0</v>
      </c>
      <c r="N274" t="s">
        <v>478</v>
      </c>
      <c r="O274" t="s">
        <v>458</v>
      </c>
      <c r="P274" t="s">
        <v>482</v>
      </c>
      <c r="U274" s="116"/>
      <c r="V274" t="s">
        <v>609</v>
      </c>
      <c r="W274" s="116">
        <v>44630</v>
      </c>
      <c r="X274" s="116"/>
      <c r="Y274" t="s">
        <v>457</v>
      </c>
      <c r="Z274" t="s">
        <v>1279</v>
      </c>
      <c r="AA274" t="s">
        <v>480</v>
      </c>
      <c r="AB274" s="116">
        <v>44630</v>
      </c>
      <c r="AC274">
        <v>0</v>
      </c>
      <c r="AD274" s="83">
        <v>44630.426967592997</v>
      </c>
      <c r="AE274" s="83">
        <v>44630.426967592997</v>
      </c>
    </row>
    <row r="275" spans="1:31" x14ac:dyDescent="0.25">
      <c r="A275">
        <v>274</v>
      </c>
      <c r="B275" s="82" t="s">
        <v>1280</v>
      </c>
      <c r="C275" t="s">
        <v>1281</v>
      </c>
      <c r="D275" t="s">
        <v>461</v>
      </c>
      <c r="E275" t="s">
        <v>282</v>
      </c>
      <c r="F275" t="s">
        <v>285</v>
      </c>
      <c r="G275" t="s">
        <v>617</v>
      </c>
      <c r="H275">
        <v>2</v>
      </c>
      <c r="I275">
        <v>5</v>
      </c>
      <c r="J275" t="s">
        <v>617</v>
      </c>
      <c r="K275">
        <v>60</v>
      </c>
      <c r="L275" t="s">
        <v>304</v>
      </c>
      <c r="M275">
        <v>0</v>
      </c>
      <c r="N275" t="s">
        <v>478</v>
      </c>
      <c r="O275" t="s">
        <v>458</v>
      </c>
      <c r="P275" t="s">
        <v>482</v>
      </c>
      <c r="U275" s="116"/>
      <c r="V275" t="s">
        <v>609</v>
      </c>
      <c r="W275" s="116">
        <v>44630</v>
      </c>
      <c r="X275" s="116"/>
      <c r="Y275" t="s">
        <v>457</v>
      </c>
      <c r="Z275" t="s">
        <v>1282</v>
      </c>
      <c r="AA275" t="s">
        <v>480</v>
      </c>
      <c r="AB275" s="116">
        <v>44630</v>
      </c>
      <c r="AC275">
        <v>0</v>
      </c>
      <c r="AD275" s="83">
        <v>44630.427766203997</v>
      </c>
      <c r="AE275" s="83">
        <v>44630.427766203997</v>
      </c>
    </row>
    <row r="276" spans="1:31" x14ac:dyDescent="0.25">
      <c r="A276">
        <v>275</v>
      </c>
      <c r="B276" s="82" t="s">
        <v>1283</v>
      </c>
      <c r="C276" t="s">
        <v>1284</v>
      </c>
      <c r="D276" t="s">
        <v>461</v>
      </c>
      <c r="E276" t="s">
        <v>282</v>
      </c>
      <c r="F276" t="s">
        <v>285</v>
      </c>
      <c r="G276" t="s">
        <v>617</v>
      </c>
      <c r="H276">
        <v>2</v>
      </c>
      <c r="I276">
        <v>5</v>
      </c>
      <c r="J276" t="s">
        <v>617</v>
      </c>
      <c r="K276">
        <v>56</v>
      </c>
      <c r="L276" t="s">
        <v>304</v>
      </c>
      <c r="M276">
        <v>0</v>
      </c>
      <c r="N276" t="s">
        <v>478</v>
      </c>
      <c r="O276" t="s">
        <v>458</v>
      </c>
      <c r="P276" t="s">
        <v>482</v>
      </c>
      <c r="U276" s="116"/>
      <c r="V276" t="s">
        <v>609</v>
      </c>
      <c r="W276" s="116">
        <v>44630</v>
      </c>
      <c r="X276" s="116"/>
      <c r="Y276" t="s">
        <v>457</v>
      </c>
      <c r="Z276" t="s">
        <v>1285</v>
      </c>
      <c r="AA276" t="s">
        <v>480</v>
      </c>
      <c r="AB276" s="116">
        <v>44630</v>
      </c>
      <c r="AC276">
        <v>0</v>
      </c>
      <c r="AD276" s="83">
        <v>44630.428831019002</v>
      </c>
      <c r="AE276" s="83">
        <v>44630.428831019002</v>
      </c>
    </row>
    <row r="277" spans="1:31" x14ac:dyDescent="0.25">
      <c r="A277">
        <v>276</v>
      </c>
      <c r="B277" s="82" t="s">
        <v>1286</v>
      </c>
      <c r="C277" t="s">
        <v>1287</v>
      </c>
      <c r="D277" t="s">
        <v>461</v>
      </c>
      <c r="E277" t="s">
        <v>282</v>
      </c>
      <c r="F277" t="s">
        <v>285</v>
      </c>
      <c r="G277" t="s">
        <v>617</v>
      </c>
      <c r="H277">
        <v>2</v>
      </c>
      <c r="I277">
        <v>5</v>
      </c>
      <c r="J277" t="s">
        <v>617</v>
      </c>
      <c r="K277">
        <v>33</v>
      </c>
      <c r="L277" t="s">
        <v>304</v>
      </c>
      <c r="M277">
        <v>0</v>
      </c>
      <c r="N277" t="s">
        <v>478</v>
      </c>
      <c r="O277" t="s">
        <v>458</v>
      </c>
      <c r="P277" t="s">
        <v>482</v>
      </c>
      <c r="U277" s="116"/>
      <c r="V277" t="s">
        <v>609</v>
      </c>
      <c r="W277" s="116">
        <v>44630</v>
      </c>
      <c r="X277" s="116"/>
      <c r="Y277" t="s">
        <v>457</v>
      </c>
      <c r="Z277" t="s">
        <v>1288</v>
      </c>
      <c r="AA277" t="s">
        <v>480</v>
      </c>
      <c r="AB277" s="116">
        <v>44630</v>
      </c>
      <c r="AC277">
        <v>0</v>
      </c>
      <c r="AD277" s="83">
        <v>44630.429525462998</v>
      </c>
      <c r="AE277" s="83">
        <v>44630.429525462998</v>
      </c>
    </row>
    <row r="278" spans="1:31" x14ac:dyDescent="0.25">
      <c r="A278">
        <v>277</v>
      </c>
      <c r="B278" s="82" t="s">
        <v>1289</v>
      </c>
      <c r="C278" t="s">
        <v>1290</v>
      </c>
      <c r="D278" t="s">
        <v>461</v>
      </c>
      <c r="E278" t="s">
        <v>282</v>
      </c>
      <c r="F278" t="s">
        <v>288</v>
      </c>
      <c r="G278" t="s">
        <v>492</v>
      </c>
      <c r="H278">
        <v>4</v>
      </c>
      <c r="I278">
        <v>3</v>
      </c>
      <c r="J278" t="s">
        <v>492</v>
      </c>
      <c r="K278">
        <v>30</v>
      </c>
      <c r="L278" t="s">
        <v>306</v>
      </c>
      <c r="M278" t="s">
        <v>493</v>
      </c>
      <c r="N278" t="s">
        <v>478</v>
      </c>
      <c r="O278" t="s">
        <v>458</v>
      </c>
      <c r="P278" t="s">
        <v>482</v>
      </c>
      <c r="U278" s="116"/>
      <c r="V278" t="s">
        <v>491</v>
      </c>
      <c r="W278" s="116">
        <v>44630</v>
      </c>
      <c r="X278" s="116"/>
      <c r="Y278" t="s">
        <v>457</v>
      </c>
      <c r="Z278" t="s">
        <v>1291</v>
      </c>
      <c r="AA278" t="s">
        <v>480</v>
      </c>
      <c r="AB278" s="116">
        <v>44630</v>
      </c>
      <c r="AC278">
        <v>1</v>
      </c>
      <c r="AD278" s="83">
        <v>44630.429780093</v>
      </c>
      <c r="AE278" s="83">
        <v>44630.429780093</v>
      </c>
    </row>
    <row r="279" spans="1:31" x14ac:dyDescent="0.25">
      <c r="A279">
        <v>278</v>
      </c>
      <c r="B279" s="82" t="s">
        <v>1292</v>
      </c>
      <c r="C279" t="s">
        <v>1170</v>
      </c>
      <c r="D279" t="s">
        <v>461</v>
      </c>
      <c r="E279" t="s">
        <v>282</v>
      </c>
      <c r="F279" t="s">
        <v>285</v>
      </c>
      <c r="G279" t="s">
        <v>617</v>
      </c>
      <c r="H279">
        <v>2</v>
      </c>
      <c r="I279">
        <v>5</v>
      </c>
      <c r="J279" t="s">
        <v>617</v>
      </c>
      <c r="K279">
        <v>35</v>
      </c>
      <c r="L279" t="s">
        <v>304</v>
      </c>
      <c r="M279">
        <v>0</v>
      </c>
      <c r="N279" t="s">
        <v>478</v>
      </c>
      <c r="O279" t="s">
        <v>458</v>
      </c>
      <c r="P279" t="s">
        <v>482</v>
      </c>
      <c r="U279" s="116"/>
      <c r="V279" t="s">
        <v>609</v>
      </c>
      <c r="W279" s="116">
        <v>44630</v>
      </c>
      <c r="X279" s="116"/>
      <c r="Y279" t="s">
        <v>457</v>
      </c>
      <c r="Z279" t="s">
        <v>1293</v>
      </c>
      <c r="AA279" t="s">
        <v>480</v>
      </c>
      <c r="AB279" s="116">
        <v>44630</v>
      </c>
      <c r="AC279">
        <v>0</v>
      </c>
      <c r="AD279" s="83">
        <v>44630.430312500001</v>
      </c>
      <c r="AE279" s="83">
        <v>44630.430312500001</v>
      </c>
    </row>
    <row r="280" spans="1:31" x14ac:dyDescent="0.25">
      <c r="A280">
        <v>279</v>
      </c>
      <c r="B280" s="82" t="s">
        <v>1294</v>
      </c>
      <c r="C280" t="s">
        <v>1295</v>
      </c>
      <c r="D280" t="s">
        <v>461</v>
      </c>
      <c r="E280" t="s">
        <v>282</v>
      </c>
      <c r="F280" t="s">
        <v>285</v>
      </c>
      <c r="G280" t="s">
        <v>617</v>
      </c>
      <c r="H280">
        <v>2</v>
      </c>
      <c r="I280">
        <v>5</v>
      </c>
      <c r="J280" t="s">
        <v>617</v>
      </c>
      <c r="K280">
        <v>29</v>
      </c>
      <c r="L280" t="s">
        <v>304</v>
      </c>
      <c r="M280">
        <v>0</v>
      </c>
      <c r="N280" t="s">
        <v>478</v>
      </c>
      <c r="O280" t="s">
        <v>458</v>
      </c>
      <c r="P280" t="s">
        <v>482</v>
      </c>
      <c r="U280" s="116"/>
      <c r="V280" t="s">
        <v>609</v>
      </c>
      <c r="W280" s="116">
        <v>44630</v>
      </c>
      <c r="X280" s="116"/>
      <c r="Y280" t="s">
        <v>457</v>
      </c>
      <c r="Z280" t="s">
        <v>1296</v>
      </c>
      <c r="AA280" t="s">
        <v>480</v>
      </c>
      <c r="AB280" s="116">
        <v>44630</v>
      </c>
      <c r="AC280">
        <v>0</v>
      </c>
      <c r="AD280" s="83">
        <v>44630.431122684997</v>
      </c>
      <c r="AE280" s="83">
        <v>44630.431122684997</v>
      </c>
    </row>
    <row r="281" spans="1:31" x14ac:dyDescent="0.25">
      <c r="A281">
        <v>280</v>
      </c>
      <c r="B281" s="82" t="s">
        <v>1297</v>
      </c>
      <c r="C281" t="s">
        <v>1298</v>
      </c>
      <c r="D281" t="s">
        <v>461</v>
      </c>
      <c r="E281" t="s">
        <v>282</v>
      </c>
      <c r="F281" t="s">
        <v>288</v>
      </c>
      <c r="G281" t="s">
        <v>492</v>
      </c>
      <c r="H281">
        <v>5</v>
      </c>
      <c r="I281">
        <v>3</v>
      </c>
      <c r="J281" t="s">
        <v>492</v>
      </c>
      <c r="K281">
        <v>67</v>
      </c>
      <c r="L281" t="s">
        <v>304</v>
      </c>
      <c r="M281" t="s">
        <v>493</v>
      </c>
      <c r="N281" t="s">
        <v>478</v>
      </c>
      <c r="O281" t="s">
        <v>458</v>
      </c>
      <c r="P281" t="s">
        <v>482</v>
      </c>
      <c r="U281" s="116"/>
      <c r="V281" t="s">
        <v>491</v>
      </c>
      <c r="W281" s="116">
        <v>44630</v>
      </c>
      <c r="X281" s="116"/>
      <c r="Y281" t="s">
        <v>457</v>
      </c>
      <c r="Z281" t="s">
        <v>1299</v>
      </c>
      <c r="AA281" t="s">
        <v>480</v>
      </c>
      <c r="AB281" s="116">
        <v>44630</v>
      </c>
      <c r="AC281">
        <v>1</v>
      </c>
      <c r="AD281" s="83">
        <v>44630.431990741003</v>
      </c>
      <c r="AE281" s="83">
        <v>44630.431990741003</v>
      </c>
    </row>
    <row r="282" spans="1:31" x14ac:dyDescent="0.25">
      <c r="A282">
        <v>281</v>
      </c>
      <c r="B282" s="82" t="s">
        <v>1300</v>
      </c>
      <c r="C282" t="s">
        <v>1301</v>
      </c>
      <c r="D282" t="s">
        <v>461</v>
      </c>
      <c r="E282" t="s">
        <v>282</v>
      </c>
      <c r="F282" t="s">
        <v>285</v>
      </c>
      <c r="G282" t="s">
        <v>617</v>
      </c>
      <c r="H282">
        <v>2</v>
      </c>
      <c r="I282">
        <v>5</v>
      </c>
      <c r="J282" t="s">
        <v>617</v>
      </c>
      <c r="K282">
        <v>25</v>
      </c>
      <c r="L282" t="s">
        <v>304</v>
      </c>
      <c r="M282">
        <v>0</v>
      </c>
      <c r="N282" t="s">
        <v>478</v>
      </c>
      <c r="O282" t="s">
        <v>458</v>
      </c>
      <c r="P282" t="s">
        <v>482</v>
      </c>
      <c r="U282" s="116"/>
      <c r="V282" t="s">
        <v>609</v>
      </c>
      <c r="W282" s="116">
        <v>44630</v>
      </c>
      <c r="X282" s="116"/>
      <c r="Y282" t="s">
        <v>457</v>
      </c>
      <c r="Z282" t="s">
        <v>1302</v>
      </c>
      <c r="AA282" t="s">
        <v>480</v>
      </c>
      <c r="AB282" s="116">
        <v>44630</v>
      </c>
      <c r="AC282">
        <v>0</v>
      </c>
      <c r="AD282" s="83">
        <v>44630.432245370001</v>
      </c>
      <c r="AE282" s="83">
        <v>44630.432245370001</v>
      </c>
    </row>
    <row r="283" spans="1:31" x14ac:dyDescent="0.25">
      <c r="A283">
        <v>282</v>
      </c>
      <c r="B283" s="82" t="s">
        <v>1303</v>
      </c>
      <c r="C283" t="s">
        <v>1304</v>
      </c>
      <c r="D283" t="s">
        <v>461</v>
      </c>
      <c r="E283" t="s">
        <v>282</v>
      </c>
      <c r="F283" t="s">
        <v>288</v>
      </c>
      <c r="G283" t="s">
        <v>492</v>
      </c>
      <c r="H283">
        <v>4</v>
      </c>
      <c r="I283">
        <v>3</v>
      </c>
      <c r="J283" t="s">
        <v>492</v>
      </c>
      <c r="K283">
        <v>63</v>
      </c>
      <c r="L283" t="s">
        <v>306</v>
      </c>
      <c r="M283" t="s">
        <v>493</v>
      </c>
      <c r="N283" t="s">
        <v>478</v>
      </c>
      <c r="O283" t="s">
        <v>458</v>
      </c>
      <c r="P283" t="s">
        <v>482</v>
      </c>
      <c r="U283" s="116"/>
      <c r="V283" t="s">
        <v>491</v>
      </c>
      <c r="W283" s="116">
        <v>44630</v>
      </c>
      <c r="X283" s="116"/>
      <c r="Y283" t="s">
        <v>457</v>
      </c>
      <c r="Z283" t="s">
        <v>1305</v>
      </c>
      <c r="AA283" t="s">
        <v>480</v>
      </c>
      <c r="AB283" s="116">
        <v>44630</v>
      </c>
      <c r="AC283">
        <v>1</v>
      </c>
      <c r="AD283" s="83">
        <v>44630.434583333001</v>
      </c>
      <c r="AE283" s="83">
        <v>44630.434583333001</v>
      </c>
    </row>
    <row r="284" spans="1:31" x14ac:dyDescent="0.25">
      <c r="A284">
        <v>283</v>
      </c>
      <c r="B284" s="82" t="s">
        <v>1306</v>
      </c>
      <c r="C284" t="s">
        <v>629</v>
      </c>
      <c r="D284" t="s">
        <v>461</v>
      </c>
      <c r="E284" t="s">
        <v>282</v>
      </c>
      <c r="F284" t="s">
        <v>288</v>
      </c>
      <c r="G284" t="s">
        <v>492</v>
      </c>
      <c r="H284">
        <v>4</v>
      </c>
      <c r="I284">
        <v>3</v>
      </c>
      <c r="J284" t="s">
        <v>1307</v>
      </c>
      <c r="K284">
        <v>35</v>
      </c>
      <c r="L284" t="s">
        <v>304</v>
      </c>
      <c r="M284" t="s">
        <v>493</v>
      </c>
      <c r="N284" t="s">
        <v>478</v>
      </c>
      <c r="O284" t="s">
        <v>458</v>
      </c>
      <c r="P284" t="s">
        <v>482</v>
      </c>
      <c r="U284" s="116"/>
      <c r="V284" t="s">
        <v>491</v>
      </c>
      <c r="W284" s="116">
        <v>44630</v>
      </c>
      <c r="X284" s="116"/>
      <c r="Y284" t="s">
        <v>457</v>
      </c>
      <c r="Z284" t="s">
        <v>1308</v>
      </c>
      <c r="AA284" t="s">
        <v>480</v>
      </c>
      <c r="AB284" s="116">
        <v>44630</v>
      </c>
      <c r="AC284">
        <v>1</v>
      </c>
      <c r="AD284" s="83">
        <v>44630.437222221997</v>
      </c>
      <c r="AE284" s="83">
        <v>44630.437222221997</v>
      </c>
    </row>
    <row r="285" spans="1:31" x14ac:dyDescent="0.25">
      <c r="A285">
        <v>284</v>
      </c>
      <c r="B285" s="82" t="s">
        <v>1309</v>
      </c>
      <c r="C285" t="s">
        <v>1310</v>
      </c>
      <c r="D285" t="s">
        <v>461</v>
      </c>
      <c r="E285" t="s">
        <v>282</v>
      </c>
      <c r="F285" t="s">
        <v>288</v>
      </c>
      <c r="G285" t="s">
        <v>492</v>
      </c>
      <c r="H285">
        <v>4</v>
      </c>
      <c r="I285">
        <v>3</v>
      </c>
      <c r="J285" t="s">
        <v>492</v>
      </c>
      <c r="K285">
        <v>39</v>
      </c>
      <c r="L285" t="s">
        <v>304</v>
      </c>
      <c r="M285" t="s">
        <v>493</v>
      </c>
      <c r="N285" t="s">
        <v>478</v>
      </c>
      <c r="O285" t="s">
        <v>458</v>
      </c>
      <c r="P285" t="s">
        <v>482</v>
      </c>
      <c r="U285" s="116"/>
      <c r="V285" t="s">
        <v>491</v>
      </c>
      <c r="W285" s="116">
        <v>44630</v>
      </c>
      <c r="X285" s="116"/>
      <c r="Y285" t="s">
        <v>457</v>
      </c>
      <c r="Z285" t="s">
        <v>1311</v>
      </c>
      <c r="AA285" t="s">
        <v>480</v>
      </c>
      <c r="AB285" s="116">
        <v>44630</v>
      </c>
      <c r="AC285">
        <v>1</v>
      </c>
      <c r="AD285" s="83">
        <v>44630.439293980999</v>
      </c>
      <c r="AE285" s="83">
        <v>44630.439293980999</v>
      </c>
    </row>
    <row r="286" spans="1:31" x14ac:dyDescent="0.25">
      <c r="A286">
        <v>285</v>
      </c>
      <c r="B286" s="82" t="s">
        <v>1312</v>
      </c>
      <c r="C286" t="s">
        <v>1313</v>
      </c>
      <c r="D286" t="s">
        <v>461</v>
      </c>
      <c r="E286" t="s">
        <v>282</v>
      </c>
      <c r="F286" t="s">
        <v>288</v>
      </c>
      <c r="G286" t="s">
        <v>492</v>
      </c>
      <c r="H286">
        <v>4</v>
      </c>
      <c r="I286">
        <v>3</v>
      </c>
      <c r="J286" t="s">
        <v>492</v>
      </c>
      <c r="K286">
        <v>38</v>
      </c>
      <c r="L286" t="s">
        <v>304</v>
      </c>
      <c r="M286" t="s">
        <v>493</v>
      </c>
      <c r="N286" t="s">
        <v>478</v>
      </c>
      <c r="O286" t="s">
        <v>458</v>
      </c>
      <c r="P286" t="s">
        <v>482</v>
      </c>
      <c r="U286" s="116"/>
      <c r="V286" t="s">
        <v>491</v>
      </c>
      <c r="W286" s="116">
        <v>44630</v>
      </c>
      <c r="X286" s="116"/>
      <c r="Y286" t="s">
        <v>457</v>
      </c>
      <c r="Z286" t="s">
        <v>1314</v>
      </c>
      <c r="AA286" t="s">
        <v>480</v>
      </c>
      <c r="AB286" s="116">
        <v>44630</v>
      </c>
      <c r="AC286">
        <v>1</v>
      </c>
      <c r="AD286" s="83">
        <v>44630.441481481001</v>
      </c>
      <c r="AE286" s="83">
        <v>44630.441481481001</v>
      </c>
    </row>
    <row r="287" spans="1:31" x14ac:dyDescent="0.25">
      <c r="A287">
        <v>286</v>
      </c>
      <c r="B287" s="82" t="s">
        <v>1315</v>
      </c>
      <c r="C287" t="s">
        <v>1316</v>
      </c>
      <c r="D287" t="s">
        <v>461</v>
      </c>
      <c r="E287" t="s">
        <v>282</v>
      </c>
      <c r="F287" t="s">
        <v>288</v>
      </c>
      <c r="G287" t="s">
        <v>492</v>
      </c>
      <c r="H287">
        <v>4</v>
      </c>
      <c r="I287">
        <v>3</v>
      </c>
      <c r="J287" t="s">
        <v>492</v>
      </c>
      <c r="K287">
        <v>28</v>
      </c>
      <c r="L287" t="s">
        <v>304</v>
      </c>
      <c r="M287" t="s">
        <v>493</v>
      </c>
      <c r="N287" t="s">
        <v>478</v>
      </c>
      <c r="O287" t="s">
        <v>458</v>
      </c>
      <c r="P287" t="s">
        <v>482</v>
      </c>
      <c r="U287" s="116"/>
      <c r="V287" t="s">
        <v>491</v>
      </c>
      <c r="W287" s="116">
        <v>44630</v>
      </c>
      <c r="X287" s="116"/>
      <c r="Y287" t="s">
        <v>457</v>
      </c>
      <c r="Z287" t="s">
        <v>1317</v>
      </c>
      <c r="AA287" t="s">
        <v>480</v>
      </c>
      <c r="AB287" s="116">
        <v>44630</v>
      </c>
      <c r="AC287">
        <v>1</v>
      </c>
      <c r="AD287" s="83">
        <v>44630.443946758998</v>
      </c>
      <c r="AE287" s="83">
        <v>44630.443946758998</v>
      </c>
    </row>
    <row r="288" spans="1:31" x14ac:dyDescent="0.25">
      <c r="A288">
        <v>287</v>
      </c>
      <c r="B288" s="82" t="s">
        <v>1318</v>
      </c>
      <c r="C288" t="s">
        <v>1319</v>
      </c>
      <c r="D288" t="s">
        <v>461</v>
      </c>
      <c r="E288" t="s">
        <v>282</v>
      </c>
      <c r="F288" t="s">
        <v>288</v>
      </c>
      <c r="G288" t="s">
        <v>492</v>
      </c>
      <c r="H288">
        <v>4</v>
      </c>
      <c r="I288">
        <v>3</v>
      </c>
      <c r="J288" t="s">
        <v>492</v>
      </c>
      <c r="K288">
        <v>52</v>
      </c>
      <c r="L288" t="s">
        <v>304</v>
      </c>
      <c r="M288" t="s">
        <v>493</v>
      </c>
      <c r="N288" t="s">
        <v>478</v>
      </c>
      <c r="O288" t="s">
        <v>458</v>
      </c>
      <c r="P288" t="s">
        <v>482</v>
      </c>
      <c r="U288" s="116"/>
      <c r="V288" t="s">
        <v>491</v>
      </c>
      <c r="W288" s="116">
        <v>44630</v>
      </c>
      <c r="X288" s="116"/>
      <c r="Y288" t="s">
        <v>457</v>
      </c>
      <c r="Z288" t="s">
        <v>1320</v>
      </c>
      <c r="AA288" t="s">
        <v>480</v>
      </c>
      <c r="AB288" s="116">
        <v>44630</v>
      </c>
      <c r="AC288">
        <v>1</v>
      </c>
      <c r="AD288" s="83">
        <v>44630.445937500001</v>
      </c>
      <c r="AE288" s="83">
        <v>44630.445937500001</v>
      </c>
    </row>
    <row r="289" spans="1:31" x14ac:dyDescent="0.25">
      <c r="A289">
        <v>288</v>
      </c>
      <c r="B289" s="82" t="s">
        <v>1321</v>
      </c>
      <c r="C289" t="s">
        <v>1322</v>
      </c>
      <c r="D289" t="s">
        <v>461</v>
      </c>
      <c r="E289" t="s">
        <v>282</v>
      </c>
      <c r="F289" t="s">
        <v>284</v>
      </c>
      <c r="G289" t="s">
        <v>582</v>
      </c>
      <c r="H289">
        <v>2</v>
      </c>
      <c r="I289">
        <v>1</v>
      </c>
      <c r="J289" t="s">
        <v>582</v>
      </c>
      <c r="K289">
        <v>4</v>
      </c>
      <c r="L289" t="s">
        <v>304</v>
      </c>
      <c r="M289" t="s">
        <v>505</v>
      </c>
      <c r="N289" t="s">
        <v>497</v>
      </c>
      <c r="O289" t="s">
        <v>458</v>
      </c>
      <c r="P289" t="s">
        <v>503</v>
      </c>
      <c r="U289" s="116"/>
      <c r="V289" t="s">
        <v>526</v>
      </c>
      <c r="W289" s="116">
        <v>44630</v>
      </c>
      <c r="X289" s="116"/>
      <c r="Y289" t="s">
        <v>457</v>
      </c>
      <c r="AB289" s="116"/>
      <c r="AC289">
        <v>1</v>
      </c>
      <c r="AD289" s="83">
        <v>44630.447812500002</v>
      </c>
      <c r="AE289" s="83">
        <v>44630.447812500002</v>
      </c>
    </row>
    <row r="290" spans="1:31" x14ac:dyDescent="0.25">
      <c r="A290">
        <v>289</v>
      </c>
      <c r="B290" s="82" t="s">
        <v>1323</v>
      </c>
      <c r="C290" t="s">
        <v>1324</v>
      </c>
      <c r="D290" t="s">
        <v>461</v>
      </c>
      <c r="E290" t="s">
        <v>282</v>
      </c>
      <c r="F290" t="s">
        <v>288</v>
      </c>
      <c r="G290" t="s">
        <v>492</v>
      </c>
      <c r="H290">
        <v>4</v>
      </c>
      <c r="I290">
        <v>3</v>
      </c>
      <c r="J290" t="s">
        <v>492</v>
      </c>
      <c r="K290">
        <v>41</v>
      </c>
      <c r="L290" t="s">
        <v>306</v>
      </c>
      <c r="M290" t="s">
        <v>493</v>
      </c>
      <c r="N290" t="s">
        <v>478</v>
      </c>
      <c r="O290" t="s">
        <v>458</v>
      </c>
      <c r="P290" t="s">
        <v>482</v>
      </c>
      <c r="U290" s="116"/>
      <c r="V290" t="s">
        <v>491</v>
      </c>
      <c r="W290" s="116">
        <v>44630</v>
      </c>
      <c r="X290" s="116"/>
      <c r="Y290" t="s">
        <v>457</v>
      </c>
      <c r="Z290" t="s">
        <v>1325</v>
      </c>
      <c r="AA290" t="s">
        <v>480</v>
      </c>
      <c r="AB290" s="116">
        <v>44630</v>
      </c>
      <c r="AC290">
        <v>1</v>
      </c>
      <c r="AD290" s="83">
        <v>44630.447997684998</v>
      </c>
      <c r="AE290" s="83">
        <v>44630.447997684998</v>
      </c>
    </row>
    <row r="291" spans="1:31" x14ac:dyDescent="0.25">
      <c r="A291">
        <v>290</v>
      </c>
      <c r="B291" s="82" t="s">
        <v>1326</v>
      </c>
      <c r="C291" t="s">
        <v>1327</v>
      </c>
      <c r="D291" t="s">
        <v>461</v>
      </c>
      <c r="E291" t="s">
        <v>282</v>
      </c>
      <c r="F291" t="s">
        <v>285</v>
      </c>
      <c r="G291" t="s">
        <v>958</v>
      </c>
      <c r="H291">
        <v>3</v>
      </c>
      <c r="I291">
        <v>5</v>
      </c>
      <c r="J291" t="s">
        <v>958</v>
      </c>
      <c r="K291">
        <v>41</v>
      </c>
      <c r="L291" t="s">
        <v>304</v>
      </c>
      <c r="M291">
        <v>0</v>
      </c>
      <c r="N291" t="s">
        <v>478</v>
      </c>
      <c r="O291" t="s">
        <v>458</v>
      </c>
      <c r="P291" t="s">
        <v>482</v>
      </c>
      <c r="U291" s="116"/>
      <c r="V291" t="s">
        <v>609</v>
      </c>
      <c r="W291" s="116">
        <v>44630</v>
      </c>
      <c r="X291" s="116"/>
      <c r="Y291" t="s">
        <v>457</v>
      </c>
      <c r="Z291" t="s">
        <v>1328</v>
      </c>
      <c r="AA291" t="s">
        <v>480</v>
      </c>
      <c r="AB291" s="116">
        <v>44630</v>
      </c>
      <c r="AC291">
        <v>0</v>
      </c>
      <c r="AD291" s="83">
        <v>44630.448773147997</v>
      </c>
      <c r="AE291" s="83">
        <v>44630.448773147997</v>
      </c>
    </row>
    <row r="292" spans="1:31" x14ac:dyDescent="0.25">
      <c r="A292">
        <v>291</v>
      </c>
      <c r="B292" s="82" t="s">
        <v>1329</v>
      </c>
      <c r="C292" t="s">
        <v>1330</v>
      </c>
      <c r="D292" t="s">
        <v>461</v>
      </c>
      <c r="E292" t="s">
        <v>282</v>
      </c>
      <c r="F292" t="s">
        <v>284</v>
      </c>
      <c r="G292" t="s">
        <v>582</v>
      </c>
      <c r="H292">
        <v>2</v>
      </c>
      <c r="I292">
        <v>1</v>
      </c>
      <c r="J292" t="s">
        <v>582</v>
      </c>
      <c r="K292">
        <v>10</v>
      </c>
      <c r="L292" t="s">
        <v>304</v>
      </c>
      <c r="M292" t="s">
        <v>505</v>
      </c>
      <c r="N292" t="s">
        <v>477</v>
      </c>
      <c r="O292" t="s">
        <v>458</v>
      </c>
      <c r="P292" t="s">
        <v>503</v>
      </c>
      <c r="U292" s="116"/>
      <c r="V292" t="s">
        <v>526</v>
      </c>
      <c r="W292" s="116">
        <v>44630</v>
      </c>
      <c r="X292" s="116"/>
      <c r="Y292" t="s">
        <v>457</v>
      </c>
      <c r="AB292" s="116"/>
      <c r="AC292">
        <v>1</v>
      </c>
      <c r="AD292" s="83">
        <v>44630.449537036999</v>
      </c>
      <c r="AE292" s="83">
        <v>44630.449537036999</v>
      </c>
    </row>
    <row r="293" spans="1:31" x14ac:dyDescent="0.25">
      <c r="A293">
        <v>292</v>
      </c>
      <c r="B293" s="82" t="s">
        <v>1331</v>
      </c>
      <c r="C293" t="s">
        <v>1332</v>
      </c>
      <c r="D293" t="s">
        <v>461</v>
      </c>
      <c r="E293" t="s">
        <v>282</v>
      </c>
      <c r="F293" t="s">
        <v>284</v>
      </c>
      <c r="G293" t="s">
        <v>582</v>
      </c>
      <c r="H293">
        <v>2</v>
      </c>
      <c r="I293">
        <v>1</v>
      </c>
      <c r="J293" t="s">
        <v>582</v>
      </c>
      <c r="K293">
        <v>53</v>
      </c>
      <c r="L293" t="s">
        <v>306</v>
      </c>
      <c r="M293" t="s">
        <v>505</v>
      </c>
      <c r="N293" t="s">
        <v>485</v>
      </c>
      <c r="O293" t="s">
        <v>458</v>
      </c>
      <c r="P293" t="s">
        <v>503</v>
      </c>
      <c r="U293" s="116"/>
      <c r="V293" t="s">
        <v>526</v>
      </c>
      <c r="W293" s="116">
        <v>44630</v>
      </c>
      <c r="X293" s="116"/>
      <c r="Y293" t="s">
        <v>457</v>
      </c>
      <c r="AB293" s="116"/>
      <c r="AC293">
        <v>1</v>
      </c>
      <c r="AD293" s="83">
        <v>44630.451296296</v>
      </c>
      <c r="AE293" s="83">
        <v>44630.451296296</v>
      </c>
    </row>
    <row r="294" spans="1:31" x14ac:dyDescent="0.25">
      <c r="A294">
        <v>293</v>
      </c>
      <c r="B294" s="82" t="s">
        <v>1333</v>
      </c>
      <c r="C294" t="s">
        <v>1044</v>
      </c>
      <c r="D294" t="s">
        <v>461</v>
      </c>
      <c r="E294" t="s">
        <v>282</v>
      </c>
      <c r="F294" t="s">
        <v>288</v>
      </c>
      <c r="G294" t="s">
        <v>492</v>
      </c>
      <c r="H294">
        <v>4</v>
      </c>
      <c r="I294">
        <v>3</v>
      </c>
      <c r="J294" t="s">
        <v>492</v>
      </c>
      <c r="K294">
        <v>25</v>
      </c>
      <c r="L294" t="s">
        <v>304</v>
      </c>
      <c r="M294" t="s">
        <v>493</v>
      </c>
      <c r="N294" t="s">
        <v>478</v>
      </c>
      <c r="O294" t="s">
        <v>458</v>
      </c>
      <c r="P294" t="s">
        <v>482</v>
      </c>
      <c r="U294" s="116"/>
      <c r="V294" t="s">
        <v>491</v>
      </c>
      <c r="W294" s="116">
        <v>44630</v>
      </c>
      <c r="X294" s="116"/>
      <c r="Y294" t="s">
        <v>457</v>
      </c>
      <c r="Z294" t="s">
        <v>1334</v>
      </c>
      <c r="AA294" t="s">
        <v>480</v>
      </c>
      <c r="AB294" s="116">
        <v>44630</v>
      </c>
      <c r="AC294">
        <v>1</v>
      </c>
      <c r="AD294" s="83">
        <v>44630.451377315003</v>
      </c>
      <c r="AE294" s="83">
        <v>44630.451377315003</v>
      </c>
    </row>
    <row r="295" spans="1:31" x14ac:dyDescent="0.25">
      <c r="A295">
        <v>294</v>
      </c>
      <c r="B295" s="82" t="s">
        <v>1335</v>
      </c>
      <c r="C295" t="s">
        <v>1336</v>
      </c>
      <c r="D295" t="s">
        <v>461</v>
      </c>
      <c r="E295" t="s">
        <v>282</v>
      </c>
      <c r="F295" t="s">
        <v>285</v>
      </c>
      <c r="G295" t="s">
        <v>958</v>
      </c>
      <c r="H295">
        <v>3</v>
      </c>
      <c r="I295">
        <v>5</v>
      </c>
      <c r="J295" t="s">
        <v>958</v>
      </c>
      <c r="K295">
        <v>39</v>
      </c>
      <c r="L295" t="s">
        <v>304</v>
      </c>
      <c r="M295">
        <v>0</v>
      </c>
      <c r="N295" t="s">
        <v>478</v>
      </c>
      <c r="O295" t="s">
        <v>458</v>
      </c>
      <c r="P295" t="s">
        <v>482</v>
      </c>
      <c r="U295" s="116"/>
      <c r="V295" t="s">
        <v>609</v>
      </c>
      <c r="W295" s="116">
        <v>44630</v>
      </c>
      <c r="X295" s="116"/>
      <c r="Y295" t="s">
        <v>457</v>
      </c>
      <c r="Z295" t="s">
        <v>1337</v>
      </c>
      <c r="AA295" t="s">
        <v>480</v>
      </c>
      <c r="AB295" s="116">
        <v>44630</v>
      </c>
      <c r="AC295">
        <v>0</v>
      </c>
      <c r="AD295" s="83">
        <v>44630.452685185002</v>
      </c>
      <c r="AE295" s="83">
        <v>44630.452685185002</v>
      </c>
    </row>
    <row r="296" spans="1:31" x14ac:dyDescent="0.25">
      <c r="A296">
        <v>295</v>
      </c>
      <c r="B296" s="82" t="s">
        <v>1338</v>
      </c>
      <c r="C296" t="s">
        <v>1339</v>
      </c>
      <c r="D296" t="s">
        <v>461</v>
      </c>
      <c r="E296" t="s">
        <v>282</v>
      </c>
      <c r="F296" t="s">
        <v>288</v>
      </c>
      <c r="G296" t="s">
        <v>492</v>
      </c>
      <c r="H296">
        <v>4</v>
      </c>
      <c r="I296">
        <v>3</v>
      </c>
      <c r="J296" t="s">
        <v>492</v>
      </c>
      <c r="K296">
        <v>28</v>
      </c>
      <c r="L296" t="s">
        <v>304</v>
      </c>
      <c r="M296" t="s">
        <v>493</v>
      </c>
      <c r="N296" t="s">
        <v>478</v>
      </c>
      <c r="O296" t="s">
        <v>458</v>
      </c>
      <c r="P296" t="s">
        <v>482</v>
      </c>
      <c r="U296" s="116"/>
      <c r="V296" t="s">
        <v>491</v>
      </c>
      <c r="W296" s="116">
        <v>44630</v>
      </c>
      <c r="X296" s="116"/>
      <c r="Y296" t="s">
        <v>457</v>
      </c>
      <c r="Z296" t="s">
        <v>1340</v>
      </c>
      <c r="AA296" t="s">
        <v>480</v>
      </c>
      <c r="AB296" s="116">
        <v>44630</v>
      </c>
      <c r="AC296">
        <v>0</v>
      </c>
      <c r="AD296" s="83">
        <v>44630.453194444002</v>
      </c>
      <c r="AE296" s="83">
        <v>44630.453194444002</v>
      </c>
    </row>
    <row r="297" spans="1:31" x14ac:dyDescent="0.25">
      <c r="A297">
        <v>296</v>
      </c>
      <c r="B297" s="82" t="s">
        <v>1341</v>
      </c>
      <c r="C297" t="s">
        <v>1342</v>
      </c>
      <c r="D297" t="s">
        <v>461</v>
      </c>
      <c r="E297" t="s">
        <v>282</v>
      </c>
      <c r="F297" t="s">
        <v>285</v>
      </c>
      <c r="G297" t="s">
        <v>958</v>
      </c>
      <c r="H297">
        <v>3</v>
      </c>
      <c r="I297">
        <v>5</v>
      </c>
      <c r="J297" t="s">
        <v>958</v>
      </c>
      <c r="K297">
        <v>22</v>
      </c>
      <c r="L297" t="s">
        <v>304</v>
      </c>
      <c r="M297">
        <v>0</v>
      </c>
      <c r="N297" t="s">
        <v>478</v>
      </c>
      <c r="O297" t="s">
        <v>458</v>
      </c>
      <c r="P297" t="s">
        <v>482</v>
      </c>
      <c r="U297" s="116"/>
      <c r="V297" t="s">
        <v>609</v>
      </c>
      <c r="W297" s="116">
        <v>44630</v>
      </c>
      <c r="X297" s="116"/>
      <c r="Y297" t="s">
        <v>457</v>
      </c>
      <c r="Z297" t="s">
        <v>1343</v>
      </c>
      <c r="AA297" t="s">
        <v>480</v>
      </c>
      <c r="AB297" s="116">
        <v>44630</v>
      </c>
      <c r="AC297">
        <v>0</v>
      </c>
      <c r="AD297" s="83">
        <v>44630.453657407001</v>
      </c>
      <c r="AE297" s="83">
        <v>44630.453657407001</v>
      </c>
    </row>
    <row r="298" spans="1:31" x14ac:dyDescent="0.25">
      <c r="A298">
        <v>297</v>
      </c>
      <c r="B298" s="82" t="s">
        <v>1344</v>
      </c>
      <c r="C298" t="s">
        <v>622</v>
      </c>
      <c r="D298" t="s">
        <v>461</v>
      </c>
      <c r="E298" t="s">
        <v>282</v>
      </c>
      <c r="F298" t="s">
        <v>288</v>
      </c>
      <c r="G298" t="s">
        <v>492</v>
      </c>
      <c r="H298">
        <v>4</v>
      </c>
      <c r="I298">
        <v>3</v>
      </c>
      <c r="J298" t="s">
        <v>492</v>
      </c>
      <c r="K298">
        <v>28</v>
      </c>
      <c r="L298" t="s">
        <v>304</v>
      </c>
      <c r="M298" t="s">
        <v>493</v>
      </c>
      <c r="N298" t="s">
        <v>478</v>
      </c>
      <c r="O298" t="s">
        <v>458</v>
      </c>
      <c r="P298" t="s">
        <v>482</v>
      </c>
      <c r="U298" s="116"/>
      <c r="V298" t="s">
        <v>491</v>
      </c>
      <c r="W298" s="116">
        <v>44630</v>
      </c>
      <c r="X298" s="116"/>
      <c r="Y298" t="s">
        <v>457</v>
      </c>
      <c r="Z298" t="s">
        <v>1345</v>
      </c>
      <c r="AA298" t="s">
        <v>480</v>
      </c>
      <c r="AB298" s="116">
        <v>44630</v>
      </c>
      <c r="AC298">
        <v>0</v>
      </c>
      <c r="AD298" s="83">
        <v>44630.454247684997</v>
      </c>
      <c r="AE298" s="83">
        <v>44630.454247684997</v>
      </c>
    </row>
    <row r="299" spans="1:31" x14ac:dyDescent="0.25">
      <c r="A299">
        <v>298</v>
      </c>
      <c r="B299" s="82" t="s">
        <v>1346</v>
      </c>
      <c r="C299" t="s">
        <v>1347</v>
      </c>
      <c r="D299" t="s">
        <v>461</v>
      </c>
      <c r="E299" t="s">
        <v>282</v>
      </c>
      <c r="F299" t="s">
        <v>285</v>
      </c>
      <c r="G299" t="s">
        <v>958</v>
      </c>
      <c r="H299">
        <v>3</v>
      </c>
      <c r="I299">
        <v>5</v>
      </c>
      <c r="J299" t="s">
        <v>958</v>
      </c>
      <c r="K299">
        <v>14</v>
      </c>
      <c r="L299" t="s">
        <v>304</v>
      </c>
      <c r="M299">
        <v>0</v>
      </c>
      <c r="N299" t="s">
        <v>478</v>
      </c>
      <c r="O299" t="s">
        <v>458</v>
      </c>
      <c r="P299" t="s">
        <v>482</v>
      </c>
      <c r="U299" s="116"/>
      <c r="V299" t="s">
        <v>609</v>
      </c>
      <c r="W299" s="116">
        <v>44630</v>
      </c>
      <c r="X299" s="116"/>
      <c r="Y299" t="s">
        <v>457</v>
      </c>
      <c r="Z299" t="s">
        <v>1348</v>
      </c>
      <c r="AA299" t="s">
        <v>480</v>
      </c>
      <c r="AB299" s="116">
        <v>44630</v>
      </c>
      <c r="AC299">
        <v>0</v>
      </c>
      <c r="AD299" s="83">
        <v>44630.454490741002</v>
      </c>
      <c r="AE299" s="83">
        <v>44630.454490741002</v>
      </c>
    </row>
    <row r="300" spans="1:31" x14ac:dyDescent="0.25">
      <c r="A300">
        <v>299</v>
      </c>
      <c r="B300" s="82" t="s">
        <v>1349</v>
      </c>
      <c r="C300" t="s">
        <v>1350</v>
      </c>
      <c r="D300" t="s">
        <v>461</v>
      </c>
      <c r="E300" t="s">
        <v>282</v>
      </c>
      <c r="F300" t="s">
        <v>285</v>
      </c>
      <c r="G300" t="s">
        <v>958</v>
      </c>
      <c r="H300">
        <v>3</v>
      </c>
      <c r="I300">
        <v>5</v>
      </c>
      <c r="J300" t="s">
        <v>958</v>
      </c>
      <c r="K300">
        <v>36</v>
      </c>
      <c r="L300" t="s">
        <v>304</v>
      </c>
      <c r="M300">
        <v>0</v>
      </c>
      <c r="N300" t="s">
        <v>478</v>
      </c>
      <c r="O300" t="s">
        <v>458</v>
      </c>
      <c r="P300" t="s">
        <v>482</v>
      </c>
      <c r="U300" s="116"/>
      <c r="V300" t="s">
        <v>609</v>
      </c>
      <c r="W300" s="116">
        <v>44630</v>
      </c>
      <c r="X300" s="116"/>
      <c r="Y300" t="s">
        <v>457</v>
      </c>
      <c r="Z300" t="s">
        <v>1351</v>
      </c>
      <c r="AA300" t="s">
        <v>480</v>
      </c>
      <c r="AB300" s="116">
        <v>44630</v>
      </c>
      <c r="AC300">
        <v>0</v>
      </c>
      <c r="AD300" s="83">
        <v>44630.455335648003</v>
      </c>
      <c r="AE300" s="83">
        <v>44630.455335648003</v>
      </c>
    </row>
    <row r="301" spans="1:31" x14ac:dyDescent="0.25">
      <c r="A301">
        <v>300</v>
      </c>
      <c r="B301" s="82" t="s">
        <v>1352</v>
      </c>
      <c r="C301" t="s">
        <v>1353</v>
      </c>
      <c r="D301" t="s">
        <v>461</v>
      </c>
      <c r="E301" t="s">
        <v>282</v>
      </c>
      <c r="F301" t="s">
        <v>285</v>
      </c>
      <c r="G301" t="s">
        <v>958</v>
      </c>
      <c r="H301">
        <v>3</v>
      </c>
      <c r="I301">
        <v>5</v>
      </c>
      <c r="J301" t="s">
        <v>958</v>
      </c>
      <c r="K301">
        <v>23</v>
      </c>
      <c r="L301" t="s">
        <v>304</v>
      </c>
      <c r="M301">
        <v>0</v>
      </c>
      <c r="N301" t="s">
        <v>478</v>
      </c>
      <c r="O301" t="s">
        <v>458</v>
      </c>
      <c r="P301" t="s">
        <v>482</v>
      </c>
      <c r="U301" s="116"/>
      <c r="V301" t="s">
        <v>609</v>
      </c>
      <c r="W301" s="116">
        <v>44630</v>
      </c>
      <c r="X301" s="116"/>
      <c r="Y301" t="s">
        <v>457</v>
      </c>
      <c r="Z301" t="s">
        <v>1354</v>
      </c>
      <c r="AA301" t="s">
        <v>480</v>
      </c>
      <c r="AB301" s="116">
        <v>44630</v>
      </c>
      <c r="AC301">
        <v>0</v>
      </c>
      <c r="AD301" s="83">
        <v>44630.456354167</v>
      </c>
      <c r="AE301" s="83">
        <v>44630.456354167</v>
      </c>
    </row>
    <row r="302" spans="1:31" x14ac:dyDescent="0.25">
      <c r="A302">
        <v>301</v>
      </c>
      <c r="B302" s="82" t="s">
        <v>1355</v>
      </c>
      <c r="C302" t="s">
        <v>1356</v>
      </c>
      <c r="D302" t="s">
        <v>461</v>
      </c>
      <c r="E302" t="s">
        <v>282</v>
      </c>
      <c r="F302" t="s">
        <v>285</v>
      </c>
      <c r="G302" t="s">
        <v>958</v>
      </c>
      <c r="H302">
        <v>3</v>
      </c>
      <c r="I302">
        <v>5</v>
      </c>
      <c r="J302" t="s">
        <v>958</v>
      </c>
      <c r="K302">
        <v>4</v>
      </c>
      <c r="L302" t="s">
        <v>304</v>
      </c>
      <c r="M302">
        <v>0</v>
      </c>
      <c r="N302" t="s">
        <v>478</v>
      </c>
      <c r="O302" t="s">
        <v>458</v>
      </c>
      <c r="P302" t="s">
        <v>482</v>
      </c>
      <c r="U302" s="116"/>
      <c r="V302" t="s">
        <v>609</v>
      </c>
      <c r="W302" s="116">
        <v>44630</v>
      </c>
      <c r="X302" s="116"/>
      <c r="Y302" t="s">
        <v>457</v>
      </c>
      <c r="Z302" t="s">
        <v>1357</v>
      </c>
      <c r="AA302" t="s">
        <v>480</v>
      </c>
      <c r="AB302" s="116">
        <v>44630</v>
      </c>
      <c r="AC302">
        <v>0</v>
      </c>
      <c r="AD302" s="83">
        <v>44630.457245370002</v>
      </c>
      <c r="AE302" s="83">
        <v>44630.457245370002</v>
      </c>
    </row>
    <row r="303" spans="1:31" x14ac:dyDescent="0.25">
      <c r="A303">
        <v>302</v>
      </c>
      <c r="B303" s="82" t="s">
        <v>1358</v>
      </c>
      <c r="C303" t="s">
        <v>1359</v>
      </c>
      <c r="D303" t="s">
        <v>461</v>
      </c>
      <c r="E303" t="s">
        <v>282</v>
      </c>
      <c r="F303" t="s">
        <v>285</v>
      </c>
      <c r="G303" t="s">
        <v>958</v>
      </c>
      <c r="H303">
        <v>3</v>
      </c>
      <c r="I303">
        <v>5</v>
      </c>
      <c r="J303" t="s">
        <v>958</v>
      </c>
      <c r="K303">
        <v>41</v>
      </c>
      <c r="L303" t="s">
        <v>304</v>
      </c>
      <c r="M303">
        <v>0</v>
      </c>
      <c r="N303" t="s">
        <v>478</v>
      </c>
      <c r="O303" t="s">
        <v>458</v>
      </c>
      <c r="P303" t="s">
        <v>482</v>
      </c>
      <c r="U303" s="116"/>
      <c r="V303" t="s">
        <v>609</v>
      </c>
      <c r="W303" s="116">
        <v>44630</v>
      </c>
      <c r="X303" s="116"/>
      <c r="Y303" t="s">
        <v>457</v>
      </c>
      <c r="Z303" t="s">
        <v>1360</v>
      </c>
      <c r="AA303" t="s">
        <v>480</v>
      </c>
      <c r="AB303" s="116">
        <v>44630</v>
      </c>
      <c r="AC303">
        <v>0</v>
      </c>
      <c r="AD303" s="83">
        <v>44630.458113426001</v>
      </c>
      <c r="AE303" s="83">
        <v>44630.458113426001</v>
      </c>
    </row>
    <row r="304" spans="1:31" x14ac:dyDescent="0.25">
      <c r="A304">
        <v>303</v>
      </c>
      <c r="B304" s="82" t="s">
        <v>1361</v>
      </c>
      <c r="C304" t="s">
        <v>1362</v>
      </c>
      <c r="D304" t="s">
        <v>461</v>
      </c>
      <c r="E304" t="s">
        <v>282</v>
      </c>
      <c r="F304" t="s">
        <v>285</v>
      </c>
      <c r="G304" t="s">
        <v>958</v>
      </c>
      <c r="H304">
        <v>3</v>
      </c>
      <c r="I304">
        <v>5</v>
      </c>
      <c r="J304" t="s">
        <v>958</v>
      </c>
      <c r="K304">
        <v>31</v>
      </c>
      <c r="L304" t="s">
        <v>304</v>
      </c>
      <c r="M304">
        <v>0</v>
      </c>
      <c r="N304" t="s">
        <v>478</v>
      </c>
      <c r="O304" t="s">
        <v>458</v>
      </c>
      <c r="P304" t="s">
        <v>482</v>
      </c>
      <c r="U304" s="116"/>
      <c r="V304" t="s">
        <v>609</v>
      </c>
      <c r="W304" s="116">
        <v>44630</v>
      </c>
      <c r="X304" s="116"/>
      <c r="Y304" t="s">
        <v>457</v>
      </c>
      <c r="Z304" t="s">
        <v>1363</v>
      </c>
      <c r="AA304" t="s">
        <v>480</v>
      </c>
      <c r="AB304" s="116">
        <v>44630</v>
      </c>
      <c r="AC304">
        <v>0</v>
      </c>
      <c r="AD304" s="83">
        <v>44630.458993056003</v>
      </c>
      <c r="AE304" s="83">
        <v>44630.458993056003</v>
      </c>
    </row>
    <row r="305" spans="1:31" x14ac:dyDescent="0.25">
      <c r="A305">
        <v>304</v>
      </c>
      <c r="B305" s="82" t="s">
        <v>1364</v>
      </c>
      <c r="C305" t="s">
        <v>1365</v>
      </c>
      <c r="D305" t="s">
        <v>461</v>
      </c>
      <c r="E305" t="s">
        <v>282</v>
      </c>
      <c r="F305" t="s">
        <v>288</v>
      </c>
      <c r="G305" t="s">
        <v>490</v>
      </c>
      <c r="H305">
        <v>6</v>
      </c>
      <c r="I305">
        <v>3</v>
      </c>
      <c r="J305" t="s">
        <v>490</v>
      </c>
      <c r="K305">
        <v>35</v>
      </c>
      <c r="L305" t="s">
        <v>304</v>
      </c>
      <c r="M305" t="s">
        <v>493</v>
      </c>
      <c r="N305" t="s">
        <v>478</v>
      </c>
      <c r="O305" t="s">
        <v>458</v>
      </c>
      <c r="P305" t="s">
        <v>482</v>
      </c>
      <c r="U305" s="116"/>
      <c r="V305" t="s">
        <v>491</v>
      </c>
      <c r="W305" s="116">
        <v>44630</v>
      </c>
      <c r="X305" s="116"/>
      <c r="Y305" t="s">
        <v>457</v>
      </c>
      <c r="Z305" t="s">
        <v>1366</v>
      </c>
      <c r="AA305" t="s">
        <v>480</v>
      </c>
      <c r="AB305" s="116">
        <v>44630</v>
      </c>
      <c r="AC305">
        <v>1</v>
      </c>
      <c r="AD305" s="83">
        <v>44630.459745369997</v>
      </c>
      <c r="AE305" s="83">
        <v>44630.459745369997</v>
      </c>
    </row>
    <row r="306" spans="1:31" x14ac:dyDescent="0.25">
      <c r="A306">
        <v>305</v>
      </c>
      <c r="B306" s="82" t="s">
        <v>1367</v>
      </c>
      <c r="C306" t="s">
        <v>1368</v>
      </c>
      <c r="D306" t="s">
        <v>461</v>
      </c>
      <c r="E306" t="s">
        <v>282</v>
      </c>
      <c r="F306" t="s">
        <v>290</v>
      </c>
      <c r="G306" t="s">
        <v>290</v>
      </c>
      <c r="H306">
        <v>4</v>
      </c>
      <c r="I306">
        <v>2</v>
      </c>
      <c r="J306" t="s">
        <v>1369</v>
      </c>
      <c r="K306">
        <v>42</v>
      </c>
      <c r="L306" t="s">
        <v>306</v>
      </c>
      <c r="M306" t="s">
        <v>583</v>
      </c>
      <c r="N306" t="s">
        <v>1370</v>
      </c>
      <c r="O306" t="s">
        <v>458</v>
      </c>
      <c r="P306" t="s">
        <v>482</v>
      </c>
      <c r="U306" s="116"/>
      <c r="V306" t="s">
        <v>509</v>
      </c>
      <c r="W306" s="116">
        <v>44628</v>
      </c>
      <c r="X306" s="116"/>
      <c r="Y306" t="s">
        <v>457</v>
      </c>
      <c r="AB306" s="116"/>
      <c r="AC306">
        <v>0</v>
      </c>
      <c r="AD306" s="83">
        <v>44630.459814815003</v>
      </c>
      <c r="AE306" s="83">
        <v>44630.459814815003</v>
      </c>
    </row>
    <row r="307" spans="1:31" x14ac:dyDescent="0.25">
      <c r="A307">
        <v>306</v>
      </c>
      <c r="B307" s="82" t="s">
        <v>1371</v>
      </c>
      <c r="C307" t="s">
        <v>1372</v>
      </c>
      <c r="D307" t="s">
        <v>461</v>
      </c>
      <c r="E307" t="s">
        <v>282</v>
      </c>
      <c r="F307" t="s">
        <v>285</v>
      </c>
      <c r="G307" t="s">
        <v>958</v>
      </c>
      <c r="H307">
        <v>3</v>
      </c>
      <c r="I307">
        <v>5</v>
      </c>
      <c r="J307" t="s">
        <v>958</v>
      </c>
      <c r="K307">
        <v>5</v>
      </c>
      <c r="L307" t="s">
        <v>304</v>
      </c>
      <c r="M307">
        <v>0</v>
      </c>
      <c r="N307" t="s">
        <v>478</v>
      </c>
      <c r="O307" t="s">
        <v>458</v>
      </c>
      <c r="P307" t="s">
        <v>482</v>
      </c>
      <c r="U307" s="116"/>
      <c r="V307" t="s">
        <v>609</v>
      </c>
      <c r="W307" s="116">
        <v>44630</v>
      </c>
      <c r="X307" s="116"/>
      <c r="Y307" t="s">
        <v>457</v>
      </c>
      <c r="Z307" t="s">
        <v>1373</v>
      </c>
      <c r="AA307" t="s">
        <v>480</v>
      </c>
      <c r="AB307" s="116">
        <v>44630</v>
      </c>
      <c r="AC307">
        <v>0</v>
      </c>
      <c r="AD307" s="83">
        <v>44630.460011574003</v>
      </c>
      <c r="AE307" s="83">
        <v>44630.460011574003</v>
      </c>
    </row>
    <row r="308" spans="1:31" x14ac:dyDescent="0.25">
      <c r="A308">
        <v>307</v>
      </c>
      <c r="B308" s="82" t="s">
        <v>1374</v>
      </c>
      <c r="C308" t="s">
        <v>1375</v>
      </c>
      <c r="D308" t="s">
        <v>461</v>
      </c>
      <c r="E308" t="s">
        <v>282</v>
      </c>
      <c r="F308" t="s">
        <v>285</v>
      </c>
      <c r="G308" t="s">
        <v>958</v>
      </c>
      <c r="H308">
        <v>3</v>
      </c>
      <c r="I308">
        <v>5</v>
      </c>
      <c r="J308" t="s">
        <v>958</v>
      </c>
      <c r="K308">
        <v>10</v>
      </c>
      <c r="L308" t="s">
        <v>304</v>
      </c>
      <c r="M308">
        <v>0</v>
      </c>
      <c r="N308" t="s">
        <v>478</v>
      </c>
      <c r="O308" t="s">
        <v>458</v>
      </c>
      <c r="P308" t="s">
        <v>482</v>
      </c>
      <c r="U308" s="116"/>
      <c r="V308" t="s">
        <v>609</v>
      </c>
      <c r="W308" s="116">
        <v>44630</v>
      </c>
      <c r="X308" s="116"/>
      <c r="Y308" t="s">
        <v>457</v>
      </c>
      <c r="Z308" t="s">
        <v>1376</v>
      </c>
      <c r="AA308" t="s">
        <v>480</v>
      </c>
      <c r="AB308" s="116">
        <v>44630</v>
      </c>
      <c r="AC308">
        <v>0</v>
      </c>
      <c r="AD308" s="83">
        <v>44630.460763889001</v>
      </c>
      <c r="AE308" s="83">
        <v>44630.460763889001</v>
      </c>
    </row>
    <row r="309" spans="1:31" x14ac:dyDescent="0.25">
      <c r="A309">
        <v>308</v>
      </c>
      <c r="B309" s="82" t="s">
        <v>1377</v>
      </c>
      <c r="C309" t="s">
        <v>1378</v>
      </c>
      <c r="D309" t="s">
        <v>461</v>
      </c>
      <c r="E309" t="s">
        <v>282</v>
      </c>
      <c r="F309" t="s">
        <v>290</v>
      </c>
      <c r="G309" t="s">
        <v>290</v>
      </c>
      <c r="H309">
        <v>4</v>
      </c>
      <c r="I309">
        <v>2</v>
      </c>
      <c r="J309" t="s">
        <v>1369</v>
      </c>
      <c r="K309">
        <v>37</v>
      </c>
      <c r="L309" t="s">
        <v>306</v>
      </c>
      <c r="M309" t="s">
        <v>508</v>
      </c>
      <c r="N309" t="s">
        <v>483</v>
      </c>
      <c r="O309" t="s">
        <v>458</v>
      </c>
      <c r="P309" t="s">
        <v>482</v>
      </c>
      <c r="U309" s="116"/>
      <c r="V309" t="s">
        <v>509</v>
      </c>
      <c r="W309" s="116">
        <v>44628</v>
      </c>
      <c r="X309" s="116"/>
      <c r="Y309" t="s">
        <v>457</v>
      </c>
      <c r="AB309" s="116"/>
      <c r="AC309">
        <v>1</v>
      </c>
      <c r="AD309" s="83">
        <v>44630.461504630002</v>
      </c>
      <c r="AE309" s="83">
        <v>44630.461504630002</v>
      </c>
    </row>
    <row r="310" spans="1:31" x14ac:dyDescent="0.25">
      <c r="A310">
        <v>309</v>
      </c>
      <c r="B310" s="82" t="s">
        <v>1379</v>
      </c>
      <c r="C310" t="s">
        <v>1380</v>
      </c>
      <c r="D310" t="s">
        <v>461</v>
      </c>
      <c r="E310" t="s">
        <v>282</v>
      </c>
      <c r="F310" t="s">
        <v>285</v>
      </c>
      <c r="G310" t="s">
        <v>958</v>
      </c>
      <c r="H310">
        <v>3</v>
      </c>
      <c r="I310">
        <v>5</v>
      </c>
      <c r="J310" t="s">
        <v>958</v>
      </c>
      <c r="K310">
        <v>30</v>
      </c>
      <c r="L310" t="s">
        <v>304</v>
      </c>
      <c r="M310">
        <v>0</v>
      </c>
      <c r="N310" t="s">
        <v>478</v>
      </c>
      <c r="O310" t="s">
        <v>458</v>
      </c>
      <c r="P310" t="s">
        <v>482</v>
      </c>
      <c r="U310" s="116"/>
      <c r="V310" t="s">
        <v>609</v>
      </c>
      <c r="W310" s="116">
        <v>44630</v>
      </c>
      <c r="X310" s="116"/>
      <c r="Y310" t="s">
        <v>457</v>
      </c>
      <c r="Z310" t="s">
        <v>1381</v>
      </c>
      <c r="AA310" t="s">
        <v>480</v>
      </c>
      <c r="AB310" s="116">
        <v>44630</v>
      </c>
      <c r="AC310">
        <v>0</v>
      </c>
      <c r="AD310" s="83">
        <v>44630.461527778003</v>
      </c>
      <c r="AE310" s="83">
        <v>44630.461527778003</v>
      </c>
    </row>
    <row r="311" spans="1:31" x14ac:dyDescent="0.25">
      <c r="A311">
        <v>310</v>
      </c>
      <c r="B311" s="82" t="s">
        <v>1382</v>
      </c>
      <c r="C311" t="s">
        <v>1383</v>
      </c>
      <c r="D311" t="s">
        <v>461</v>
      </c>
      <c r="E311" t="s">
        <v>282</v>
      </c>
      <c r="F311" t="s">
        <v>288</v>
      </c>
      <c r="G311" t="s">
        <v>490</v>
      </c>
      <c r="H311">
        <v>6</v>
      </c>
      <c r="I311">
        <v>3</v>
      </c>
      <c r="J311" t="s">
        <v>490</v>
      </c>
      <c r="K311">
        <v>7</v>
      </c>
      <c r="L311" t="s">
        <v>304</v>
      </c>
      <c r="M311" t="s">
        <v>493</v>
      </c>
      <c r="N311" t="s">
        <v>478</v>
      </c>
      <c r="O311" t="s">
        <v>458</v>
      </c>
      <c r="P311" t="s">
        <v>482</v>
      </c>
      <c r="U311" s="116"/>
      <c r="V311" t="s">
        <v>491</v>
      </c>
      <c r="W311" s="116">
        <v>44630</v>
      </c>
      <c r="X311" s="116"/>
      <c r="Y311" t="s">
        <v>457</v>
      </c>
      <c r="Z311" t="s">
        <v>1384</v>
      </c>
      <c r="AA311" t="s">
        <v>480</v>
      </c>
      <c r="AB311" s="116">
        <v>44630</v>
      </c>
      <c r="AC311">
        <v>1</v>
      </c>
      <c r="AD311" s="83">
        <v>44630.461932869999</v>
      </c>
      <c r="AE311" s="83">
        <v>44630.461932869999</v>
      </c>
    </row>
    <row r="312" spans="1:31" x14ac:dyDescent="0.25">
      <c r="A312">
        <v>311</v>
      </c>
      <c r="B312" s="82" t="s">
        <v>1385</v>
      </c>
      <c r="C312" t="s">
        <v>1386</v>
      </c>
      <c r="D312" t="s">
        <v>461</v>
      </c>
      <c r="E312" t="s">
        <v>282</v>
      </c>
      <c r="F312" t="s">
        <v>285</v>
      </c>
      <c r="G312" t="s">
        <v>958</v>
      </c>
      <c r="H312">
        <v>3</v>
      </c>
      <c r="I312">
        <v>5</v>
      </c>
      <c r="J312" t="s">
        <v>958</v>
      </c>
      <c r="K312">
        <v>31</v>
      </c>
      <c r="L312" t="s">
        <v>304</v>
      </c>
      <c r="M312">
        <v>0</v>
      </c>
      <c r="N312" t="s">
        <v>478</v>
      </c>
      <c r="O312" t="s">
        <v>458</v>
      </c>
      <c r="P312" t="s">
        <v>482</v>
      </c>
      <c r="U312" s="116"/>
      <c r="V312" t="s">
        <v>609</v>
      </c>
      <c r="W312" s="116">
        <v>44630</v>
      </c>
      <c r="X312" s="116"/>
      <c r="Y312" t="s">
        <v>457</v>
      </c>
      <c r="Z312" t="s">
        <v>1387</v>
      </c>
      <c r="AA312" t="s">
        <v>480</v>
      </c>
      <c r="AB312" s="116">
        <v>44630</v>
      </c>
      <c r="AC312">
        <v>0</v>
      </c>
      <c r="AD312" s="83">
        <v>44630.462303241002</v>
      </c>
      <c r="AE312" s="83">
        <v>44630.462303241002</v>
      </c>
    </row>
    <row r="313" spans="1:31" x14ac:dyDescent="0.25">
      <c r="A313">
        <v>312</v>
      </c>
      <c r="B313" s="82" t="s">
        <v>1388</v>
      </c>
      <c r="C313" t="s">
        <v>1389</v>
      </c>
      <c r="D313" t="s">
        <v>461</v>
      </c>
      <c r="E313" t="s">
        <v>282</v>
      </c>
      <c r="F313" t="s">
        <v>290</v>
      </c>
      <c r="G313" t="s">
        <v>290</v>
      </c>
      <c r="H313">
        <v>4</v>
      </c>
      <c r="I313">
        <v>2</v>
      </c>
      <c r="J313" t="s">
        <v>1369</v>
      </c>
      <c r="K313">
        <v>35</v>
      </c>
      <c r="L313" t="s">
        <v>304</v>
      </c>
      <c r="M313" t="s">
        <v>539</v>
      </c>
      <c r="N313" t="s">
        <v>489</v>
      </c>
      <c r="O313" t="s">
        <v>458</v>
      </c>
      <c r="P313" t="s">
        <v>482</v>
      </c>
      <c r="U313" s="116"/>
      <c r="V313" t="s">
        <v>509</v>
      </c>
      <c r="W313" s="116">
        <v>44628</v>
      </c>
      <c r="X313" s="116"/>
      <c r="Y313" t="s">
        <v>457</v>
      </c>
      <c r="AB313" s="116"/>
      <c r="AC313">
        <v>1</v>
      </c>
      <c r="AD313" s="83">
        <v>44630.462847221999</v>
      </c>
      <c r="AE313" s="83">
        <v>44630.462847221999</v>
      </c>
    </row>
    <row r="314" spans="1:31" x14ac:dyDescent="0.25">
      <c r="A314">
        <v>313</v>
      </c>
      <c r="B314" s="82" t="s">
        <v>1390</v>
      </c>
      <c r="C314" t="s">
        <v>1378</v>
      </c>
      <c r="D314" t="s">
        <v>461</v>
      </c>
      <c r="E314" t="s">
        <v>282</v>
      </c>
      <c r="F314" t="s">
        <v>285</v>
      </c>
      <c r="G314" t="s">
        <v>958</v>
      </c>
      <c r="H314">
        <v>3</v>
      </c>
      <c r="I314">
        <v>5</v>
      </c>
      <c r="J314" t="s">
        <v>958</v>
      </c>
      <c r="K314">
        <v>28</v>
      </c>
      <c r="L314" t="s">
        <v>304</v>
      </c>
      <c r="M314">
        <v>0</v>
      </c>
      <c r="N314" t="s">
        <v>478</v>
      </c>
      <c r="O314" t="s">
        <v>458</v>
      </c>
      <c r="P314" t="s">
        <v>482</v>
      </c>
      <c r="U314" s="116"/>
      <c r="V314" t="s">
        <v>609</v>
      </c>
      <c r="W314" s="116">
        <v>44630</v>
      </c>
      <c r="X314" s="116"/>
      <c r="Y314" t="s">
        <v>457</v>
      </c>
      <c r="Z314" t="s">
        <v>1391</v>
      </c>
      <c r="AA314" t="s">
        <v>480</v>
      </c>
      <c r="AB314" s="116">
        <v>44630</v>
      </c>
      <c r="AC314">
        <v>0</v>
      </c>
      <c r="AD314" s="83">
        <v>44630.463090277997</v>
      </c>
      <c r="AE314" s="83">
        <v>44630.463090277997</v>
      </c>
    </row>
    <row r="315" spans="1:31" x14ac:dyDescent="0.25">
      <c r="A315">
        <v>314</v>
      </c>
      <c r="B315" s="82" t="s">
        <v>1392</v>
      </c>
      <c r="C315" t="s">
        <v>1393</v>
      </c>
      <c r="D315" t="s">
        <v>461</v>
      </c>
      <c r="E315" t="s">
        <v>282</v>
      </c>
      <c r="F315" t="s">
        <v>288</v>
      </c>
      <c r="G315" t="s">
        <v>490</v>
      </c>
      <c r="H315">
        <v>6</v>
      </c>
      <c r="I315">
        <v>3</v>
      </c>
      <c r="J315" t="s">
        <v>490</v>
      </c>
      <c r="K315">
        <v>7</v>
      </c>
      <c r="L315" t="s">
        <v>306</v>
      </c>
      <c r="M315" t="s">
        <v>493</v>
      </c>
      <c r="N315" t="s">
        <v>478</v>
      </c>
      <c r="O315" t="s">
        <v>458</v>
      </c>
      <c r="P315" t="s">
        <v>482</v>
      </c>
      <c r="U315" s="116"/>
      <c r="V315" t="s">
        <v>491</v>
      </c>
      <c r="W315" s="116">
        <v>44630</v>
      </c>
      <c r="X315" s="116"/>
      <c r="Y315" t="s">
        <v>457</v>
      </c>
      <c r="Z315" t="s">
        <v>1394</v>
      </c>
      <c r="AA315" t="s">
        <v>480</v>
      </c>
      <c r="AB315" s="116">
        <v>44630</v>
      </c>
      <c r="AC315">
        <v>1</v>
      </c>
      <c r="AD315" s="83">
        <v>44630.463645832999</v>
      </c>
      <c r="AE315" s="83">
        <v>44630.463645832999</v>
      </c>
    </row>
    <row r="316" spans="1:31" x14ac:dyDescent="0.25">
      <c r="A316">
        <v>315</v>
      </c>
      <c r="B316" s="82" t="s">
        <v>1395</v>
      </c>
      <c r="C316" t="s">
        <v>1396</v>
      </c>
      <c r="D316" t="s">
        <v>461</v>
      </c>
      <c r="E316" t="s">
        <v>282</v>
      </c>
      <c r="F316" t="s">
        <v>285</v>
      </c>
      <c r="G316" t="s">
        <v>958</v>
      </c>
      <c r="H316">
        <v>3</v>
      </c>
      <c r="I316">
        <v>5</v>
      </c>
      <c r="J316" t="s">
        <v>958</v>
      </c>
      <c r="K316">
        <v>6</v>
      </c>
      <c r="L316" t="s">
        <v>304</v>
      </c>
      <c r="M316">
        <v>0</v>
      </c>
      <c r="N316" t="s">
        <v>478</v>
      </c>
      <c r="O316" t="s">
        <v>458</v>
      </c>
      <c r="P316" t="s">
        <v>482</v>
      </c>
      <c r="U316" s="116"/>
      <c r="V316" t="s">
        <v>609</v>
      </c>
      <c r="W316" s="116">
        <v>44630</v>
      </c>
      <c r="X316" s="116"/>
      <c r="Y316" t="s">
        <v>457</v>
      </c>
      <c r="Z316" t="s">
        <v>1397</v>
      </c>
      <c r="AA316" t="s">
        <v>480</v>
      </c>
      <c r="AB316" s="116">
        <v>44630</v>
      </c>
      <c r="AC316">
        <v>0</v>
      </c>
      <c r="AD316" s="83">
        <v>44630.463946759002</v>
      </c>
      <c r="AE316" s="83">
        <v>44630.463946759002</v>
      </c>
    </row>
    <row r="317" spans="1:31" x14ac:dyDescent="0.25">
      <c r="A317">
        <v>316</v>
      </c>
      <c r="B317" s="82" t="s">
        <v>1398</v>
      </c>
      <c r="C317" t="s">
        <v>1399</v>
      </c>
      <c r="D317" t="s">
        <v>461</v>
      </c>
      <c r="E317" t="s">
        <v>282</v>
      </c>
      <c r="F317" t="s">
        <v>290</v>
      </c>
      <c r="G317" t="s">
        <v>290</v>
      </c>
      <c r="H317">
        <v>4</v>
      </c>
      <c r="I317">
        <v>2</v>
      </c>
      <c r="J317" t="s">
        <v>1369</v>
      </c>
      <c r="K317">
        <v>54</v>
      </c>
      <c r="L317" t="s">
        <v>304</v>
      </c>
      <c r="M317" t="s">
        <v>539</v>
      </c>
      <c r="N317" t="s">
        <v>484</v>
      </c>
      <c r="O317" t="s">
        <v>458</v>
      </c>
      <c r="P317" t="s">
        <v>482</v>
      </c>
      <c r="U317" s="116"/>
      <c r="V317" t="s">
        <v>509</v>
      </c>
      <c r="W317" s="116">
        <v>44628</v>
      </c>
      <c r="X317" s="116"/>
      <c r="Y317" t="s">
        <v>457</v>
      </c>
      <c r="AB317" s="116"/>
      <c r="AC317">
        <v>1</v>
      </c>
      <c r="AD317" s="83">
        <v>44630.464537036998</v>
      </c>
      <c r="AE317" s="83">
        <v>44630.464537036998</v>
      </c>
    </row>
    <row r="318" spans="1:31" x14ac:dyDescent="0.25">
      <c r="A318">
        <v>317</v>
      </c>
      <c r="B318" s="82" t="s">
        <v>1400</v>
      </c>
      <c r="C318" t="s">
        <v>1401</v>
      </c>
      <c r="D318" t="s">
        <v>461</v>
      </c>
      <c r="E318" t="s">
        <v>282</v>
      </c>
      <c r="F318" t="s">
        <v>288</v>
      </c>
      <c r="G318" t="s">
        <v>490</v>
      </c>
      <c r="H318">
        <v>6</v>
      </c>
      <c r="I318">
        <v>3</v>
      </c>
      <c r="J318" t="s">
        <v>490</v>
      </c>
      <c r="K318">
        <v>62</v>
      </c>
      <c r="L318" t="s">
        <v>304</v>
      </c>
      <c r="M318" t="s">
        <v>493</v>
      </c>
      <c r="N318" t="s">
        <v>478</v>
      </c>
      <c r="O318" t="s">
        <v>458</v>
      </c>
      <c r="P318" t="s">
        <v>482</v>
      </c>
      <c r="U318" s="116"/>
      <c r="V318" t="s">
        <v>491</v>
      </c>
      <c r="W318" s="116">
        <v>44630</v>
      </c>
      <c r="X318" s="116"/>
      <c r="Y318" t="s">
        <v>457</v>
      </c>
      <c r="Z318" t="s">
        <v>1402</v>
      </c>
      <c r="AA318" t="s">
        <v>480</v>
      </c>
      <c r="AB318" s="116">
        <v>44630</v>
      </c>
      <c r="AC318">
        <v>1</v>
      </c>
      <c r="AD318" s="83">
        <v>44630.465416667001</v>
      </c>
      <c r="AE318" s="83">
        <v>44630.465416667001</v>
      </c>
    </row>
    <row r="319" spans="1:31" x14ac:dyDescent="0.25">
      <c r="A319">
        <v>318</v>
      </c>
      <c r="B319" s="82" t="s">
        <v>1403</v>
      </c>
      <c r="C319" t="s">
        <v>1404</v>
      </c>
      <c r="D319" t="s">
        <v>461</v>
      </c>
      <c r="E319" t="s">
        <v>282</v>
      </c>
      <c r="F319" t="s">
        <v>290</v>
      </c>
      <c r="G319" t="s">
        <v>290</v>
      </c>
      <c r="H319">
        <v>4</v>
      </c>
      <c r="I319">
        <v>2</v>
      </c>
      <c r="J319" t="s">
        <v>1369</v>
      </c>
      <c r="K319">
        <v>42</v>
      </c>
      <c r="L319" t="s">
        <v>306</v>
      </c>
      <c r="M319" t="s">
        <v>508</v>
      </c>
      <c r="N319" t="s">
        <v>1370</v>
      </c>
      <c r="O319" t="s">
        <v>458</v>
      </c>
      <c r="P319" t="s">
        <v>482</v>
      </c>
      <c r="U319" s="116"/>
      <c r="V319" t="s">
        <v>509</v>
      </c>
      <c r="W319" s="116">
        <v>44628</v>
      </c>
      <c r="X319" s="116"/>
      <c r="Y319" t="s">
        <v>457</v>
      </c>
      <c r="AB319" s="116"/>
      <c r="AC319">
        <v>1</v>
      </c>
      <c r="AD319" s="83">
        <v>44630.465949074001</v>
      </c>
      <c r="AE319" s="83">
        <v>44630.465949074001</v>
      </c>
    </row>
    <row r="320" spans="1:31" x14ac:dyDescent="0.25">
      <c r="A320">
        <v>319</v>
      </c>
      <c r="B320" s="82" t="s">
        <v>1405</v>
      </c>
      <c r="C320" t="s">
        <v>1406</v>
      </c>
      <c r="D320" t="s">
        <v>461</v>
      </c>
      <c r="E320" t="s">
        <v>282</v>
      </c>
      <c r="F320" t="s">
        <v>288</v>
      </c>
      <c r="G320" t="s">
        <v>490</v>
      </c>
      <c r="H320">
        <v>6</v>
      </c>
      <c r="I320">
        <v>3</v>
      </c>
      <c r="J320" t="s">
        <v>490</v>
      </c>
      <c r="K320">
        <v>56</v>
      </c>
      <c r="L320" t="s">
        <v>306</v>
      </c>
      <c r="M320" t="s">
        <v>493</v>
      </c>
      <c r="N320" t="s">
        <v>478</v>
      </c>
      <c r="O320" t="s">
        <v>458</v>
      </c>
      <c r="P320" t="s">
        <v>482</v>
      </c>
      <c r="U320" s="116"/>
      <c r="V320" t="s">
        <v>491</v>
      </c>
      <c r="W320" s="116">
        <v>44630</v>
      </c>
      <c r="X320" s="116"/>
      <c r="Y320" t="s">
        <v>457</v>
      </c>
      <c r="Z320" t="s">
        <v>1407</v>
      </c>
      <c r="AA320" t="s">
        <v>480</v>
      </c>
      <c r="AB320" s="116">
        <v>44630</v>
      </c>
      <c r="AC320">
        <v>1</v>
      </c>
      <c r="AD320" s="83">
        <v>44630.467199074003</v>
      </c>
      <c r="AE320" s="83">
        <v>44630.467199074003</v>
      </c>
    </row>
    <row r="321" spans="1:31" x14ac:dyDescent="0.25">
      <c r="A321">
        <v>320</v>
      </c>
      <c r="B321" s="82" t="s">
        <v>1408</v>
      </c>
      <c r="C321" t="s">
        <v>1409</v>
      </c>
      <c r="D321" t="s">
        <v>461</v>
      </c>
      <c r="E321" t="s">
        <v>282</v>
      </c>
      <c r="F321" t="s">
        <v>290</v>
      </c>
      <c r="G321" t="s">
        <v>290</v>
      </c>
      <c r="H321">
        <v>4</v>
      </c>
      <c r="I321">
        <v>2</v>
      </c>
      <c r="J321" t="s">
        <v>1369</v>
      </c>
      <c r="K321">
        <v>23</v>
      </c>
      <c r="L321" t="s">
        <v>304</v>
      </c>
      <c r="M321" t="s">
        <v>583</v>
      </c>
      <c r="N321" t="s">
        <v>489</v>
      </c>
      <c r="O321" t="s">
        <v>458</v>
      </c>
      <c r="P321" t="s">
        <v>482</v>
      </c>
      <c r="U321" s="116"/>
      <c r="V321" t="s">
        <v>509</v>
      </c>
      <c r="W321" s="116">
        <v>44628</v>
      </c>
      <c r="X321" s="116"/>
      <c r="Y321" t="s">
        <v>457</v>
      </c>
      <c r="AB321" s="116"/>
      <c r="AC321">
        <v>1</v>
      </c>
      <c r="AD321" s="83">
        <v>44630.467314815003</v>
      </c>
      <c r="AE321" s="83">
        <v>44630.467314815003</v>
      </c>
    </row>
    <row r="322" spans="1:31" x14ac:dyDescent="0.25">
      <c r="A322">
        <v>321</v>
      </c>
      <c r="B322" s="82" t="s">
        <v>1410</v>
      </c>
      <c r="C322" t="s">
        <v>1411</v>
      </c>
      <c r="D322" t="s">
        <v>461</v>
      </c>
      <c r="E322" t="s">
        <v>282</v>
      </c>
      <c r="F322" t="s">
        <v>290</v>
      </c>
      <c r="G322" t="s">
        <v>290</v>
      </c>
      <c r="H322">
        <v>4</v>
      </c>
      <c r="I322">
        <v>2</v>
      </c>
      <c r="J322" t="s">
        <v>1369</v>
      </c>
      <c r="K322">
        <v>21</v>
      </c>
      <c r="L322" t="s">
        <v>306</v>
      </c>
      <c r="M322" t="s">
        <v>508</v>
      </c>
      <c r="N322" t="s">
        <v>489</v>
      </c>
      <c r="O322" t="s">
        <v>458</v>
      </c>
      <c r="P322" t="s">
        <v>482</v>
      </c>
      <c r="U322" s="116"/>
      <c r="V322" t="s">
        <v>509</v>
      </c>
      <c r="W322" s="116">
        <v>44628</v>
      </c>
      <c r="X322" s="116"/>
      <c r="Y322" t="s">
        <v>457</v>
      </c>
      <c r="AB322" s="116"/>
      <c r="AC322">
        <v>1</v>
      </c>
      <c r="AD322" s="83">
        <v>44630.468958332996</v>
      </c>
      <c r="AE322" s="83">
        <v>44630.468958332996</v>
      </c>
    </row>
    <row r="323" spans="1:31" x14ac:dyDescent="0.25">
      <c r="A323">
        <v>322</v>
      </c>
      <c r="B323" s="82" t="s">
        <v>1412</v>
      </c>
      <c r="C323" t="s">
        <v>1413</v>
      </c>
      <c r="D323" t="s">
        <v>461</v>
      </c>
      <c r="E323" t="s">
        <v>282</v>
      </c>
      <c r="F323" t="s">
        <v>288</v>
      </c>
      <c r="G323" t="s">
        <v>490</v>
      </c>
      <c r="H323">
        <v>6</v>
      </c>
      <c r="I323">
        <v>3</v>
      </c>
      <c r="J323" t="s">
        <v>490</v>
      </c>
      <c r="K323">
        <v>28</v>
      </c>
      <c r="L323" t="s">
        <v>304</v>
      </c>
      <c r="M323" t="s">
        <v>493</v>
      </c>
      <c r="N323" t="s">
        <v>478</v>
      </c>
      <c r="O323" t="s">
        <v>458</v>
      </c>
      <c r="P323" t="s">
        <v>482</v>
      </c>
      <c r="U323" s="116"/>
      <c r="V323" t="s">
        <v>491</v>
      </c>
      <c r="W323" s="116">
        <v>44630</v>
      </c>
      <c r="X323" s="116"/>
      <c r="Y323" t="s">
        <v>457</v>
      </c>
      <c r="Z323" t="s">
        <v>1414</v>
      </c>
      <c r="AA323" t="s">
        <v>480</v>
      </c>
      <c r="AB323" s="116">
        <v>44630</v>
      </c>
      <c r="AC323">
        <v>1</v>
      </c>
      <c r="AD323" s="83">
        <v>44630.469618055999</v>
      </c>
      <c r="AE323" s="83">
        <v>44630.469618055999</v>
      </c>
    </row>
    <row r="324" spans="1:31" x14ac:dyDescent="0.25">
      <c r="A324">
        <v>323</v>
      </c>
      <c r="B324" s="82" t="s">
        <v>1415</v>
      </c>
      <c r="C324" t="s">
        <v>523</v>
      </c>
      <c r="D324" t="s">
        <v>461</v>
      </c>
      <c r="E324" t="s">
        <v>282</v>
      </c>
      <c r="F324" t="s">
        <v>290</v>
      </c>
      <c r="G324" t="s">
        <v>290</v>
      </c>
      <c r="H324">
        <v>4</v>
      </c>
      <c r="I324">
        <v>2</v>
      </c>
      <c r="J324" t="s">
        <v>1369</v>
      </c>
      <c r="K324">
        <v>53</v>
      </c>
      <c r="L324" t="s">
        <v>306</v>
      </c>
      <c r="M324" t="s">
        <v>539</v>
      </c>
      <c r="N324" t="s">
        <v>483</v>
      </c>
      <c r="O324" t="s">
        <v>458</v>
      </c>
      <c r="P324" t="s">
        <v>482</v>
      </c>
      <c r="U324" s="116"/>
      <c r="V324" t="s">
        <v>509</v>
      </c>
      <c r="W324" s="116">
        <v>44628</v>
      </c>
      <c r="X324" s="116"/>
      <c r="Y324" t="s">
        <v>457</v>
      </c>
      <c r="AB324" s="116"/>
      <c r="AC324">
        <v>1</v>
      </c>
      <c r="AD324" s="83">
        <v>44630.470231480998</v>
      </c>
      <c r="AE324" s="83">
        <v>44630.470231480998</v>
      </c>
    </row>
    <row r="325" spans="1:31" x14ac:dyDescent="0.25">
      <c r="A325">
        <v>324</v>
      </c>
      <c r="B325" s="82" t="s">
        <v>1416</v>
      </c>
      <c r="C325" t="s">
        <v>1417</v>
      </c>
      <c r="D325" t="s">
        <v>461</v>
      </c>
      <c r="E325" t="s">
        <v>282</v>
      </c>
      <c r="F325" t="s">
        <v>288</v>
      </c>
      <c r="G325" t="s">
        <v>490</v>
      </c>
      <c r="H325">
        <v>6</v>
      </c>
      <c r="I325">
        <v>3</v>
      </c>
      <c r="J325" t="s">
        <v>490</v>
      </c>
      <c r="K325">
        <v>21</v>
      </c>
      <c r="L325" t="s">
        <v>304</v>
      </c>
      <c r="M325" t="s">
        <v>493</v>
      </c>
      <c r="N325" t="s">
        <v>478</v>
      </c>
      <c r="O325" t="s">
        <v>458</v>
      </c>
      <c r="P325" t="s">
        <v>482</v>
      </c>
      <c r="U325" s="116"/>
      <c r="V325" t="s">
        <v>491</v>
      </c>
      <c r="W325" s="116">
        <v>44630</v>
      </c>
      <c r="X325" s="116"/>
      <c r="Y325" t="s">
        <v>457</v>
      </c>
      <c r="Z325" t="s">
        <v>1418</v>
      </c>
      <c r="AA325" t="s">
        <v>480</v>
      </c>
      <c r="AB325" s="116">
        <v>44630</v>
      </c>
      <c r="AC325">
        <v>1</v>
      </c>
      <c r="AD325" s="83">
        <v>44630.471516204001</v>
      </c>
      <c r="AE325" s="83">
        <v>44630.471516204001</v>
      </c>
    </row>
    <row r="326" spans="1:31" x14ac:dyDescent="0.25">
      <c r="A326">
        <v>325</v>
      </c>
      <c r="B326" s="82" t="s">
        <v>1419</v>
      </c>
      <c r="C326" t="s">
        <v>1420</v>
      </c>
      <c r="D326" t="s">
        <v>461</v>
      </c>
      <c r="E326" t="s">
        <v>282</v>
      </c>
      <c r="F326" t="s">
        <v>288</v>
      </c>
      <c r="G326" t="s">
        <v>490</v>
      </c>
      <c r="H326">
        <v>6</v>
      </c>
      <c r="I326">
        <v>3</v>
      </c>
      <c r="J326" t="s">
        <v>490</v>
      </c>
      <c r="K326">
        <v>64</v>
      </c>
      <c r="L326" t="s">
        <v>306</v>
      </c>
      <c r="M326" t="s">
        <v>493</v>
      </c>
      <c r="N326" t="s">
        <v>478</v>
      </c>
      <c r="O326" t="s">
        <v>458</v>
      </c>
      <c r="P326" t="s">
        <v>482</v>
      </c>
      <c r="U326" s="116"/>
      <c r="V326" t="s">
        <v>491</v>
      </c>
      <c r="W326" s="116">
        <v>44630</v>
      </c>
      <c r="X326" s="116"/>
      <c r="Y326" t="s">
        <v>457</v>
      </c>
      <c r="Z326" t="s">
        <v>1421</v>
      </c>
      <c r="AA326" t="s">
        <v>480</v>
      </c>
      <c r="AB326" s="116">
        <v>44630</v>
      </c>
      <c r="AC326">
        <v>1</v>
      </c>
      <c r="AD326" s="83">
        <v>44630.472951388998</v>
      </c>
      <c r="AE326" s="83">
        <v>44630.472951388998</v>
      </c>
    </row>
    <row r="327" spans="1:31" x14ac:dyDescent="0.25">
      <c r="A327">
        <v>326</v>
      </c>
      <c r="B327" s="82" t="s">
        <v>1422</v>
      </c>
      <c r="C327" t="s">
        <v>627</v>
      </c>
      <c r="D327" t="s">
        <v>461</v>
      </c>
      <c r="E327" t="s">
        <v>282</v>
      </c>
      <c r="F327" t="s">
        <v>290</v>
      </c>
      <c r="G327" t="s">
        <v>290</v>
      </c>
      <c r="H327">
        <v>4</v>
      </c>
      <c r="I327">
        <v>2</v>
      </c>
      <c r="J327" t="s">
        <v>1369</v>
      </c>
      <c r="K327">
        <v>42</v>
      </c>
      <c r="L327" t="s">
        <v>304</v>
      </c>
      <c r="M327" t="s">
        <v>583</v>
      </c>
      <c r="N327" t="s">
        <v>485</v>
      </c>
      <c r="O327" t="s">
        <v>458</v>
      </c>
      <c r="P327" t="s">
        <v>482</v>
      </c>
      <c r="U327" s="116"/>
      <c r="V327" t="s">
        <v>509</v>
      </c>
      <c r="W327" s="116">
        <v>44628</v>
      </c>
      <c r="X327" s="116"/>
      <c r="Y327" t="s">
        <v>457</v>
      </c>
      <c r="AB327" s="116"/>
      <c r="AC327">
        <v>1</v>
      </c>
      <c r="AD327" s="83">
        <v>44630.473344906997</v>
      </c>
      <c r="AE327" s="83">
        <v>44630.473344906997</v>
      </c>
    </row>
    <row r="328" spans="1:31" x14ac:dyDescent="0.25">
      <c r="A328">
        <v>327</v>
      </c>
      <c r="B328" s="82" t="s">
        <v>1423</v>
      </c>
      <c r="C328" t="s">
        <v>1424</v>
      </c>
      <c r="D328" t="s">
        <v>461</v>
      </c>
      <c r="E328" t="s">
        <v>282</v>
      </c>
      <c r="F328" t="s">
        <v>288</v>
      </c>
      <c r="G328" t="s">
        <v>490</v>
      </c>
      <c r="H328">
        <v>6</v>
      </c>
      <c r="I328">
        <v>3</v>
      </c>
      <c r="J328" t="s">
        <v>490</v>
      </c>
      <c r="K328">
        <v>34</v>
      </c>
      <c r="L328" t="s">
        <v>304</v>
      </c>
      <c r="M328" t="s">
        <v>493</v>
      </c>
      <c r="N328" t="s">
        <v>478</v>
      </c>
      <c r="O328" t="s">
        <v>458</v>
      </c>
      <c r="P328" t="s">
        <v>482</v>
      </c>
      <c r="U328" s="116"/>
      <c r="V328" t="s">
        <v>491</v>
      </c>
      <c r="W328" s="116">
        <v>44630</v>
      </c>
      <c r="X328" s="116"/>
      <c r="Y328" t="s">
        <v>457</v>
      </c>
      <c r="Z328" t="s">
        <v>1425</v>
      </c>
      <c r="AA328" t="s">
        <v>480</v>
      </c>
      <c r="AB328" s="116">
        <v>44630</v>
      </c>
      <c r="AC328">
        <v>1</v>
      </c>
      <c r="AD328" s="83">
        <v>44630.474513888999</v>
      </c>
      <c r="AE328" s="83">
        <v>44630.474513888999</v>
      </c>
    </row>
    <row r="329" spans="1:31" x14ac:dyDescent="0.25">
      <c r="A329">
        <v>328</v>
      </c>
      <c r="B329" s="82" t="s">
        <v>1426</v>
      </c>
      <c r="C329" t="s">
        <v>1427</v>
      </c>
      <c r="D329" t="s">
        <v>461</v>
      </c>
      <c r="E329" t="s">
        <v>282</v>
      </c>
      <c r="F329" t="s">
        <v>288</v>
      </c>
      <c r="G329" t="s">
        <v>490</v>
      </c>
      <c r="H329">
        <v>6</v>
      </c>
      <c r="I329">
        <v>3</v>
      </c>
      <c r="J329" t="s">
        <v>490</v>
      </c>
      <c r="K329">
        <v>64</v>
      </c>
      <c r="L329" t="s">
        <v>304</v>
      </c>
      <c r="M329" t="s">
        <v>493</v>
      </c>
      <c r="N329" t="s">
        <v>478</v>
      </c>
      <c r="O329" t="s">
        <v>458</v>
      </c>
      <c r="P329" t="s">
        <v>481</v>
      </c>
      <c r="U329" s="116"/>
      <c r="V329" t="s">
        <v>491</v>
      </c>
      <c r="W329" s="116">
        <v>44630</v>
      </c>
      <c r="X329" s="116"/>
      <c r="Y329" t="s">
        <v>457</v>
      </c>
      <c r="Z329" t="s">
        <v>1428</v>
      </c>
      <c r="AA329" t="s">
        <v>480</v>
      </c>
      <c r="AB329" s="116">
        <v>44630</v>
      </c>
      <c r="AC329">
        <v>1</v>
      </c>
      <c r="AD329" s="83">
        <v>44630.476168980997</v>
      </c>
      <c r="AE329" s="83">
        <v>44630.476168980997</v>
      </c>
    </row>
    <row r="330" spans="1:31" x14ac:dyDescent="0.25">
      <c r="A330">
        <v>329</v>
      </c>
      <c r="B330" s="82" t="s">
        <v>1429</v>
      </c>
      <c r="C330" t="s">
        <v>1430</v>
      </c>
      <c r="D330" t="s">
        <v>461</v>
      </c>
      <c r="E330" t="s">
        <v>282</v>
      </c>
      <c r="F330" t="s">
        <v>288</v>
      </c>
      <c r="G330" t="s">
        <v>490</v>
      </c>
      <c r="H330">
        <v>6</v>
      </c>
      <c r="I330">
        <v>3</v>
      </c>
      <c r="J330" t="s">
        <v>490</v>
      </c>
      <c r="K330">
        <v>59</v>
      </c>
      <c r="L330" t="s">
        <v>306</v>
      </c>
      <c r="M330" t="s">
        <v>493</v>
      </c>
      <c r="N330" t="s">
        <v>478</v>
      </c>
      <c r="O330" t="s">
        <v>458</v>
      </c>
      <c r="P330" t="s">
        <v>481</v>
      </c>
      <c r="U330" s="116"/>
      <c r="V330" t="s">
        <v>491</v>
      </c>
      <c r="W330" s="116">
        <v>44630</v>
      </c>
      <c r="X330" s="116"/>
      <c r="Y330" t="s">
        <v>457</v>
      </c>
      <c r="Z330" t="s">
        <v>1431</v>
      </c>
      <c r="AA330" t="s">
        <v>480</v>
      </c>
      <c r="AB330" s="116">
        <v>44630</v>
      </c>
      <c r="AC330">
        <v>1</v>
      </c>
      <c r="AD330" s="83">
        <v>44630.477638889002</v>
      </c>
      <c r="AE330" s="83">
        <v>44630.477638889002</v>
      </c>
    </row>
    <row r="331" spans="1:31" x14ac:dyDescent="0.25">
      <c r="A331">
        <v>330</v>
      </c>
      <c r="B331" s="82" t="s">
        <v>1432</v>
      </c>
      <c r="C331" t="s">
        <v>1433</v>
      </c>
      <c r="D331" t="s">
        <v>461</v>
      </c>
      <c r="E331" t="s">
        <v>282</v>
      </c>
      <c r="F331" t="s">
        <v>288</v>
      </c>
      <c r="G331" t="s">
        <v>490</v>
      </c>
      <c r="H331">
        <v>6</v>
      </c>
      <c r="I331">
        <v>3</v>
      </c>
      <c r="J331" t="s">
        <v>490</v>
      </c>
      <c r="K331">
        <v>42</v>
      </c>
      <c r="L331" t="s">
        <v>306</v>
      </c>
      <c r="M331" t="s">
        <v>493</v>
      </c>
      <c r="N331" t="s">
        <v>478</v>
      </c>
      <c r="O331" t="s">
        <v>458</v>
      </c>
      <c r="P331" t="s">
        <v>482</v>
      </c>
      <c r="U331" s="116"/>
      <c r="V331" t="s">
        <v>491</v>
      </c>
      <c r="W331" s="116">
        <v>44630</v>
      </c>
      <c r="X331" s="116"/>
      <c r="Y331" t="s">
        <v>457</v>
      </c>
      <c r="Z331" t="s">
        <v>1434</v>
      </c>
      <c r="AA331" t="s">
        <v>480</v>
      </c>
      <c r="AB331" s="116">
        <v>44630</v>
      </c>
      <c r="AC331">
        <v>1</v>
      </c>
      <c r="AD331" s="83">
        <v>44630.479537036997</v>
      </c>
      <c r="AE331" s="83">
        <v>44630.479537036997</v>
      </c>
    </row>
    <row r="332" spans="1:31" x14ac:dyDescent="0.25">
      <c r="A332">
        <v>331</v>
      </c>
      <c r="B332" s="82" t="s">
        <v>1435</v>
      </c>
      <c r="C332" t="s">
        <v>1436</v>
      </c>
      <c r="D332" t="s">
        <v>461</v>
      </c>
      <c r="E332" t="s">
        <v>282</v>
      </c>
      <c r="F332" t="s">
        <v>288</v>
      </c>
      <c r="G332" t="s">
        <v>490</v>
      </c>
      <c r="H332">
        <v>6</v>
      </c>
      <c r="I332">
        <v>3</v>
      </c>
      <c r="J332" t="s">
        <v>490</v>
      </c>
      <c r="K332">
        <v>40</v>
      </c>
      <c r="L332" t="s">
        <v>304</v>
      </c>
      <c r="M332" t="s">
        <v>493</v>
      </c>
      <c r="N332" t="s">
        <v>478</v>
      </c>
      <c r="O332" t="s">
        <v>458</v>
      </c>
      <c r="P332" t="s">
        <v>482</v>
      </c>
      <c r="U332" s="116"/>
      <c r="V332" t="s">
        <v>491</v>
      </c>
      <c r="W332" s="116">
        <v>44630</v>
      </c>
      <c r="X332" s="116"/>
      <c r="Y332" t="s">
        <v>457</v>
      </c>
      <c r="Z332" t="s">
        <v>1437</v>
      </c>
      <c r="AA332" t="s">
        <v>480</v>
      </c>
      <c r="AB332" s="116">
        <v>44630</v>
      </c>
      <c r="AC332">
        <v>1</v>
      </c>
      <c r="AD332" s="83">
        <v>44630.480937499997</v>
      </c>
      <c r="AE332" s="83">
        <v>44630.480937499997</v>
      </c>
    </row>
    <row r="333" spans="1:31" x14ac:dyDescent="0.25">
      <c r="A333">
        <v>332</v>
      </c>
      <c r="B333" s="82" t="s">
        <v>1438</v>
      </c>
      <c r="C333" t="s">
        <v>1439</v>
      </c>
      <c r="D333" t="s">
        <v>461</v>
      </c>
      <c r="E333" t="s">
        <v>282</v>
      </c>
      <c r="F333" t="s">
        <v>288</v>
      </c>
      <c r="G333" t="s">
        <v>490</v>
      </c>
      <c r="H333">
        <v>6</v>
      </c>
      <c r="I333">
        <v>3</v>
      </c>
      <c r="J333" t="s">
        <v>490</v>
      </c>
      <c r="K333">
        <v>69</v>
      </c>
      <c r="L333" t="s">
        <v>304</v>
      </c>
      <c r="M333" t="s">
        <v>493</v>
      </c>
      <c r="N333" t="s">
        <v>478</v>
      </c>
      <c r="O333" t="s">
        <v>458</v>
      </c>
      <c r="P333" t="s">
        <v>482</v>
      </c>
      <c r="U333" s="116"/>
      <c r="V333" t="s">
        <v>491</v>
      </c>
      <c r="W333" s="116">
        <v>44630</v>
      </c>
      <c r="X333" s="116"/>
      <c r="Y333" t="s">
        <v>457</v>
      </c>
      <c r="Z333" t="s">
        <v>1440</v>
      </c>
      <c r="AA333" t="s">
        <v>480</v>
      </c>
      <c r="AB333" s="116">
        <v>44630</v>
      </c>
      <c r="AC333">
        <v>1</v>
      </c>
      <c r="AD333" s="83">
        <v>44630.483715278002</v>
      </c>
      <c r="AE333" s="83">
        <v>44630.483715278002</v>
      </c>
    </row>
    <row r="334" spans="1:31" x14ac:dyDescent="0.25">
      <c r="A334">
        <v>333</v>
      </c>
      <c r="B334" s="82" t="s">
        <v>1441</v>
      </c>
      <c r="C334" t="s">
        <v>1442</v>
      </c>
      <c r="D334" t="s">
        <v>461</v>
      </c>
      <c r="E334" t="s">
        <v>282</v>
      </c>
      <c r="F334" t="s">
        <v>288</v>
      </c>
      <c r="G334" t="s">
        <v>490</v>
      </c>
      <c r="H334">
        <v>6</v>
      </c>
      <c r="I334">
        <v>3</v>
      </c>
      <c r="J334" t="s">
        <v>490</v>
      </c>
      <c r="K334">
        <v>64</v>
      </c>
      <c r="L334" t="s">
        <v>306</v>
      </c>
      <c r="M334" t="s">
        <v>493</v>
      </c>
      <c r="N334" t="s">
        <v>478</v>
      </c>
      <c r="O334" t="s">
        <v>458</v>
      </c>
      <c r="P334" t="s">
        <v>482</v>
      </c>
      <c r="U334" s="116"/>
      <c r="V334" t="s">
        <v>491</v>
      </c>
      <c r="W334" s="116">
        <v>44630</v>
      </c>
      <c r="X334" s="116"/>
      <c r="Y334" t="s">
        <v>457</v>
      </c>
      <c r="Z334" t="s">
        <v>1443</v>
      </c>
      <c r="AA334" t="s">
        <v>480</v>
      </c>
      <c r="AB334" s="116">
        <v>44630</v>
      </c>
      <c r="AC334">
        <v>1</v>
      </c>
      <c r="AD334" s="83">
        <v>44630.485300925997</v>
      </c>
      <c r="AE334" s="83">
        <v>44630.485300925997</v>
      </c>
    </row>
    <row r="335" spans="1:31" x14ac:dyDescent="0.25">
      <c r="A335">
        <v>334</v>
      </c>
      <c r="B335" s="82" t="s">
        <v>1444</v>
      </c>
      <c r="C335" t="s">
        <v>1445</v>
      </c>
      <c r="D335" t="s">
        <v>461</v>
      </c>
      <c r="E335" t="s">
        <v>282</v>
      </c>
      <c r="F335" t="s">
        <v>288</v>
      </c>
      <c r="G335" t="s">
        <v>580</v>
      </c>
      <c r="H335">
        <v>4</v>
      </c>
      <c r="I335">
        <v>2</v>
      </c>
      <c r="J335" t="s">
        <v>580</v>
      </c>
      <c r="K335">
        <v>52</v>
      </c>
      <c r="L335" t="s">
        <v>304</v>
      </c>
      <c r="M335" t="s">
        <v>493</v>
      </c>
      <c r="N335" t="s">
        <v>478</v>
      </c>
      <c r="O335" t="s">
        <v>458</v>
      </c>
      <c r="P335" t="s">
        <v>482</v>
      </c>
      <c r="U335" s="116"/>
      <c r="V335" t="s">
        <v>491</v>
      </c>
      <c r="W335" s="116">
        <v>44630</v>
      </c>
      <c r="X335" s="116"/>
      <c r="Y335" t="s">
        <v>457</v>
      </c>
      <c r="Z335" t="s">
        <v>1446</v>
      </c>
      <c r="AA335" t="s">
        <v>480</v>
      </c>
      <c r="AB335" s="116">
        <v>44630</v>
      </c>
      <c r="AC335">
        <v>1</v>
      </c>
      <c r="AD335" s="83">
        <v>44630.495925925999</v>
      </c>
      <c r="AE335" s="83">
        <v>44630.495925925999</v>
      </c>
    </row>
    <row r="336" spans="1:31" x14ac:dyDescent="0.25">
      <c r="A336">
        <v>335</v>
      </c>
      <c r="B336" s="82" t="s">
        <v>1447</v>
      </c>
      <c r="C336" t="s">
        <v>1448</v>
      </c>
      <c r="D336" t="s">
        <v>461</v>
      </c>
      <c r="E336" t="s">
        <v>282</v>
      </c>
      <c r="F336" t="s">
        <v>288</v>
      </c>
      <c r="G336" t="s">
        <v>580</v>
      </c>
      <c r="H336">
        <v>3</v>
      </c>
      <c r="I336">
        <v>4</v>
      </c>
      <c r="J336" t="s">
        <v>580</v>
      </c>
      <c r="K336">
        <v>50</v>
      </c>
      <c r="L336" t="s">
        <v>304</v>
      </c>
      <c r="M336" t="s">
        <v>493</v>
      </c>
      <c r="N336" t="s">
        <v>478</v>
      </c>
      <c r="O336" t="s">
        <v>458</v>
      </c>
      <c r="P336" t="s">
        <v>482</v>
      </c>
      <c r="U336" s="116"/>
      <c r="V336" t="s">
        <v>491</v>
      </c>
      <c r="W336" s="116">
        <v>44630</v>
      </c>
      <c r="X336" s="116"/>
      <c r="Y336" t="s">
        <v>457</v>
      </c>
      <c r="Z336" t="s">
        <v>1449</v>
      </c>
      <c r="AA336" t="s">
        <v>480</v>
      </c>
      <c r="AB336" s="116">
        <v>44630</v>
      </c>
      <c r="AC336">
        <v>1</v>
      </c>
      <c r="AD336" s="83">
        <v>44630.501018518997</v>
      </c>
      <c r="AE336" s="83">
        <v>44630.501018518997</v>
      </c>
    </row>
    <row r="337" spans="1:31" x14ac:dyDescent="0.25">
      <c r="A337">
        <v>336</v>
      </c>
      <c r="B337" s="82" t="s">
        <v>1450</v>
      </c>
      <c r="C337" t="s">
        <v>1451</v>
      </c>
      <c r="D337" t="s">
        <v>461</v>
      </c>
      <c r="E337" t="s">
        <v>282</v>
      </c>
      <c r="F337" t="s">
        <v>288</v>
      </c>
      <c r="G337" t="s">
        <v>580</v>
      </c>
      <c r="H337">
        <v>3</v>
      </c>
      <c r="I337">
        <v>4</v>
      </c>
      <c r="J337" t="s">
        <v>580</v>
      </c>
      <c r="K337">
        <v>46</v>
      </c>
      <c r="L337" t="s">
        <v>306</v>
      </c>
      <c r="M337" t="s">
        <v>493</v>
      </c>
      <c r="N337" t="s">
        <v>478</v>
      </c>
      <c r="O337" t="s">
        <v>458</v>
      </c>
      <c r="P337" t="s">
        <v>482</v>
      </c>
      <c r="U337" s="116"/>
      <c r="V337" t="s">
        <v>491</v>
      </c>
      <c r="W337" s="116">
        <v>44630</v>
      </c>
      <c r="X337" s="116"/>
      <c r="Y337" t="s">
        <v>457</v>
      </c>
      <c r="Z337" t="s">
        <v>1452</v>
      </c>
      <c r="AA337" t="s">
        <v>480</v>
      </c>
      <c r="AB337" s="116">
        <v>44630</v>
      </c>
      <c r="AC337">
        <v>1</v>
      </c>
      <c r="AD337" s="83">
        <v>44630.502430556</v>
      </c>
      <c r="AE337" s="83">
        <v>44630.502430556</v>
      </c>
    </row>
    <row r="338" spans="1:31" x14ac:dyDescent="0.25">
      <c r="A338">
        <v>337</v>
      </c>
      <c r="B338" s="82" t="s">
        <v>1453</v>
      </c>
      <c r="C338" t="s">
        <v>1454</v>
      </c>
      <c r="D338" t="s">
        <v>461</v>
      </c>
      <c r="E338" t="s">
        <v>282</v>
      </c>
      <c r="F338" t="s">
        <v>288</v>
      </c>
      <c r="G338" t="s">
        <v>580</v>
      </c>
      <c r="H338">
        <v>3</v>
      </c>
      <c r="I338">
        <v>4</v>
      </c>
      <c r="J338" t="s">
        <v>580</v>
      </c>
      <c r="K338">
        <v>26</v>
      </c>
      <c r="L338" t="s">
        <v>304</v>
      </c>
      <c r="M338" t="s">
        <v>493</v>
      </c>
      <c r="N338" t="s">
        <v>478</v>
      </c>
      <c r="O338" t="s">
        <v>458</v>
      </c>
      <c r="P338" t="s">
        <v>482</v>
      </c>
      <c r="U338" s="116"/>
      <c r="V338" t="s">
        <v>491</v>
      </c>
      <c r="W338" s="116">
        <v>44630</v>
      </c>
      <c r="X338" s="116"/>
      <c r="Y338" t="s">
        <v>457</v>
      </c>
      <c r="Z338" t="s">
        <v>1455</v>
      </c>
      <c r="AA338" t="s">
        <v>480</v>
      </c>
      <c r="AB338" s="116">
        <v>44630</v>
      </c>
      <c r="AC338">
        <v>1</v>
      </c>
      <c r="AD338" s="83">
        <v>44630.504143519</v>
      </c>
      <c r="AE338" s="83">
        <v>44630.504143519</v>
      </c>
    </row>
    <row r="339" spans="1:31" x14ac:dyDescent="0.25">
      <c r="A339">
        <v>338</v>
      </c>
      <c r="B339" s="82" t="s">
        <v>1456</v>
      </c>
      <c r="C339" t="s">
        <v>1457</v>
      </c>
      <c r="D339" t="s">
        <v>461</v>
      </c>
      <c r="E339" t="s">
        <v>282</v>
      </c>
      <c r="F339" t="s">
        <v>290</v>
      </c>
      <c r="G339" t="s">
        <v>290</v>
      </c>
      <c r="H339">
        <v>4</v>
      </c>
      <c r="I339">
        <v>2</v>
      </c>
      <c r="J339" t="s">
        <v>1458</v>
      </c>
      <c r="K339">
        <v>49</v>
      </c>
      <c r="L339" t="s">
        <v>306</v>
      </c>
      <c r="M339" t="s">
        <v>508</v>
      </c>
      <c r="N339" t="s">
        <v>483</v>
      </c>
      <c r="O339" t="s">
        <v>458</v>
      </c>
      <c r="P339" t="s">
        <v>503</v>
      </c>
      <c r="U339" s="116"/>
      <c r="V339" t="s">
        <v>509</v>
      </c>
      <c r="W339" s="116">
        <v>44630</v>
      </c>
      <c r="X339" s="116"/>
      <c r="Y339" t="s">
        <v>457</v>
      </c>
      <c r="AB339" s="116"/>
      <c r="AC339">
        <v>0</v>
      </c>
      <c r="AD339" s="83">
        <v>44630.504918981002</v>
      </c>
      <c r="AE339" s="83">
        <v>44630.504918981002</v>
      </c>
    </row>
    <row r="340" spans="1:31" x14ac:dyDescent="0.25">
      <c r="A340">
        <v>339</v>
      </c>
      <c r="B340" s="82" t="s">
        <v>1459</v>
      </c>
      <c r="C340" t="s">
        <v>636</v>
      </c>
      <c r="D340" t="s">
        <v>461</v>
      </c>
      <c r="E340" t="s">
        <v>282</v>
      </c>
      <c r="F340" t="s">
        <v>288</v>
      </c>
      <c r="G340" t="s">
        <v>580</v>
      </c>
      <c r="H340">
        <v>3</v>
      </c>
      <c r="I340">
        <v>4</v>
      </c>
      <c r="J340" t="s">
        <v>580</v>
      </c>
      <c r="K340">
        <v>18</v>
      </c>
      <c r="L340" t="s">
        <v>304</v>
      </c>
      <c r="M340" t="s">
        <v>493</v>
      </c>
      <c r="N340" t="s">
        <v>478</v>
      </c>
      <c r="O340" t="s">
        <v>458</v>
      </c>
      <c r="P340" t="s">
        <v>482</v>
      </c>
      <c r="U340" s="116"/>
      <c r="V340" t="s">
        <v>491</v>
      </c>
      <c r="W340" s="116">
        <v>44630</v>
      </c>
      <c r="X340" s="116"/>
      <c r="Y340" t="s">
        <v>457</v>
      </c>
      <c r="Z340" t="s">
        <v>1460</v>
      </c>
      <c r="AA340" t="s">
        <v>480</v>
      </c>
      <c r="AB340" s="116">
        <v>44630</v>
      </c>
      <c r="AC340">
        <v>1</v>
      </c>
      <c r="AD340" s="83">
        <v>44630.505983796</v>
      </c>
      <c r="AE340" s="83">
        <v>44630.505983796</v>
      </c>
    </row>
    <row r="341" spans="1:31" x14ac:dyDescent="0.25">
      <c r="A341">
        <v>340</v>
      </c>
      <c r="B341" s="82" t="s">
        <v>1461</v>
      </c>
      <c r="C341" t="s">
        <v>1462</v>
      </c>
      <c r="D341" t="s">
        <v>461</v>
      </c>
      <c r="E341" t="s">
        <v>282</v>
      </c>
      <c r="F341" t="s">
        <v>290</v>
      </c>
      <c r="G341" t="s">
        <v>616</v>
      </c>
      <c r="H341">
        <v>2</v>
      </c>
      <c r="I341">
        <v>1</v>
      </c>
      <c r="J341" t="s">
        <v>1463</v>
      </c>
      <c r="K341">
        <v>34</v>
      </c>
      <c r="L341" t="s">
        <v>306</v>
      </c>
      <c r="M341" t="s">
        <v>508</v>
      </c>
      <c r="N341" t="s">
        <v>489</v>
      </c>
      <c r="O341" t="s">
        <v>458</v>
      </c>
      <c r="P341" t="s">
        <v>503</v>
      </c>
      <c r="U341" s="116"/>
      <c r="V341" t="s">
        <v>509</v>
      </c>
      <c r="W341" s="116">
        <v>44630</v>
      </c>
      <c r="X341" s="116"/>
      <c r="Y341" t="s">
        <v>457</v>
      </c>
      <c r="AB341" s="116"/>
      <c r="AC341">
        <v>0</v>
      </c>
      <c r="AD341" s="83">
        <v>44630.508078703999</v>
      </c>
      <c r="AE341" s="83">
        <v>44630.508078703999</v>
      </c>
    </row>
    <row r="342" spans="1:31" x14ac:dyDescent="0.25">
      <c r="A342">
        <v>341</v>
      </c>
      <c r="B342" s="82" t="s">
        <v>1464</v>
      </c>
      <c r="C342" t="s">
        <v>1465</v>
      </c>
      <c r="D342" t="s">
        <v>461</v>
      </c>
      <c r="E342" t="s">
        <v>282</v>
      </c>
      <c r="F342" t="s">
        <v>284</v>
      </c>
      <c r="G342" t="s">
        <v>352</v>
      </c>
      <c r="H342">
        <v>3</v>
      </c>
      <c r="I342">
        <v>4</v>
      </c>
      <c r="J342" t="s">
        <v>1466</v>
      </c>
      <c r="K342">
        <v>45</v>
      </c>
      <c r="L342" t="s">
        <v>306</v>
      </c>
      <c r="M342" t="s">
        <v>505</v>
      </c>
      <c r="N342" t="s">
        <v>483</v>
      </c>
      <c r="O342" t="s">
        <v>458</v>
      </c>
      <c r="P342" t="s">
        <v>503</v>
      </c>
      <c r="U342" s="116"/>
      <c r="V342" t="s">
        <v>526</v>
      </c>
      <c r="W342" s="116">
        <v>44630</v>
      </c>
      <c r="X342" s="116"/>
      <c r="Y342" t="s">
        <v>457</v>
      </c>
      <c r="AB342" s="116"/>
      <c r="AC342">
        <v>1</v>
      </c>
      <c r="AD342" s="83">
        <v>44630.532199073998</v>
      </c>
      <c r="AE342" s="83">
        <v>44630.532199073998</v>
      </c>
    </row>
    <row r="343" spans="1:31" x14ac:dyDescent="0.25">
      <c r="A343">
        <v>342</v>
      </c>
      <c r="B343" s="82" t="s">
        <v>1467</v>
      </c>
      <c r="C343" t="s">
        <v>1468</v>
      </c>
      <c r="D343" t="s">
        <v>461</v>
      </c>
      <c r="E343" t="s">
        <v>282</v>
      </c>
      <c r="F343" t="s">
        <v>284</v>
      </c>
      <c r="G343" t="s">
        <v>352</v>
      </c>
      <c r="H343">
        <v>3</v>
      </c>
      <c r="I343">
        <v>4</v>
      </c>
      <c r="J343" t="s">
        <v>352</v>
      </c>
      <c r="K343">
        <v>52</v>
      </c>
      <c r="L343" t="s">
        <v>306</v>
      </c>
      <c r="M343" t="s">
        <v>505</v>
      </c>
      <c r="N343" t="s">
        <v>489</v>
      </c>
      <c r="O343" t="s">
        <v>458</v>
      </c>
      <c r="P343" t="s">
        <v>503</v>
      </c>
      <c r="U343" s="116"/>
      <c r="V343" t="s">
        <v>526</v>
      </c>
      <c r="W343" s="116">
        <v>44630</v>
      </c>
      <c r="X343" s="116"/>
      <c r="Y343" t="s">
        <v>457</v>
      </c>
      <c r="AB343" s="116"/>
      <c r="AC343">
        <v>1</v>
      </c>
      <c r="AD343" s="83">
        <v>44630.535381943999</v>
      </c>
      <c r="AE343" s="83">
        <v>44630.535381943999</v>
      </c>
    </row>
    <row r="344" spans="1:31" x14ac:dyDescent="0.25">
      <c r="A344">
        <v>343</v>
      </c>
      <c r="B344" s="82" t="s">
        <v>1469</v>
      </c>
      <c r="C344" t="s">
        <v>1470</v>
      </c>
      <c r="D344" t="s">
        <v>461</v>
      </c>
      <c r="E344" t="s">
        <v>282</v>
      </c>
      <c r="F344" t="s">
        <v>288</v>
      </c>
      <c r="G344" t="s">
        <v>570</v>
      </c>
      <c r="H344">
        <v>2</v>
      </c>
      <c r="I344">
        <v>2</v>
      </c>
      <c r="J344" t="s">
        <v>570</v>
      </c>
      <c r="K344">
        <v>50</v>
      </c>
      <c r="L344" t="s">
        <v>304</v>
      </c>
      <c r="M344" t="s">
        <v>493</v>
      </c>
      <c r="N344" t="s">
        <v>478</v>
      </c>
      <c r="O344" t="s">
        <v>458</v>
      </c>
      <c r="P344" t="s">
        <v>482</v>
      </c>
      <c r="U344" s="116"/>
      <c r="V344" t="s">
        <v>491</v>
      </c>
      <c r="W344" s="116">
        <v>44631</v>
      </c>
      <c r="X344" s="116"/>
      <c r="Y344" t="s">
        <v>457</v>
      </c>
      <c r="Z344" t="s">
        <v>1471</v>
      </c>
      <c r="AA344" t="s">
        <v>480</v>
      </c>
      <c r="AB344" s="116">
        <v>44631</v>
      </c>
      <c r="AC344">
        <v>1</v>
      </c>
      <c r="AD344" s="83">
        <v>44631.302268519001</v>
      </c>
      <c r="AE344" s="83">
        <v>44631.302268519001</v>
      </c>
    </row>
    <row r="345" spans="1:31" x14ac:dyDescent="0.25">
      <c r="A345">
        <v>344</v>
      </c>
      <c r="B345" s="82" t="s">
        <v>1472</v>
      </c>
      <c r="C345" t="s">
        <v>1473</v>
      </c>
      <c r="D345" t="s">
        <v>461</v>
      </c>
      <c r="E345" t="s">
        <v>282</v>
      </c>
      <c r="F345" t="s">
        <v>288</v>
      </c>
      <c r="G345" t="s">
        <v>570</v>
      </c>
      <c r="H345">
        <v>2</v>
      </c>
      <c r="I345">
        <v>2</v>
      </c>
      <c r="J345" t="s">
        <v>570</v>
      </c>
      <c r="K345">
        <v>18</v>
      </c>
      <c r="L345" t="s">
        <v>306</v>
      </c>
      <c r="M345" t="s">
        <v>493</v>
      </c>
      <c r="N345" t="s">
        <v>478</v>
      </c>
      <c r="O345" t="s">
        <v>458</v>
      </c>
      <c r="P345" t="s">
        <v>482</v>
      </c>
      <c r="U345" s="116"/>
      <c r="V345" t="s">
        <v>491</v>
      </c>
      <c r="W345" s="116">
        <v>44631</v>
      </c>
      <c r="X345" s="116"/>
      <c r="Y345" t="s">
        <v>457</v>
      </c>
      <c r="Z345" t="s">
        <v>1474</v>
      </c>
      <c r="AA345" t="s">
        <v>480</v>
      </c>
      <c r="AB345" s="116">
        <v>44631</v>
      </c>
      <c r="AC345">
        <v>1</v>
      </c>
      <c r="AD345" s="83">
        <v>44631.306215277997</v>
      </c>
      <c r="AE345" s="83">
        <v>44631.306215277997</v>
      </c>
    </row>
    <row r="346" spans="1:31" x14ac:dyDescent="0.25">
      <c r="A346">
        <v>345</v>
      </c>
      <c r="B346" s="82" t="s">
        <v>1475</v>
      </c>
      <c r="C346" t="s">
        <v>1476</v>
      </c>
      <c r="D346" t="s">
        <v>461</v>
      </c>
      <c r="E346" t="s">
        <v>282</v>
      </c>
      <c r="F346" t="s">
        <v>288</v>
      </c>
      <c r="G346" t="s">
        <v>570</v>
      </c>
      <c r="H346">
        <v>2</v>
      </c>
      <c r="I346">
        <v>2</v>
      </c>
      <c r="J346" t="s">
        <v>570</v>
      </c>
      <c r="K346">
        <v>76</v>
      </c>
      <c r="L346" t="s">
        <v>304</v>
      </c>
      <c r="M346" t="s">
        <v>493</v>
      </c>
      <c r="N346" t="s">
        <v>478</v>
      </c>
      <c r="O346" t="s">
        <v>458</v>
      </c>
      <c r="P346" t="s">
        <v>482</v>
      </c>
      <c r="U346" s="116"/>
      <c r="V346" t="s">
        <v>491</v>
      </c>
      <c r="W346" s="116">
        <v>44631</v>
      </c>
      <c r="X346" s="116"/>
      <c r="Y346" t="s">
        <v>457</v>
      </c>
      <c r="Z346" t="s">
        <v>1477</v>
      </c>
      <c r="AA346" t="s">
        <v>480</v>
      </c>
      <c r="AB346" s="116">
        <v>44631</v>
      </c>
      <c r="AC346">
        <v>1</v>
      </c>
      <c r="AD346" s="83">
        <v>44631.307754629997</v>
      </c>
      <c r="AE346" s="83">
        <v>44631.307754629997</v>
      </c>
    </row>
    <row r="347" spans="1:31" x14ac:dyDescent="0.25">
      <c r="A347">
        <v>346</v>
      </c>
      <c r="B347" s="82" t="s">
        <v>1478</v>
      </c>
      <c r="C347" t="s">
        <v>1479</v>
      </c>
      <c r="D347" t="s">
        <v>461</v>
      </c>
      <c r="E347" t="s">
        <v>282</v>
      </c>
      <c r="F347" t="s">
        <v>288</v>
      </c>
      <c r="G347" t="s">
        <v>570</v>
      </c>
      <c r="H347">
        <v>2</v>
      </c>
      <c r="I347">
        <v>2</v>
      </c>
      <c r="J347" t="s">
        <v>570</v>
      </c>
      <c r="K347">
        <v>76</v>
      </c>
      <c r="L347" t="s">
        <v>306</v>
      </c>
      <c r="M347" t="s">
        <v>493</v>
      </c>
      <c r="N347" t="s">
        <v>478</v>
      </c>
      <c r="O347" t="s">
        <v>458</v>
      </c>
      <c r="P347" t="s">
        <v>482</v>
      </c>
      <c r="U347" s="116"/>
      <c r="V347" t="s">
        <v>491</v>
      </c>
      <c r="W347" s="116">
        <v>44631</v>
      </c>
      <c r="X347" s="116"/>
      <c r="Y347" t="s">
        <v>457</v>
      </c>
      <c r="Z347" t="s">
        <v>1477</v>
      </c>
      <c r="AA347" t="s">
        <v>480</v>
      </c>
      <c r="AB347" s="116">
        <v>44631</v>
      </c>
      <c r="AC347">
        <v>1</v>
      </c>
      <c r="AD347" s="83">
        <v>44631.309976851997</v>
      </c>
      <c r="AE347" s="83">
        <v>44631.309976851997</v>
      </c>
    </row>
    <row r="348" spans="1:31" x14ac:dyDescent="0.25">
      <c r="A348">
        <v>347</v>
      </c>
      <c r="B348" s="82" t="s">
        <v>1480</v>
      </c>
      <c r="C348" t="s">
        <v>1481</v>
      </c>
      <c r="D348" t="s">
        <v>461</v>
      </c>
      <c r="E348" t="s">
        <v>282</v>
      </c>
      <c r="F348" t="s">
        <v>288</v>
      </c>
      <c r="G348" t="s">
        <v>570</v>
      </c>
      <c r="H348">
        <v>4</v>
      </c>
      <c r="I348">
        <v>1</v>
      </c>
      <c r="J348" t="s">
        <v>570</v>
      </c>
      <c r="K348">
        <v>26</v>
      </c>
      <c r="L348" t="s">
        <v>304</v>
      </c>
      <c r="M348" t="s">
        <v>493</v>
      </c>
      <c r="N348" t="s">
        <v>478</v>
      </c>
      <c r="O348" t="s">
        <v>458</v>
      </c>
      <c r="P348" t="s">
        <v>482</v>
      </c>
      <c r="U348" s="116"/>
      <c r="V348" t="s">
        <v>491</v>
      </c>
      <c r="W348" s="116">
        <v>44631</v>
      </c>
      <c r="X348" s="116"/>
      <c r="Y348" t="s">
        <v>457</v>
      </c>
      <c r="Z348" t="s">
        <v>1482</v>
      </c>
      <c r="AA348" t="s">
        <v>480</v>
      </c>
      <c r="AB348" s="116">
        <v>44631</v>
      </c>
      <c r="AC348">
        <v>1</v>
      </c>
      <c r="AD348" s="83">
        <v>44631.311400462997</v>
      </c>
      <c r="AE348" s="83">
        <v>44631.311400462997</v>
      </c>
    </row>
    <row r="349" spans="1:31" x14ac:dyDescent="0.25">
      <c r="A349">
        <v>348</v>
      </c>
      <c r="B349" s="82" t="s">
        <v>1483</v>
      </c>
      <c r="C349" t="s">
        <v>1484</v>
      </c>
      <c r="D349" t="s">
        <v>461</v>
      </c>
      <c r="E349" t="s">
        <v>282</v>
      </c>
      <c r="F349" t="s">
        <v>288</v>
      </c>
      <c r="G349" t="s">
        <v>570</v>
      </c>
      <c r="H349">
        <v>2</v>
      </c>
      <c r="I349">
        <v>2</v>
      </c>
      <c r="J349" t="s">
        <v>570</v>
      </c>
      <c r="K349">
        <v>37</v>
      </c>
      <c r="L349" t="s">
        <v>304</v>
      </c>
      <c r="M349" t="s">
        <v>493</v>
      </c>
      <c r="N349" t="s">
        <v>478</v>
      </c>
      <c r="O349" t="s">
        <v>458</v>
      </c>
      <c r="P349" t="s">
        <v>482</v>
      </c>
      <c r="U349" s="116"/>
      <c r="V349" t="s">
        <v>491</v>
      </c>
      <c r="W349" s="116">
        <v>44631</v>
      </c>
      <c r="X349" s="116"/>
      <c r="Y349" t="s">
        <v>457</v>
      </c>
      <c r="Z349" t="s">
        <v>1485</v>
      </c>
      <c r="AA349" t="s">
        <v>480</v>
      </c>
      <c r="AB349" s="116">
        <v>44631</v>
      </c>
      <c r="AC349">
        <v>1</v>
      </c>
      <c r="AD349" s="83">
        <v>44631.314837963</v>
      </c>
      <c r="AE349" s="83">
        <v>44631.314837963</v>
      </c>
    </row>
    <row r="350" spans="1:31" x14ac:dyDescent="0.25">
      <c r="A350">
        <v>349</v>
      </c>
      <c r="B350" s="82" t="s">
        <v>1486</v>
      </c>
      <c r="C350" t="s">
        <v>1487</v>
      </c>
      <c r="D350" t="s">
        <v>461</v>
      </c>
      <c r="E350" t="s">
        <v>282</v>
      </c>
      <c r="F350" t="s">
        <v>284</v>
      </c>
      <c r="G350" t="s">
        <v>352</v>
      </c>
      <c r="H350">
        <v>3</v>
      </c>
      <c r="I350">
        <v>4</v>
      </c>
      <c r="J350" t="s">
        <v>1490</v>
      </c>
      <c r="K350">
        <v>51</v>
      </c>
      <c r="L350" t="s">
        <v>304</v>
      </c>
      <c r="M350" t="s">
        <v>505</v>
      </c>
      <c r="N350" t="s">
        <v>484</v>
      </c>
      <c r="O350" t="s">
        <v>458</v>
      </c>
      <c r="P350" t="s">
        <v>503</v>
      </c>
      <c r="U350" s="116"/>
      <c r="V350" t="s">
        <v>526</v>
      </c>
      <c r="W350" s="116">
        <v>44631</v>
      </c>
      <c r="X350" s="116"/>
      <c r="Y350" t="s">
        <v>457</v>
      </c>
      <c r="AB350" s="116"/>
      <c r="AC350">
        <v>1</v>
      </c>
      <c r="AD350" s="83">
        <v>44631.31837963</v>
      </c>
      <c r="AE350" s="83">
        <v>44631.31837963</v>
      </c>
    </row>
    <row r="351" spans="1:31" x14ac:dyDescent="0.25">
      <c r="A351">
        <v>350</v>
      </c>
      <c r="B351" s="82" t="s">
        <v>1488</v>
      </c>
      <c r="C351" t="s">
        <v>1489</v>
      </c>
      <c r="D351" t="s">
        <v>461</v>
      </c>
      <c r="E351" t="s">
        <v>282</v>
      </c>
      <c r="F351" t="s">
        <v>284</v>
      </c>
      <c r="G351" t="s">
        <v>352</v>
      </c>
      <c r="H351">
        <v>3</v>
      </c>
      <c r="I351">
        <v>4</v>
      </c>
      <c r="J351" t="s">
        <v>1490</v>
      </c>
      <c r="K351">
        <v>49</v>
      </c>
      <c r="L351" t="s">
        <v>306</v>
      </c>
      <c r="M351" t="s">
        <v>505</v>
      </c>
      <c r="N351" t="s">
        <v>483</v>
      </c>
      <c r="O351" t="s">
        <v>458</v>
      </c>
      <c r="P351" t="s">
        <v>503</v>
      </c>
      <c r="U351" s="116"/>
      <c r="V351" t="s">
        <v>526</v>
      </c>
      <c r="W351" s="116">
        <v>44631</v>
      </c>
      <c r="X351" s="116"/>
      <c r="Y351" t="s">
        <v>457</v>
      </c>
      <c r="AB351" s="116"/>
      <c r="AC351">
        <v>1</v>
      </c>
      <c r="AD351" s="83">
        <v>44631.320057869998</v>
      </c>
      <c r="AE351" s="83">
        <v>44631.320057869998</v>
      </c>
    </row>
    <row r="352" spans="1:31" x14ac:dyDescent="0.25">
      <c r="A352">
        <v>351</v>
      </c>
      <c r="B352" s="82" t="s">
        <v>1491</v>
      </c>
      <c r="C352" t="s">
        <v>1492</v>
      </c>
      <c r="D352" t="s">
        <v>461</v>
      </c>
      <c r="E352" t="s">
        <v>282</v>
      </c>
      <c r="F352" t="s">
        <v>284</v>
      </c>
      <c r="G352" t="s">
        <v>352</v>
      </c>
      <c r="H352">
        <v>3</v>
      </c>
      <c r="I352">
        <v>4</v>
      </c>
      <c r="J352" t="s">
        <v>1490</v>
      </c>
      <c r="K352">
        <v>21</v>
      </c>
      <c r="L352" t="s">
        <v>306</v>
      </c>
      <c r="M352" t="s">
        <v>505</v>
      </c>
      <c r="N352" t="s">
        <v>477</v>
      </c>
      <c r="O352" t="s">
        <v>458</v>
      </c>
      <c r="P352" t="s">
        <v>503</v>
      </c>
      <c r="U352" s="116"/>
      <c r="V352" t="s">
        <v>526</v>
      </c>
      <c r="W352" s="116">
        <v>44631</v>
      </c>
      <c r="X352" s="116"/>
      <c r="Y352" t="s">
        <v>457</v>
      </c>
      <c r="AB352" s="116"/>
      <c r="AC352">
        <v>1</v>
      </c>
      <c r="AD352" s="83">
        <v>44631.321875000001</v>
      </c>
      <c r="AE352" s="83">
        <v>44631.321875000001</v>
      </c>
    </row>
    <row r="353" spans="1:31" x14ac:dyDescent="0.25">
      <c r="A353">
        <v>352</v>
      </c>
      <c r="B353" s="82" t="s">
        <v>1493</v>
      </c>
      <c r="C353" t="s">
        <v>1494</v>
      </c>
      <c r="D353" t="s">
        <v>461</v>
      </c>
      <c r="E353" t="s">
        <v>282</v>
      </c>
      <c r="F353" t="s">
        <v>288</v>
      </c>
      <c r="G353" t="s">
        <v>570</v>
      </c>
      <c r="H353">
        <v>2</v>
      </c>
      <c r="I353">
        <v>2</v>
      </c>
      <c r="J353" t="s">
        <v>570</v>
      </c>
      <c r="K353">
        <v>35</v>
      </c>
      <c r="L353" t="s">
        <v>306</v>
      </c>
      <c r="M353" t="s">
        <v>493</v>
      </c>
      <c r="N353" t="s">
        <v>478</v>
      </c>
      <c r="O353" t="s">
        <v>458</v>
      </c>
      <c r="P353" t="s">
        <v>482</v>
      </c>
      <c r="U353" s="116"/>
      <c r="V353" t="s">
        <v>491</v>
      </c>
      <c r="W353" s="116">
        <v>44631</v>
      </c>
      <c r="X353" s="116"/>
      <c r="Y353" t="s">
        <v>457</v>
      </c>
      <c r="Z353" t="s">
        <v>1495</v>
      </c>
      <c r="AA353" t="s">
        <v>480</v>
      </c>
      <c r="AB353" s="116">
        <v>44631</v>
      </c>
      <c r="AC353">
        <v>1</v>
      </c>
      <c r="AD353" s="83">
        <v>44631.322581018998</v>
      </c>
      <c r="AE353" s="83">
        <v>44631.322581018998</v>
      </c>
    </row>
    <row r="354" spans="1:31" x14ac:dyDescent="0.25">
      <c r="A354">
        <v>353</v>
      </c>
      <c r="B354" s="82" t="s">
        <v>1496</v>
      </c>
      <c r="C354" t="s">
        <v>1497</v>
      </c>
      <c r="D354" t="s">
        <v>461</v>
      </c>
      <c r="E354" t="s">
        <v>282</v>
      </c>
      <c r="F354" t="s">
        <v>284</v>
      </c>
      <c r="G354" t="s">
        <v>352</v>
      </c>
      <c r="H354">
        <v>3</v>
      </c>
      <c r="I354">
        <v>4</v>
      </c>
      <c r="J354" t="s">
        <v>1490</v>
      </c>
      <c r="K354">
        <v>56</v>
      </c>
      <c r="L354" t="s">
        <v>304</v>
      </c>
      <c r="M354" t="s">
        <v>505</v>
      </c>
      <c r="N354" t="s">
        <v>489</v>
      </c>
      <c r="O354" t="s">
        <v>458</v>
      </c>
      <c r="P354" t="s">
        <v>503</v>
      </c>
      <c r="U354" s="116"/>
      <c r="V354" t="s">
        <v>526</v>
      </c>
      <c r="W354" s="116">
        <v>44631</v>
      </c>
      <c r="X354" s="116"/>
      <c r="Y354" t="s">
        <v>457</v>
      </c>
      <c r="AB354" s="116"/>
      <c r="AC354">
        <v>1</v>
      </c>
      <c r="AD354" s="83">
        <v>44631.323773147997</v>
      </c>
      <c r="AE354" s="83">
        <v>44631.323773147997</v>
      </c>
    </row>
    <row r="355" spans="1:31" x14ac:dyDescent="0.25">
      <c r="A355">
        <v>354</v>
      </c>
      <c r="B355" s="82" t="s">
        <v>1498</v>
      </c>
      <c r="C355" t="s">
        <v>1499</v>
      </c>
      <c r="D355" t="s">
        <v>461</v>
      </c>
      <c r="E355" t="s">
        <v>282</v>
      </c>
      <c r="F355" t="s">
        <v>284</v>
      </c>
      <c r="G355" t="s">
        <v>352</v>
      </c>
      <c r="H355">
        <v>3</v>
      </c>
      <c r="I355">
        <v>4</v>
      </c>
      <c r="J355" t="s">
        <v>1490</v>
      </c>
      <c r="K355">
        <v>18</v>
      </c>
      <c r="L355" t="s">
        <v>304</v>
      </c>
      <c r="M355" t="s">
        <v>505</v>
      </c>
      <c r="N355" t="s">
        <v>477</v>
      </c>
      <c r="O355" t="s">
        <v>458</v>
      </c>
      <c r="P355" t="s">
        <v>503</v>
      </c>
      <c r="U355" s="116"/>
      <c r="V355" t="s">
        <v>526</v>
      </c>
      <c r="W355" s="116">
        <v>44631</v>
      </c>
      <c r="X355" s="116"/>
      <c r="Y355" t="s">
        <v>457</v>
      </c>
      <c r="AB355" s="116"/>
      <c r="AC355">
        <v>1</v>
      </c>
      <c r="AD355" s="83">
        <v>44631.326226851997</v>
      </c>
      <c r="AE355" s="83">
        <v>44631.326226851997</v>
      </c>
    </row>
    <row r="356" spans="1:31" x14ac:dyDescent="0.25">
      <c r="A356">
        <v>355</v>
      </c>
      <c r="B356" s="82" t="s">
        <v>1500</v>
      </c>
      <c r="C356" t="s">
        <v>1501</v>
      </c>
      <c r="D356" t="s">
        <v>461</v>
      </c>
      <c r="E356" t="s">
        <v>282</v>
      </c>
      <c r="F356" t="s">
        <v>284</v>
      </c>
      <c r="G356" t="s">
        <v>352</v>
      </c>
      <c r="H356">
        <v>3</v>
      </c>
      <c r="I356">
        <v>4</v>
      </c>
      <c r="J356" t="s">
        <v>1490</v>
      </c>
      <c r="K356">
        <v>16</v>
      </c>
      <c r="L356" t="s">
        <v>306</v>
      </c>
      <c r="M356" t="s">
        <v>505</v>
      </c>
      <c r="N356" t="s">
        <v>477</v>
      </c>
      <c r="O356" t="s">
        <v>458</v>
      </c>
      <c r="P356" t="s">
        <v>503</v>
      </c>
      <c r="U356" s="116"/>
      <c r="V356" t="s">
        <v>526</v>
      </c>
      <c r="W356" s="116">
        <v>44631</v>
      </c>
      <c r="X356" s="116"/>
      <c r="Y356" t="s">
        <v>457</v>
      </c>
      <c r="AB356" s="116"/>
      <c r="AC356">
        <v>1</v>
      </c>
      <c r="AD356" s="83">
        <v>44631.327858796001</v>
      </c>
      <c r="AE356" s="83">
        <v>44631.327858796001</v>
      </c>
    </row>
    <row r="357" spans="1:31" x14ac:dyDescent="0.25">
      <c r="A357">
        <v>356</v>
      </c>
      <c r="B357" s="82" t="s">
        <v>1502</v>
      </c>
      <c r="C357" t="s">
        <v>1503</v>
      </c>
      <c r="D357" t="s">
        <v>461</v>
      </c>
      <c r="E357" t="s">
        <v>282</v>
      </c>
      <c r="F357" t="s">
        <v>288</v>
      </c>
      <c r="G357" t="s">
        <v>570</v>
      </c>
      <c r="H357">
        <v>2</v>
      </c>
      <c r="I357">
        <v>2</v>
      </c>
      <c r="J357" t="s">
        <v>570</v>
      </c>
      <c r="K357">
        <v>12</v>
      </c>
      <c r="L357" t="s">
        <v>306</v>
      </c>
      <c r="M357" t="s">
        <v>493</v>
      </c>
      <c r="N357" t="s">
        <v>478</v>
      </c>
      <c r="O357" t="s">
        <v>458</v>
      </c>
      <c r="P357" t="s">
        <v>482</v>
      </c>
      <c r="U357" s="116"/>
      <c r="V357" t="s">
        <v>491</v>
      </c>
      <c r="W357" s="116">
        <v>44631</v>
      </c>
      <c r="X357" s="116"/>
      <c r="Y357" t="s">
        <v>457</v>
      </c>
      <c r="Z357" t="s">
        <v>1504</v>
      </c>
      <c r="AA357" t="s">
        <v>480</v>
      </c>
      <c r="AB357" s="116">
        <v>44631</v>
      </c>
      <c r="AC357">
        <v>1</v>
      </c>
      <c r="AD357" s="83">
        <v>44631.328576389002</v>
      </c>
      <c r="AE357" s="83">
        <v>44631.328576389002</v>
      </c>
    </row>
    <row r="358" spans="1:31" x14ac:dyDescent="0.25">
      <c r="A358">
        <v>357</v>
      </c>
      <c r="B358" s="82" t="s">
        <v>1505</v>
      </c>
      <c r="C358" t="s">
        <v>1506</v>
      </c>
      <c r="D358" t="s">
        <v>461</v>
      </c>
      <c r="E358" t="s">
        <v>282</v>
      </c>
      <c r="F358" t="s">
        <v>284</v>
      </c>
      <c r="G358" t="s">
        <v>352</v>
      </c>
      <c r="H358">
        <v>3</v>
      </c>
      <c r="I358">
        <v>4</v>
      </c>
      <c r="J358" t="s">
        <v>1490</v>
      </c>
      <c r="K358">
        <v>52</v>
      </c>
      <c r="L358" t="s">
        <v>304</v>
      </c>
      <c r="M358" t="s">
        <v>505</v>
      </c>
      <c r="N358" t="s">
        <v>489</v>
      </c>
      <c r="O358" t="s">
        <v>458</v>
      </c>
      <c r="P358" t="s">
        <v>503</v>
      </c>
      <c r="U358" s="116"/>
      <c r="V358" t="s">
        <v>526</v>
      </c>
      <c r="W358" s="116">
        <v>44631</v>
      </c>
      <c r="X358" s="116"/>
      <c r="Y358" t="s">
        <v>457</v>
      </c>
      <c r="AB358" s="116"/>
      <c r="AC358">
        <v>1</v>
      </c>
      <c r="AD358" s="83">
        <v>44631.329108796002</v>
      </c>
      <c r="AE358" s="83">
        <v>44631.329108796002</v>
      </c>
    </row>
    <row r="359" spans="1:31" x14ac:dyDescent="0.25">
      <c r="A359">
        <v>358</v>
      </c>
      <c r="B359" s="82" t="s">
        <v>1507</v>
      </c>
      <c r="C359" t="s">
        <v>1508</v>
      </c>
      <c r="D359" t="s">
        <v>461</v>
      </c>
      <c r="E359" t="s">
        <v>282</v>
      </c>
      <c r="F359" t="s">
        <v>288</v>
      </c>
      <c r="G359" t="s">
        <v>570</v>
      </c>
      <c r="H359">
        <v>4</v>
      </c>
      <c r="I359">
        <v>1</v>
      </c>
      <c r="J359" t="s">
        <v>570</v>
      </c>
      <c r="K359">
        <v>47</v>
      </c>
      <c r="L359" t="s">
        <v>304</v>
      </c>
      <c r="M359" t="s">
        <v>493</v>
      </c>
      <c r="N359" t="s">
        <v>478</v>
      </c>
      <c r="O359" t="s">
        <v>458</v>
      </c>
      <c r="P359" t="s">
        <v>482</v>
      </c>
      <c r="U359" s="116"/>
      <c r="V359" t="s">
        <v>491</v>
      </c>
      <c r="W359" s="116">
        <v>44631</v>
      </c>
      <c r="X359" s="116"/>
      <c r="Y359" t="s">
        <v>457</v>
      </c>
      <c r="Z359" t="s">
        <v>1509</v>
      </c>
      <c r="AA359" t="s">
        <v>480</v>
      </c>
      <c r="AB359" s="116">
        <v>44631</v>
      </c>
      <c r="AC359">
        <v>1</v>
      </c>
      <c r="AD359" s="83">
        <v>44631.376724537004</v>
      </c>
      <c r="AE359" s="83">
        <v>44631.376724537004</v>
      </c>
    </row>
    <row r="360" spans="1:31" x14ac:dyDescent="0.25">
      <c r="A360">
        <v>359</v>
      </c>
      <c r="B360" s="82" t="s">
        <v>1510</v>
      </c>
      <c r="C360" t="s">
        <v>581</v>
      </c>
      <c r="D360" t="s">
        <v>461</v>
      </c>
      <c r="E360" t="s">
        <v>282</v>
      </c>
      <c r="F360" t="s">
        <v>288</v>
      </c>
      <c r="G360" t="s">
        <v>570</v>
      </c>
      <c r="H360">
        <v>4</v>
      </c>
      <c r="I360">
        <v>1</v>
      </c>
      <c r="J360" t="s">
        <v>570</v>
      </c>
      <c r="K360">
        <v>33</v>
      </c>
      <c r="L360" t="s">
        <v>306</v>
      </c>
      <c r="M360" t="s">
        <v>493</v>
      </c>
      <c r="N360" t="s">
        <v>478</v>
      </c>
      <c r="O360" t="s">
        <v>458</v>
      </c>
      <c r="P360" t="s">
        <v>482</v>
      </c>
      <c r="U360" s="116"/>
      <c r="V360" t="s">
        <v>491</v>
      </c>
      <c r="W360" s="116">
        <v>44631</v>
      </c>
      <c r="X360" s="116"/>
      <c r="Y360" t="s">
        <v>457</v>
      </c>
      <c r="Z360" t="s">
        <v>1511</v>
      </c>
      <c r="AA360" t="s">
        <v>480</v>
      </c>
      <c r="AB360" s="116">
        <v>44631</v>
      </c>
      <c r="AC360">
        <v>0</v>
      </c>
      <c r="AD360" s="83">
        <v>44631.379826388998</v>
      </c>
      <c r="AE360" s="83">
        <v>44631.379826388998</v>
      </c>
    </row>
    <row r="361" spans="1:31" x14ac:dyDescent="0.25">
      <c r="A361">
        <v>360</v>
      </c>
      <c r="B361" s="82" t="s">
        <v>1512</v>
      </c>
      <c r="C361" t="s">
        <v>1513</v>
      </c>
      <c r="D361" t="s">
        <v>461</v>
      </c>
      <c r="E361" t="s">
        <v>282</v>
      </c>
      <c r="F361" t="s">
        <v>288</v>
      </c>
      <c r="G361" t="s">
        <v>570</v>
      </c>
      <c r="H361">
        <v>4</v>
      </c>
      <c r="I361">
        <v>1</v>
      </c>
      <c r="J361" t="s">
        <v>570</v>
      </c>
      <c r="K361">
        <v>17</v>
      </c>
      <c r="L361" t="s">
        <v>304</v>
      </c>
      <c r="M361" t="s">
        <v>493</v>
      </c>
      <c r="N361" t="s">
        <v>478</v>
      </c>
      <c r="O361" t="s">
        <v>458</v>
      </c>
      <c r="P361" t="s">
        <v>482</v>
      </c>
      <c r="U361" s="116"/>
      <c r="V361" t="s">
        <v>491</v>
      </c>
      <c r="W361" s="116">
        <v>44631</v>
      </c>
      <c r="X361" s="116"/>
      <c r="Y361" t="s">
        <v>457</v>
      </c>
      <c r="Z361" t="s">
        <v>1514</v>
      </c>
      <c r="AA361" t="s">
        <v>480</v>
      </c>
      <c r="AB361" s="116">
        <v>44631</v>
      </c>
      <c r="AC361">
        <v>1</v>
      </c>
      <c r="AD361" s="83">
        <v>44631.387268519</v>
      </c>
      <c r="AE361" s="83">
        <v>44631.387268519</v>
      </c>
    </row>
    <row r="362" spans="1:31" x14ac:dyDescent="0.25">
      <c r="A362">
        <v>361</v>
      </c>
      <c r="B362" s="82" t="s">
        <v>1515</v>
      </c>
      <c r="C362" t="s">
        <v>1516</v>
      </c>
      <c r="D362" t="s">
        <v>461</v>
      </c>
      <c r="E362" t="s">
        <v>282</v>
      </c>
      <c r="F362" t="s">
        <v>288</v>
      </c>
      <c r="G362" t="s">
        <v>570</v>
      </c>
      <c r="H362">
        <v>4</v>
      </c>
      <c r="I362">
        <v>1</v>
      </c>
      <c r="J362" t="s">
        <v>570</v>
      </c>
      <c r="K362">
        <v>21</v>
      </c>
      <c r="L362" t="s">
        <v>306</v>
      </c>
      <c r="M362" t="s">
        <v>493</v>
      </c>
      <c r="N362" t="s">
        <v>478</v>
      </c>
      <c r="O362" t="s">
        <v>458</v>
      </c>
      <c r="P362" t="s">
        <v>482</v>
      </c>
      <c r="U362" s="116"/>
      <c r="V362" t="s">
        <v>491</v>
      </c>
      <c r="W362" s="116">
        <v>44631</v>
      </c>
      <c r="X362" s="116"/>
      <c r="Y362" t="s">
        <v>457</v>
      </c>
      <c r="Z362" t="s">
        <v>1517</v>
      </c>
      <c r="AA362" t="s">
        <v>480</v>
      </c>
      <c r="AB362" s="116">
        <v>44631</v>
      </c>
      <c r="AC362">
        <v>1</v>
      </c>
      <c r="AD362" s="83">
        <v>44631.389814814996</v>
      </c>
      <c r="AE362" s="83">
        <v>44631.389814814996</v>
      </c>
    </row>
    <row r="363" spans="1:31" x14ac:dyDescent="0.25">
      <c r="A363">
        <v>362</v>
      </c>
      <c r="B363" s="82" t="s">
        <v>1518</v>
      </c>
      <c r="C363" t="s">
        <v>1519</v>
      </c>
      <c r="D363" t="s">
        <v>461</v>
      </c>
      <c r="E363" t="s">
        <v>282</v>
      </c>
      <c r="F363" t="s">
        <v>288</v>
      </c>
      <c r="G363" t="s">
        <v>570</v>
      </c>
      <c r="H363">
        <v>3</v>
      </c>
      <c r="I363">
        <v>1</v>
      </c>
      <c r="J363" t="s">
        <v>570</v>
      </c>
      <c r="K363">
        <v>81</v>
      </c>
      <c r="L363" t="s">
        <v>304</v>
      </c>
      <c r="M363" t="s">
        <v>493</v>
      </c>
      <c r="N363" t="s">
        <v>478</v>
      </c>
      <c r="O363" t="s">
        <v>458</v>
      </c>
      <c r="P363" t="s">
        <v>482</v>
      </c>
      <c r="U363" s="116"/>
      <c r="V363" t="s">
        <v>491</v>
      </c>
      <c r="W363" s="116">
        <v>44631</v>
      </c>
      <c r="X363" s="116"/>
      <c r="Y363" t="s">
        <v>457</v>
      </c>
      <c r="Z363" t="s">
        <v>1520</v>
      </c>
      <c r="AA363" t="s">
        <v>480</v>
      </c>
      <c r="AB363" s="116">
        <v>44631</v>
      </c>
      <c r="AC363">
        <v>1</v>
      </c>
      <c r="AD363" s="83">
        <v>44631.392997684998</v>
      </c>
      <c r="AE363" s="83">
        <v>44631.392997684998</v>
      </c>
    </row>
    <row r="364" spans="1:31" x14ac:dyDescent="0.25">
      <c r="A364">
        <v>363</v>
      </c>
      <c r="B364" s="82" t="s">
        <v>1521</v>
      </c>
      <c r="C364" t="s">
        <v>1522</v>
      </c>
      <c r="D364" t="s">
        <v>461</v>
      </c>
      <c r="E364" t="s">
        <v>282</v>
      </c>
      <c r="F364" t="s">
        <v>288</v>
      </c>
      <c r="G364" t="s">
        <v>570</v>
      </c>
      <c r="H364">
        <v>3</v>
      </c>
      <c r="I364">
        <v>1</v>
      </c>
      <c r="J364" t="s">
        <v>570</v>
      </c>
      <c r="K364">
        <v>0</v>
      </c>
      <c r="L364" t="s">
        <v>306</v>
      </c>
      <c r="M364" t="s">
        <v>493</v>
      </c>
      <c r="N364" t="s">
        <v>478</v>
      </c>
      <c r="O364" t="s">
        <v>458</v>
      </c>
      <c r="P364" t="s">
        <v>482</v>
      </c>
      <c r="U364" s="116"/>
      <c r="V364" t="s">
        <v>491</v>
      </c>
      <c r="W364" s="116">
        <v>44631</v>
      </c>
      <c r="X364" s="116"/>
      <c r="Y364" t="s">
        <v>457</v>
      </c>
      <c r="Z364" t="s">
        <v>1523</v>
      </c>
      <c r="AA364" t="s">
        <v>480</v>
      </c>
      <c r="AB364" s="116">
        <v>44631</v>
      </c>
      <c r="AC364">
        <v>1</v>
      </c>
      <c r="AD364" s="83">
        <v>44631.398310185003</v>
      </c>
      <c r="AE364" s="83">
        <v>44631.398310185003</v>
      </c>
    </row>
    <row r="365" spans="1:31" x14ac:dyDescent="0.25">
      <c r="A365">
        <v>364</v>
      </c>
      <c r="B365" s="82" t="s">
        <v>1524</v>
      </c>
      <c r="C365" t="s">
        <v>1525</v>
      </c>
      <c r="D365" t="s">
        <v>461</v>
      </c>
      <c r="E365" t="s">
        <v>282</v>
      </c>
      <c r="F365" t="s">
        <v>288</v>
      </c>
      <c r="G365" t="s">
        <v>570</v>
      </c>
      <c r="H365">
        <v>3</v>
      </c>
      <c r="I365">
        <v>1</v>
      </c>
      <c r="J365" t="s">
        <v>570</v>
      </c>
      <c r="K365">
        <v>50</v>
      </c>
      <c r="L365" t="s">
        <v>304</v>
      </c>
      <c r="M365" t="s">
        <v>493</v>
      </c>
      <c r="N365" t="s">
        <v>478</v>
      </c>
      <c r="O365" t="s">
        <v>458</v>
      </c>
      <c r="P365" t="s">
        <v>482</v>
      </c>
      <c r="U365" s="116"/>
      <c r="V365" t="s">
        <v>491</v>
      </c>
      <c r="W365" s="116">
        <v>44631</v>
      </c>
      <c r="X365" s="116"/>
      <c r="Y365" t="s">
        <v>457</v>
      </c>
      <c r="Z365" t="s">
        <v>1526</v>
      </c>
      <c r="AA365" t="s">
        <v>480</v>
      </c>
      <c r="AB365" s="116">
        <v>44631</v>
      </c>
      <c r="AC365">
        <v>1</v>
      </c>
      <c r="AD365" s="83">
        <v>44631.400601852001</v>
      </c>
      <c r="AE365" s="83">
        <v>44631.400601852001</v>
      </c>
    </row>
    <row r="366" spans="1:31" x14ac:dyDescent="0.25">
      <c r="A366">
        <v>365</v>
      </c>
      <c r="B366" s="82" t="s">
        <v>1527</v>
      </c>
      <c r="C366" t="s">
        <v>625</v>
      </c>
      <c r="D366" t="s">
        <v>461</v>
      </c>
      <c r="E366" t="s">
        <v>282</v>
      </c>
      <c r="F366" t="s">
        <v>288</v>
      </c>
      <c r="G366" t="s">
        <v>570</v>
      </c>
      <c r="H366">
        <v>3</v>
      </c>
      <c r="I366">
        <v>1</v>
      </c>
      <c r="J366" t="s">
        <v>570</v>
      </c>
      <c r="K366">
        <v>56</v>
      </c>
      <c r="L366" t="s">
        <v>304</v>
      </c>
      <c r="M366" t="s">
        <v>493</v>
      </c>
      <c r="N366" t="s">
        <v>478</v>
      </c>
      <c r="O366" t="s">
        <v>458</v>
      </c>
      <c r="P366" t="s">
        <v>482</v>
      </c>
      <c r="U366" s="116"/>
      <c r="V366" t="s">
        <v>491</v>
      </c>
      <c r="W366" s="116">
        <v>44631</v>
      </c>
      <c r="X366" s="116"/>
      <c r="Y366" t="s">
        <v>457</v>
      </c>
      <c r="Z366" t="s">
        <v>1528</v>
      </c>
      <c r="AA366" t="s">
        <v>480</v>
      </c>
      <c r="AB366" s="116">
        <v>44631</v>
      </c>
      <c r="AC366">
        <v>1</v>
      </c>
      <c r="AD366" s="83">
        <v>44631.404583333002</v>
      </c>
      <c r="AE366" s="83">
        <v>44631.404583333002</v>
      </c>
    </row>
    <row r="367" spans="1:31" x14ac:dyDescent="0.25">
      <c r="A367">
        <v>366</v>
      </c>
      <c r="B367" s="82" t="s">
        <v>1529</v>
      </c>
      <c r="C367" t="s">
        <v>1530</v>
      </c>
      <c r="D367" t="s">
        <v>461</v>
      </c>
      <c r="E367" t="s">
        <v>282</v>
      </c>
      <c r="F367" t="s">
        <v>289</v>
      </c>
      <c r="G367" t="s">
        <v>1531</v>
      </c>
      <c r="H367">
        <v>3</v>
      </c>
      <c r="I367">
        <v>1</v>
      </c>
      <c r="J367" t="s">
        <v>1532</v>
      </c>
      <c r="K367">
        <v>26</v>
      </c>
      <c r="L367" t="s">
        <v>304</v>
      </c>
      <c r="M367" t="s">
        <v>516</v>
      </c>
      <c r="N367" t="s">
        <v>484</v>
      </c>
      <c r="O367" t="s">
        <v>458</v>
      </c>
      <c r="P367" t="s">
        <v>481</v>
      </c>
      <c r="U367" s="116"/>
      <c r="V367" t="s">
        <v>557</v>
      </c>
      <c r="W367" s="116">
        <v>44631</v>
      </c>
      <c r="X367" s="116"/>
      <c r="Y367" t="s">
        <v>457</v>
      </c>
      <c r="Z367" t="s">
        <v>1533</v>
      </c>
      <c r="AA367" t="s">
        <v>480</v>
      </c>
      <c r="AB367" s="116">
        <v>44631</v>
      </c>
      <c r="AC367">
        <v>0</v>
      </c>
      <c r="AD367" s="83">
        <v>44631.438240741001</v>
      </c>
      <c r="AE367" s="83">
        <v>44631.438240741001</v>
      </c>
    </row>
    <row r="368" spans="1:31" x14ac:dyDescent="0.25">
      <c r="A368">
        <v>367</v>
      </c>
      <c r="B368" s="82" t="s">
        <v>1534</v>
      </c>
      <c r="C368" t="s">
        <v>1535</v>
      </c>
      <c r="D368" t="s">
        <v>461</v>
      </c>
      <c r="E368" t="s">
        <v>282</v>
      </c>
      <c r="F368" t="s">
        <v>289</v>
      </c>
      <c r="G368" t="s">
        <v>615</v>
      </c>
      <c r="H368">
        <v>5</v>
      </c>
      <c r="I368">
        <v>3</v>
      </c>
      <c r="J368" t="s">
        <v>628</v>
      </c>
      <c r="K368">
        <v>58</v>
      </c>
      <c r="L368" t="s">
        <v>304</v>
      </c>
      <c r="M368" t="s">
        <v>516</v>
      </c>
      <c r="N368" t="s">
        <v>642</v>
      </c>
      <c r="O368" t="s">
        <v>547</v>
      </c>
      <c r="P368" t="s">
        <v>481</v>
      </c>
      <c r="U368" s="116"/>
      <c r="V368" t="s">
        <v>557</v>
      </c>
      <c r="W368" s="116">
        <v>44631</v>
      </c>
      <c r="X368" s="116"/>
      <c r="Y368" t="s">
        <v>457</v>
      </c>
      <c r="Z368" t="s">
        <v>1536</v>
      </c>
      <c r="AA368" t="s">
        <v>480</v>
      </c>
      <c r="AB368" s="116">
        <v>44631</v>
      </c>
      <c r="AC368">
        <v>0</v>
      </c>
      <c r="AD368" s="83">
        <v>44631.440706018999</v>
      </c>
      <c r="AE368" s="83">
        <v>44631.440706018999</v>
      </c>
    </row>
    <row r="369" spans="1:31" x14ac:dyDescent="0.25">
      <c r="A369">
        <v>368</v>
      </c>
      <c r="B369" s="82" t="s">
        <v>1537</v>
      </c>
      <c r="C369" t="s">
        <v>1538</v>
      </c>
      <c r="D369" t="s">
        <v>461</v>
      </c>
      <c r="E369" t="s">
        <v>282</v>
      </c>
      <c r="F369" t="s">
        <v>289</v>
      </c>
      <c r="G369" t="s">
        <v>615</v>
      </c>
      <c r="H369">
        <v>1</v>
      </c>
      <c r="I369">
        <v>3</v>
      </c>
      <c r="J369" t="s">
        <v>1539</v>
      </c>
      <c r="K369">
        <v>31</v>
      </c>
      <c r="L369" t="s">
        <v>304</v>
      </c>
      <c r="M369" t="s">
        <v>516</v>
      </c>
      <c r="N369" t="s">
        <v>484</v>
      </c>
      <c r="O369" t="s">
        <v>458</v>
      </c>
      <c r="P369" t="s">
        <v>481</v>
      </c>
      <c r="U369" s="116"/>
      <c r="V369" t="s">
        <v>557</v>
      </c>
      <c r="W369" s="116">
        <v>44631</v>
      </c>
      <c r="X369" s="116"/>
      <c r="Y369" t="s">
        <v>457</v>
      </c>
      <c r="Z369" t="s">
        <v>1540</v>
      </c>
      <c r="AA369" t="s">
        <v>480</v>
      </c>
      <c r="AB369" s="116">
        <v>44631</v>
      </c>
      <c r="AC369">
        <v>0</v>
      </c>
      <c r="AD369" s="83">
        <v>44631.445844907001</v>
      </c>
      <c r="AE369" s="83">
        <v>44631.445844907001</v>
      </c>
    </row>
    <row r="370" spans="1:31" x14ac:dyDescent="0.25">
      <c r="A370">
        <v>369</v>
      </c>
      <c r="B370" s="82" t="s">
        <v>1541</v>
      </c>
      <c r="C370" t="s">
        <v>1542</v>
      </c>
      <c r="D370" t="s">
        <v>461</v>
      </c>
      <c r="E370" t="s">
        <v>282</v>
      </c>
      <c r="F370" t="s">
        <v>283</v>
      </c>
      <c r="G370" t="s">
        <v>713</v>
      </c>
      <c r="H370">
        <v>9</v>
      </c>
      <c r="I370">
        <v>3</v>
      </c>
      <c r="J370" t="s">
        <v>729</v>
      </c>
      <c r="K370">
        <v>48</v>
      </c>
      <c r="L370" t="s">
        <v>304</v>
      </c>
      <c r="M370" t="s">
        <v>710</v>
      </c>
      <c r="N370" t="s">
        <v>478</v>
      </c>
      <c r="O370" t="s">
        <v>458</v>
      </c>
      <c r="P370" t="s">
        <v>481</v>
      </c>
      <c r="U370" s="116"/>
      <c r="V370" t="s">
        <v>498</v>
      </c>
      <c r="W370" s="116">
        <v>44631</v>
      </c>
      <c r="X370" s="116"/>
      <c r="Y370" t="s">
        <v>457</v>
      </c>
      <c r="AB370" s="116"/>
      <c r="AC370">
        <v>1</v>
      </c>
      <c r="AD370" s="83">
        <v>44631.622245370003</v>
      </c>
      <c r="AE370" s="83">
        <v>44631.622245370003</v>
      </c>
    </row>
    <row r="371" spans="1:31" x14ac:dyDescent="0.25">
      <c r="A371">
        <v>370</v>
      </c>
      <c r="B371" s="82" t="s">
        <v>1543</v>
      </c>
      <c r="C371" t="s">
        <v>1522</v>
      </c>
      <c r="D371" t="s">
        <v>461</v>
      </c>
      <c r="E371" t="s">
        <v>282</v>
      </c>
      <c r="F371" t="s">
        <v>283</v>
      </c>
      <c r="G371" t="s">
        <v>1544</v>
      </c>
      <c r="H371">
        <v>4</v>
      </c>
      <c r="I371">
        <v>2</v>
      </c>
      <c r="J371" t="s">
        <v>1545</v>
      </c>
      <c r="K371">
        <v>44</v>
      </c>
      <c r="L371" t="s">
        <v>306</v>
      </c>
      <c r="M371" t="s">
        <v>710</v>
      </c>
      <c r="N371" t="s">
        <v>478</v>
      </c>
      <c r="O371" t="s">
        <v>458</v>
      </c>
      <c r="P371" t="s">
        <v>481</v>
      </c>
      <c r="U371" s="116"/>
      <c r="V371" t="s">
        <v>498</v>
      </c>
      <c r="W371" s="116">
        <v>44631</v>
      </c>
      <c r="X371" s="116"/>
      <c r="Y371" t="s">
        <v>457</v>
      </c>
      <c r="AB371" s="116"/>
      <c r="AC371">
        <v>1</v>
      </c>
      <c r="AD371" s="83">
        <v>44631.627604166999</v>
      </c>
      <c r="AE371" s="83">
        <v>44631.627604166999</v>
      </c>
    </row>
    <row r="372" spans="1:31" x14ac:dyDescent="0.25">
      <c r="A372">
        <v>371</v>
      </c>
      <c r="B372" s="82" t="s">
        <v>1546</v>
      </c>
      <c r="C372" t="s">
        <v>1547</v>
      </c>
      <c r="D372" t="s">
        <v>461</v>
      </c>
      <c r="E372" t="s">
        <v>282</v>
      </c>
      <c r="F372" t="s">
        <v>283</v>
      </c>
      <c r="G372" t="s">
        <v>1544</v>
      </c>
      <c r="H372">
        <v>4</v>
      </c>
      <c r="I372">
        <v>2</v>
      </c>
      <c r="J372" t="s">
        <v>1545</v>
      </c>
      <c r="K372">
        <v>26</v>
      </c>
      <c r="L372" t="s">
        <v>304</v>
      </c>
      <c r="M372" t="s">
        <v>710</v>
      </c>
      <c r="N372" t="s">
        <v>478</v>
      </c>
      <c r="O372" t="s">
        <v>458</v>
      </c>
      <c r="P372" t="s">
        <v>481</v>
      </c>
      <c r="U372" s="116"/>
      <c r="V372" t="s">
        <v>498</v>
      </c>
      <c r="W372" s="116">
        <v>44631</v>
      </c>
      <c r="X372" s="116"/>
      <c r="Y372" t="s">
        <v>457</v>
      </c>
      <c r="AB372" s="116"/>
      <c r="AC372">
        <v>1</v>
      </c>
      <c r="AD372" s="83">
        <v>44631.628819443999</v>
      </c>
      <c r="AE372" s="83">
        <v>44631.628819443999</v>
      </c>
    </row>
    <row r="373" spans="1:31" x14ac:dyDescent="0.25">
      <c r="A373">
        <v>372</v>
      </c>
      <c r="B373" s="82" t="s">
        <v>1548</v>
      </c>
      <c r="C373" t="s">
        <v>1007</v>
      </c>
      <c r="D373" t="s">
        <v>461</v>
      </c>
      <c r="E373" t="s">
        <v>282</v>
      </c>
      <c r="F373" t="s">
        <v>283</v>
      </c>
      <c r="G373" t="s">
        <v>1544</v>
      </c>
      <c r="H373">
        <v>4</v>
      </c>
      <c r="I373">
        <v>2</v>
      </c>
      <c r="J373" t="s">
        <v>1545</v>
      </c>
      <c r="K373">
        <v>48</v>
      </c>
      <c r="L373" t="s">
        <v>304</v>
      </c>
      <c r="M373" t="s">
        <v>710</v>
      </c>
      <c r="N373" t="s">
        <v>478</v>
      </c>
      <c r="O373" t="s">
        <v>458</v>
      </c>
      <c r="P373" t="s">
        <v>481</v>
      </c>
      <c r="U373" s="116"/>
      <c r="V373" t="s">
        <v>498</v>
      </c>
      <c r="W373" s="116">
        <v>44631</v>
      </c>
      <c r="X373" s="116"/>
      <c r="Y373" t="s">
        <v>457</v>
      </c>
      <c r="AB373" s="116"/>
      <c r="AC373">
        <v>1</v>
      </c>
      <c r="AD373" s="83">
        <v>44631.629918981002</v>
      </c>
      <c r="AE373" s="83">
        <v>44631.629918981002</v>
      </c>
    </row>
    <row r="374" spans="1:31" x14ac:dyDescent="0.25">
      <c r="A374">
        <v>373</v>
      </c>
      <c r="B374" s="82" t="s">
        <v>1549</v>
      </c>
      <c r="C374" t="s">
        <v>1550</v>
      </c>
      <c r="D374" t="s">
        <v>461</v>
      </c>
      <c r="E374" t="s">
        <v>282</v>
      </c>
      <c r="F374" t="s">
        <v>283</v>
      </c>
      <c r="G374" t="s">
        <v>1544</v>
      </c>
      <c r="H374">
        <v>4</v>
      </c>
      <c r="I374">
        <v>2</v>
      </c>
      <c r="J374" t="s">
        <v>1545</v>
      </c>
      <c r="K374">
        <v>52</v>
      </c>
      <c r="L374" t="s">
        <v>304</v>
      </c>
      <c r="M374" t="s">
        <v>710</v>
      </c>
      <c r="N374" t="s">
        <v>485</v>
      </c>
      <c r="O374" t="s">
        <v>458</v>
      </c>
      <c r="P374" t="s">
        <v>481</v>
      </c>
      <c r="U374" s="116"/>
      <c r="V374" t="s">
        <v>498</v>
      </c>
      <c r="W374" s="116">
        <v>44631</v>
      </c>
      <c r="X374" s="116"/>
      <c r="Y374" t="s">
        <v>457</v>
      </c>
      <c r="AB374" s="116"/>
      <c r="AC374">
        <v>1</v>
      </c>
      <c r="AD374" s="83">
        <v>44631.631655092999</v>
      </c>
      <c r="AE374" s="83">
        <v>44631.631655092999</v>
      </c>
    </row>
    <row r="375" spans="1:31" x14ac:dyDescent="0.25">
      <c r="A375">
        <v>374</v>
      </c>
      <c r="B375" s="82" t="s">
        <v>1551</v>
      </c>
      <c r="C375" t="s">
        <v>1552</v>
      </c>
      <c r="D375" t="s">
        <v>461</v>
      </c>
      <c r="E375" t="s">
        <v>282</v>
      </c>
      <c r="F375" t="s">
        <v>283</v>
      </c>
      <c r="G375" t="s">
        <v>1544</v>
      </c>
      <c r="H375">
        <v>4</v>
      </c>
      <c r="I375">
        <v>2</v>
      </c>
      <c r="J375" t="s">
        <v>1545</v>
      </c>
      <c r="K375">
        <v>24</v>
      </c>
      <c r="L375" t="s">
        <v>306</v>
      </c>
      <c r="M375" t="s">
        <v>710</v>
      </c>
      <c r="N375" t="s">
        <v>478</v>
      </c>
      <c r="O375" t="s">
        <v>458</v>
      </c>
      <c r="P375" t="s">
        <v>481</v>
      </c>
      <c r="U375" s="116"/>
      <c r="V375" t="s">
        <v>498</v>
      </c>
      <c r="W375" s="116">
        <v>44631</v>
      </c>
      <c r="X375" s="116"/>
      <c r="Y375" t="s">
        <v>457</v>
      </c>
      <c r="AB375" s="116"/>
      <c r="AC375">
        <v>1</v>
      </c>
      <c r="AD375" s="83">
        <v>44631.6328125</v>
      </c>
      <c r="AE375" s="83">
        <v>44631.6328125</v>
      </c>
    </row>
    <row r="376" spans="1:31" x14ac:dyDescent="0.25">
      <c r="A376">
        <v>375</v>
      </c>
      <c r="B376" s="82" t="s">
        <v>1554</v>
      </c>
      <c r="C376" t="s">
        <v>1555</v>
      </c>
      <c r="D376" t="s">
        <v>461</v>
      </c>
      <c r="E376" t="s">
        <v>282</v>
      </c>
      <c r="F376" t="s">
        <v>283</v>
      </c>
      <c r="G376" t="s">
        <v>506</v>
      </c>
      <c r="H376">
        <v>1</v>
      </c>
      <c r="I376">
        <v>1</v>
      </c>
      <c r="J376" t="s">
        <v>1553</v>
      </c>
      <c r="K376">
        <v>53</v>
      </c>
      <c r="L376" t="s">
        <v>304</v>
      </c>
      <c r="M376" t="s">
        <v>710</v>
      </c>
      <c r="N376" t="s">
        <v>485</v>
      </c>
      <c r="O376" t="s">
        <v>458</v>
      </c>
      <c r="P376" t="s">
        <v>481</v>
      </c>
      <c r="U376" s="116"/>
      <c r="V376" t="s">
        <v>498</v>
      </c>
      <c r="W376" s="116">
        <v>44631</v>
      </c>
      <c r="X376" s="116"/>
      <c r="Y376" t="s">
        <v>457</v>
      </c>
      <c r="AB376" s="116"/>
      <c r="AC376">
        <v>1</v>
      </c>
      <c r="AD376" s="83">
        <v>44631.651608795997</v>
      </c>
      <c r="AE376" s="83">
        <v>44631.651608795997</v>
      </c>
    </row>
    <row r="377" spans="1:31" x14ac:dyDescent="0.25">
      <c r="A377">
        <v>376</v>
      </c>
      <c r="B377" s="82" t="s">
        <v>1557</v>
      </c>
      <c r="C377" t="s">
        <v>1558</v>
      </c>
      <c r="D377" t="s">
        <v>461</v>
      </c>
      <c r="E377" t="s">
        <v>282</v>
      </c>
      <c r="F377" t="s">
        <v>284</v>
      </c>
      <c r="G377" t="s">
        <v>352</v>
      </c>
      <c r="H377">
        <v>3</v>
      </c>
      <c r="I377">
        <v>4</v>
      </c>
      <c r="J377" t="s">
        <v>1490</v>
      </c>
      <c r="K377">
        <v>19</v>
      </c>
      <c r="L377" t="s">
        <v>306</v>
      </c>
      <c r="M377" t="s">
        <v>505</v>
      </c>
      <c r="N377" t="s">
        <v>477</v>
      </c>
      <c r="O377" t="s">
        <v>458</v>
      </c>
      <c r="P377" t="s">
        <v>503</v>
      </c>
      <c r="U377" s="116"/>
      <c r="V377" t="s">
        <v>526</v>
      </c>
      <c r="W377" s="116">
        <v>44632</v>
      </c>
      <c r="X377" s="116"/>
      <c r="Y377" t="s">
        <v>457</v>
      </c>
      <c r="AB377" s="116"/>
      <c r="AC377">
        <v>1</v>
      </c>
      <c r="AD377" s="83">
        <v>44632.315243056</v>
      </c>
      <c r="AE377" s="83">
        <v>44632.315243056</v>
      </c>
    </row>
    <row r="378" spans="1:31" x14ac:dyDescent="0.25">
      <c r="A378">
        <v>377</v>
      </c>
      <c r="B378" s="82" t="s">
        <v>1559</v>
      </c>
      <c r="C378" t="s">
        <v>1560</v>
      </c>
      <c r="D378" t="s">
        <v>461</v>
      </c>
      <c r="E378" t="s">
        <v>282</v>
      </c>
      <c r="F378" t="s">
        <v>284</v>
      </c>
      <c r="G378" t="s">
        <v>352</v>
      </c>
      <c r="H378">
        <v>3</v>
      </c>
      <c r="I378">
        <v>4</v>
      </c>
      <c r="J378" t="s">
        <v>1490</v>
      </c>
      <c r="K378">
        <v>15</v>
      </c>
      <c r="L378" t="s">
        <v>304</v>
      </c>
      <c r="M378" t="s">
        <v>505</v>
      </c>
      <c r="N378" t="s">
        <v>477</v>
      </c>
      <c r="O378" t="s">
        <v>458</v>
      </c>
      <c r="P378" t="s">
        <v>503</v>
      </c>
      <c r="U378" s="116"/>
      <c r="V378" t="s">
        <v>526</v>
      </c>
      <c r="W378" s="116">
        <v>44632</v>
      </c>
      <c r="X378" s="116"/>
      <c r="Y378" t="s">
        <v>457</v>
      </c>
      <c r="AB378" s="116"/>
      <c r="AC378">
        <v>1</v>
      </c>
      <c r="AD378" s="83">
        <v>44632.31806713</v>
      </c>
      <c r="AE378" s="83">
        <v>44632.31806713</v>
      </c>
    </row>
    <row r="379" spans="1:31" x14ac:dyDescent="0.25">
      <c r="A379">
        <v>378</v>
      </c>
      <c r="B379" s="82" t="s">
        <v>1561</v>
      </c>
      <c r="C379" t="s">
        <v>1562</v>
      </c>
      <c r="D379" t="s">
        <v>461</v>
      </c>
      <c r="E379" t="s">
        <v>282</v>
      </c>
      <c r="F379" t="s">
        <v>284</v>
      </c>
      <c r="G379" t="s">
        <v>352</v>
      </c>
      <c r="H379">
        <v>3</v>
      </c>
      <c r="I379">
        <v>4</v>
      </c>
      <c r="J379" t="s">
        <v>1490</v>
      </c>
      <c r="K379">
        <v>16</v>
      </c>
      <c r="L379" t="s">
        <v>304</v>
      </c>
      <c r="M379" t="s">
        <v>505</v>
      </c>
      <c r="N379" t="s">
        <v>477</v>
      </c>
      <c r="O379" t="s">
        <v>458</v>
      </c>
      <c r="P379" t="s">
        <v>503</v>
      </c>
      <c r="U379" s="116"/>
      <c r="V379" t="s">
        <v>526</v>
      </c>
      <c r="W379" s="116">
        <v>44632</v>
      </c>
      <c r="X379" s="116"/>
      <c r="Y379" t="s">
        <v>457</v>
      </c>
      <c r="AB379" s="116"/>
      <c r="AC379">
        <v>1</v>
      </c>
      <c r="AD379" s="83">
        <v>44632.319768519003</v>
      </c>
      <c r="AE379" s="83">
        <v>44632.319768519003</v>
      </c>
    </row>
    <row r="380" spans="1:31" x14ac:dyDescent="0.25">
      <c r="A380">
        <v>379</v>
      </c>
      <c r="B380" s="82" t="s">
        <v>1563</v>
      </c>
      <c r="C380" t="s">
        <v>1564</v>
      </c>
      <c r="D380" t="s">
        <v>461</v>
      </c>
      <c r="E380" t="s">
        <v>282</v>
      </c>
      <c r="F380" t="s">
        <v>284</v>
      </c>
      <c r="G380" t="s">
        <v>352</v>
      </c>
      <c r="H380">
        <v>3</v>
      </c>
      <c r="I380">
        <v>4</v>
      </c>
      <c r="J380" t="s">
        <v>1490</v>
      </c>
      <c r="K380">
        <v>67</v>
      </c>
      <c r="L380" t="s">
        <v>304</v>
      </c>
      <c r="M380" t="s">
        <v>505</v>
      </c>
      <c r="N380" t="s">
        <v>1565</v>
      </c>
      <c r="O380" t="s">
        <v>458</v>
      </c>
      <c r="P380" t="s">
        <v>503</v>
      </c>
      <c r="U380" s="116"/>
      <c r="V380" t="s">
        <v>526</v>
      </c>
      <c r="W380" s="116">
        <v>44632</v>
      </c>
      <c r="X380" s="116"/>
      <c r="Y380" t="s">
        <v>457</v>
      </c>
      <c r="AB380" s="116"/>
      <c r="AC380">
        <v>1</v>
      </c>
      <c r="AD380" s="83">
        <v>44632.325162036999</v>
      </c>
      <c r="AE380" s="83">
        <v>44632.325162036999</v>
      </c>
    </row>
    <row r="381" spans="1:31" x14ac:dyDescent="0.25">
      <c r="A381">
        <v>380</v>
      </c>
      <c r="B381" s="82" t="s">
        <v>1566</v>
      </c>
      <c r="C381" t="s">
        <v>1567</v>
      </c>
      <c r="D381" t="s">
        <v>461</v>
      </c>
      <c r="E381" t="s">
        <v>282</v>
      </c>
      <c r="F381" t="s">
        <v>284</v>
      </c>
      <c r="G381" t="s">
        <v>352</v>
      </c>
      <c r="H381">
        <v>3</v>
      </c>
      <c r="I381">
        <v>4</v>
      </c>
      <c r="J381" t="s">
        <v>1490</v>
      </c>
      <c r="K381">
        <v>67</v>
      </c>
      <c r="L381" t="s">
        <v>306</v>
      </c>
      <c r="M381" t="s">
        <v>505</v>
      </c>
      <c r="N381" t="s">
        <v>1568</v>
      </c>
      <c r="O381" t="s">
        <v>458</v>
      </c>
      <c r="P381" t="s">
        <v>503</v>
      </c>
      <c r="U381" s="116"/>
      <c r="V381" t="s">
        <v>526</v>
      </c>
      <c r="W381" s="116">
        <v>44632</v>
      </c>
      <c r="X381" s="116"/>
      <c r="Y381" t="s">
        <v>457</v>
      </c>
      <c r="AB381" s="116"/>
      <c r="AC381">
        <v>1</v>
      </c>
      <c r="AD381" s="83">
        <v>44632.326805555997</v>
      </c>
      <c r="AE381" s="83">
        <v>44632.326805555997</v>
      </c>
    </row>
    <row r="382" spans="1:31" x14ac:dyDescent="0.25">
      <c r="A382">
        <v>381</v>
      </c>
      <c r="B382" s="82" t="s">
        <v>1569</v>
      </c>
      <c r="C382" t="s">
        <v>1570</v>
      </c>
      <c r="D382" t="s">
        <v>461</v>
      </c>
      <c r="E382" t="s">
        <v>282</v>
      </c>
      <c r="F382" t="s">
        <v>284</v>
      </c>
      <c r="G382" t="s">
        <v>352</v>
      </c>
      <c r="H382">
        <v>3</v>
      </c>
      <c r="I382">
        <v>4</v>
      </c>
      <c r="J382" t="s">
        <v>1490</v>
      </c>
      <c r="K382">
        <v>26</v>
      </c>
      <c r="L382" t="s">
        <v>306</v>
      </c>
      <c r="M382" t="s">
        <v>505</v>
      </c>
      <c r="N382" t="s">
        <v>477</v>
      </c>
      <c r="O382" t="s">
        <v>458</v>
      </c>
      <c r="P382" t="s">
        <v>503</v>
      </c>
      <c r="U382" s="116"/>
      <c r="V382" t="s">
        <v>526</v>
      </c>
      <c r="W382" s="116">
        <v>44632</v>
      </c>
      <c r="X382" s="116"/>
      <c r="Y382" t="s">
        <v>457</v>
      </c>
      <c r="AB382" s="116"/>
      <c r="AC382">
        <v>1</v>
      </c>
      <c r="AD382" s="83">
        <v>44632.329201389002</v>
      </c>
      <c r="AE382" s="83">
        <v>44632.329201389002</v>
      </c>
    </row>
    <row r="383" spans="1:31" x14ac:dyDescent="0.25">
      <c r="A383">
        <v>382</v>
      </c>
      <c r="B383" s="82" t="s">
        <v>1571</v>
      </c>
      <c r="C383" t="s">
        <v>1572</v>
      </c>
      <c r="D383" t="s">
        <v>461</v>
      </c>
      <c r="E383" t="s">
        <v>282</v>
      </c>
      <c r="F383" t="s">
        <v>284</v>
      </c>
      <c r="G383" t="s">
        <v>352</v>
      </c>
      <c r="H383">
        <v>3</v>
      </c>
      <c r="I383">
        <v>3</v>
      </c>
      <c r="J383" t="s">
        <v>352</v>
      </c>
      <c r="K383">
        <v>53</v>
      </c>
      <c r="L383" t="s">
        <v>304</v>
      </c>
      <c r="M383" t="s">
        <v>505</v>
      </c>
      <c r="N383" t="s">
        <v>1573</v>
      </c>
      <c r="O383" t="s">
        <v>458</v>
      </c>
      <c r="P383" t="s">
        <v>503</v>
      </c>
      <c r="U383" s="116"/>
      <c r="V383" t="s">
        <v>526</v>
      </c>
      <c r="W383" s="116">
        <v>44632</v>
      </c>
      <c r="X383" s="116"/>
      <c r="Y383" t="s">
        <v>457</v>
      </c>
      <c r="AB383" s="116"/>
      <c r="AC383">
        <v>1</v>
      </c>
      <c r="AD383" s="83">
        <v>44632.340150463002</v>
      </c>
      <c r="AE383" s="83">
        <v>44632.340150463002</v>
      </c>
    </row>
    <row r="384" spans="1:31" x14ac:dyDescent="0.25">
      <c r="A384">
        <v>383</v>
      </c>
      <c r="B384" s="82" t="s">
        <v>1574</v>
      </c>
      <c r="C384" t="s">
        <v>1575</v>
      </c>
      <c r="D384" t="s">
        <v>461</v>
      </c>
      <c r="E384" t="s">
        <v>282</v>
      </c>
      <c r="F384" t="s">
        <v>284</v>
      </c>
      <c r="G384" t="s">
        <v>352</v>
      </c>
      <c r="H384">
        <v>3</v>
      </c>
      <c r="I384">
        <v>3</v>
      </c>
      <c r="J384" t="s">
        <v>352</v>
      </c>
      <c r="K384">
        <v>50</v>
      </c>
      <c r="L384" t="s">
        <v>306</v>
      </c>
      <c r="M384" t="s">
        <v>505</v>
      </c>
      <c r="N384" t="s">
        <v>483</v>
      </c>
      <c r="O384" t="s">
        <v>458</v>
      </c>
      <c r="P384" t="s">
        <v>503</v>
      </c>
      <c r="U384" s="116"/>
      <c r="V384" t="s">
        <v>526</v>
      </c>
      <c r="W384" s="116">
        <v>44632</v>
      </c>
      <c r="X384" s="116"/>
      <c r="Y384" t="s">
        <v>457</v>
      </c>
      <c r="AB384" s="116"/>
      <c r="AC384">
        <v>1</v>
      </c>
      <c r="AD384" s="83">
        <v>44632.344085648001</v>
      </c>
      <c r="AE384" s="83">
        <v>44632.344085648001</v>
      </c>
    </row>
    <row r="385" spans="1:31" x14ac:dyDescent="0.25">
      <c r="A385">
        <v>384</v>
      </c>
      <c r="B385" s="82" t="s">
        <v>1576</v>
      </c>
      <c r="C385" t="s">
        <v>1577</v>
      </c>
      <c r="D385" t="s">
        <v>461</v>
      </c>
      <c r="E385" t="s">
        <v>282</v>
      </c>
      <c r="F385" t="s">
        <v>284</v>
      </c>
      <c r="G385" t="s">
        <v>352</v>
      </c>
      <c r="H385">
        <v>3</v>
      </c>
      <c r="I385">
        <v>3</v>
      </c>
      <c r="J385" t="s">
        <v>352</v>
      </c>
      <c r="K385">
        <v>22</v>
      </c>
      <c r="L385" t="s">
        <v>306</v>
      </c>
      <c r="M385" t="s">
        <v>505</v>
      </c>
      <c r="N385" t="s">
        <v>477</v>
      </c>
      <c r="O385" t="s">
        <v>458</v>
      </c>
      <c r="P385" t="s">
        <v>503</v>
      </c>
      <c r="U385" s="116"/>
      <c r="V385" t="s">
        <v>526</v>
      </c>
      <c r="W385" s="116">
        <v>44632</v>
      </c>
      <c r="X385" s="116"/>
      <c r="Y385" t="s">
        <v>457</v>
      </c>
      <c r="AB385" s="116"/>
      <c r="AC385">
        <v>1</v>
      </c>
      <c r="AD385" s="83">
        <v>44632.345717593002</v>
      </c>
      <c r="AE385" s="83">
        <v>44632.345717593002</v>
      </c>
    </row>
    <row r="386" spans="1:31" x14ac:dyDescent="0.25">
      <c r="A386">
        <v>385</v>
      </c>
      <c r="B386" s="82" t="s">
        <v>1578</v>
      </c>
      <c r="C386" t="s">
        <v>1579</v>
      </c>
      <c r="D386" t="s">
        <v>461</v>
      </c>
      <c r="E386" t="s">
        <v>282</v>
      </c>
      <c r="F386" t="s">
        <v>288</v>
      </c>
      <c r="G386" t="s">
        <v>288</v>
      </c>
      <c r="H386">
        <v>4</v>
      </c>
      <c r="I386">
        <v>2</v>
      </c>
      <c r="J386" t="s">
        <v>288</v>
      </c>
      <c r="K386">
        <v>9</v>
      </c>
      <c r="L386" t="s">
        <v>304</v>
      </c>
      <c r="M386" t="s">
        <v>493</v>
      </c>
      <c r="N386" t="s">
        <v>478</v>
      </c>
      <c r="O386" t="s">
        <v>458</v>
      </c>
      <c r="P386" t="s">
        <v>482</v>
      </c>
      <c r="U386" s="116"/>
      <c r="V386" t="s">
        <v>491</v>
      </c>
      <c r="W386" s="116">
        <v>44632</v>
      </c>
      <c r="X386" s="116"/>
      <c r="Y386" t="s">
        <v>457</v>
      </c>
      <c r="Z386" t="s">
        <v>1580</v>
      </c>
      <c r="AA386" t="s">
        <v>480</v>
      </c>
      <c r="AB386" s="116">
        <v>44632</v>
      </c>
      <c r="AC386">
        <v>1</v>
      </c>
      <c r="AD386" s="83">
        <v>44632.346574073999</v>
      </c>
      <c r="AE386" s="83">
        <v>44632.346574073999</v>
      </c>
    </row>
    <row r="387" spans="1:31" x14ac:dyDescent="0.25">
      <c r="A387">
        <v>386</v>
      </c>
      <c r="B387" s="82" t="s">
        <v>1581</v>
      </c>
      <c r="C387" t="s">
        <v>1582</v>
      </c>
      <c r="D387" t="s">
        <v>461</v>
      </c>
      <c r="E387" t="s">
        <v>282</v>
      </c>
      <c r="F387" t="s">
        <v>284</v>
      </c>
      <c r="G387" t="s">
        <v>352</v>
      </c>
      <c r="H387">
        <v>3</v>
      </c>
      <c r="I387">
        <v>3</v>
      </c>
      <c r="J387" t="s">
        <v>352</v>
      </c>
      <c r="K387">
        <v>21</v>
      </c>
      <c r="L387" t="s">
        <v>306</v>
      </c>
      <c r="M387" t="s">
        <v>505</v>
      </c>
      <c r="N387" t="s">
        <v>477</v>
      </c>
      <c r="O387" t="s">
        <v>458</v>
      </c>
      <c r="P387" t="s">
        <v>503</v>
      </c>
      <c r="U387" s="116"/>
      <c r="V387" t="s">
        <v>526</v>
      </c>
      <c r="W387" s="116">
        <v>44632</v>
      </c>
      <c r="X387" s="116"/>
      <c r="Y387" t="s">
        <v>457</v>
      </c>
      <c r="AB387" s="116"/>
      <c r="AC387">
        <v>1</v>
      </c>
      <c r="AD387" s="83">
        <v>44632.347314815001</v>
      </c>
      <c r="AE387" s="83">
        <v>44632.347314815001</v>
      </c>
    </row>
    <row r="388" spans="1:31" x14ac:dyDescent="0.25">
      <c r="A388">
        <v>387</v>
      </c>
      <c r="B388" s="82" t="s">
        <v>1583</v>
      </c>
      <c r="C388" t="s">
        <v>1584</v>
      </c>
      <c r="D388" t="s">
        <v>461</v>
      </c>
      <c r="E388" t="s">
        <v>282</v>
      </c>
      <c r="F388" t="s">
        <v>284</v>
      </c>
      <c r="G388" t="s">
        <v>352</v>
      </c>
      <c r="H388">
        <v>3</v>
      </c>
      <c r="I388">
        <v>3</v>
      </c>
      <c r="J388" t="s">
        <v>352</v>
      </c>
      <c r="K388">
        <v>19</v>
      </c>
      <c r="L388" t="s">
        <v>306</v>
      </c>
      <c r="M388" t="s">
        <v>505</v>
      </c>
      <c r="N388" t="s">
        <v>477</v>
      </c>
      <c r="O388" t="s">
        <v>458</v>
      </c>
      <c r="P388" t="s">
        <v>503</v>
      </c>
      <c r="U388" s="116"/>
      <c r="V388" t="s">
        <v>526</v>
      </c>
      <c r="W388" s="116">
        <v>44632</v>
      </c>
      <c r="X388" s="116"/>
      <c r="Y388" t="s">
        <v>457</v>
      </c>
      <c r="AB388" s="116"/>
      <c r="AC388">
        <v>1</v>
      </c>
      <c r="AD388" s="83">
        <v>44632.349953703997</v>
      </c>
      <c r="AE388" s="83">
        <v>44632.349953703997</v>
      </c>
    </row>
    <row r="389" spans="1:31" x14ac:dyDescent="0.25">
      <c r="A389">
        <v>388</v>
      </c>
      <c r="B389" s="82" t="s">
        <v>1585</v>
      </c>
      <c r="C389" t="s">
        <v>1586</v>
      </c>
      <c r="D389" t="s">
        <v>461</v>
      </c>
      <c r="E389" t="s">
        <v>282</v>
      </c>
      <c r="F389" t="s">
        <v>284</v>
      </c>
      <c r="G389" t="s">
        <v>352</v>
      </c>
      <c r="H389">
        <v>3</v>
      </c>
      <c r="I389">
        <v>3</v>
      </c>
      <c r="J389" t="s">
        <v>352</v>
      </c>
      <c r="K389">
        <v>30</v>
      </c>
      <c r="L389" t="s">
        <v>306</v>
      </c>
      <c r="M389" t="s">
        <v>505</v>
      </c>
      <c r="N389" t="s">
        <v>497</v>
      </c>
      <c r="O389" t="s">
        <v>458</v>
      </c>
      <c r="P389" t="s">
        <v>503</v>
      </c>
      <c r="U389" s="116"/>
      <c r="V389" t="s">
        <v>526</v>
      </c>
      <c r="W389" s="116">
        <v>44632</v>
      </c>
      <c r="X389" s="116"/>
      <c r="Y389" t="s">
        <v>457</v>
      </c>
      <c r="AB389" s="116"/>
      <c r="AC389">
        <v>1</v>
      </c>
      <c r="AD389" s="83">
        <v>44632.353032407002</v>
      </c>
      <c r="AE389" s="83">
        <v>44632.353032407002</v>
      </c>
    </row>
    <row r="390" spans="1:31" x14ac:dyDescent="0.25">
      <c r="A390">
        <v>389</v>
      </c>
      <c r="B390" s="82" t="s">
        <v>1587</v>
      </c>
      <c r="C390" t="s">
        <v>1588</v>
      </c>
      <c r="D390" t="s">
        <v>461</v>
      </c>
      <c r="E390" t="s">
        <v>282</v>
      </c>
      <c r="F390" t="s">
        <v>284</v>
      </c>
      <c r="G390" t="s">
        <v>352</v>
      </c>
      <c r="H390">
        <v>3</v>
      </c>
      <c r="I390">
        <v>3</v>
      </c>
      <c r="J390" t="s">
        <v>352</v>
      </c>
      <c r="K390">
        <v>59</v>
      </c>
      <c r="L390" t="s">
        <v>304</v>
      </c>
      <c r="M390" t="s">
        <v>505</v>
      </c>
      <c r="N390" t="s">
        <v>489</v>
      </c>
      <c r="O390" t="s">
        <v>458</v>
      </c>
      <c r="P390" t="s">
        <v>503</v>
      </c>
      <c r="U390" s="116"/>
      <c r="V390" t="s">
        <v>526</v>
      </c>
      <c r="W390" s="116">
        <v>44632</v>
      </c>
      <c r="X390" s="116"/>
      <c r="Y390" t="s">
        <v>457</v>
      </c>
      <c r="AB390" s="116"/>
      <c r="AC390">
        <v>1</v>
      </c>
      <c r="AD390" s="83">
        <v>44632.354988425999</v>
      </c>
      <c r="AE390" s="83">
        <v>44632.354988425999</v>
      </c>
    </row>
    <row r="391" spans="1:31" x14ac:dyDescent="0.25">
      <c r="A391">
        <v>390</v>
      </c>
      <c r="B391" s="82" t="s">
        <v>1589</v>
      </c>
      <c r="C391" t="s">
        <v>1590</v>
      </c>
      <c r="D391" t="s">
        <v>461</v>
      </c>
      <c r="E391" t="s">
        <v>282</v>
      </c>
      <c r="F391" t="s">
        <v>284</v>
      </c>
      <c r="G391" t="s">
        <v>352</v>
      </c>
      <c r="H391">
        <v>2</v>
      </c>
      <c r="I391">
        <v>3</v>
      </c>
      <c r="J391" t="s">
        <v>352</v>
      </c>
      <c r="K391">
        <v>39</v>
      </c>
      <c r="L391" t="s">
        <v>304</v>
      </c>
      <c r="M391" t="s">
        <v>505</v>
      </c>
      <c r="N391" t="s">
        <v>484</v>
      </c>
      <c r="O391" t="s">
        <v>458</v>
      </c>
      <c r="P391" t="s">
        <v>503</v>
      </c>
      <c r="U391" s="116"/>
      <c r="V391" t="s">
        <v>526</v>
      </c>
      <c r="W391" s="116">
        <v>44632</v>
      </c>
      <c r="X391" s="116"/>
      <c r="Y391" t="s">
        <v>457</v>
      </c>
      <c r="AB391" s="116"/>
      <c r="AC391">
        <v>1</v>
      </c>
      <c r="AD391" s="83">
        <v>44632.358749999999</v>
      </c>
      <c r="AE391" s="83">
        <v>44632.358749999999</v>
      </c>
    </row>
    <row r="392" spans="1:31" x14ac:dyDescent="0.25">
      <c r="A392">
        <v>391</v>
      </c>
      <c r="B392" s="82" t="s">
        <v>1591</v>
      </c>
      <c r="C392" t="s">
        <v>1592</v>
      </c>
      <c r="D392" t="s">
        <v>461</v>
      </c>
      <c r="E392" t="s">
        <v>282</v>
      </c>
      <c r="F392" t="s">
        <v>284</v>
      </c>
      <c r="G392" t="s">
        <v>352</v>
      </c>
      <c r="H392">
        <v>2</v>
      </c>
      <c r="I392">
        <v>3</v>
      </c>
      <c r="J392" t="s">
        <v>352</v>
      </c>
      <c r="K392">
        <v>37</v>
      </c>
      <c r="L392" t="s">
        <v>306</v>
      </c>
      <c r="M392" t="s">
        <v>505</v>
      </c>
      <c r="N392" t="s">
        <v>489</v>
      </c>
      <c r="O392" t="s">
        <v>458</v>
      </c>
      <c r="P392" t="s">
        <v>503</v>
      </c>
      <c r="U392" s="116"/>
      <c r="V392" t="s">
        <v>526</v>
      </c>
      <c r="W392" s="116">
        <v>44632</v>
      </c>
      <c r="X392" s="116"/>
      <c r="Y392" t="s">
        <v>457</v>
      </c>
      <c r="AB392" s="116"/>
      <c r="AC392">
        <v>1</v>
      </c>
      <c r="AD392" s="83">
        <v>44632.360439814998</v>
      </c>
      <c r="AE392" s="83">
        <v>44632.360439814998</v>
      </c>
    </row>
    <row r="393" spans="1:31" x14ac:dyDescent="0.25">
      <c r="A393">
        <v>392</v>
      </c>
      <c r="B393" s="82" t="s">
        <v>1593</v>
      </c>
      <c r="C393" t="s">
        <v>1594</v>
      </c>
      <c r="D393" t="s">
        <v>461</v>
      </c>
      <c r="E393" t="s">
        <v>282</v>
      </c>
      <c r="F393" t="s">
        <v>284</v>
      </c>
      <c r="G393" t="s">
        <v>352</v>
      </c>
      <c r="H393">
        <v>2</v>
      </c>
      <c r="I393">
        <v>3</v>
      </c>
      <c r="J393" t="s">
        <v>352</v>
      </c>
      <c r="K393">
        <v>7</v>
      </c>
      <c r="L393" t="s">
        <v>304</v>
      </c>
      <c r="M393" t="s">
        <v>505</v>
      </c>
      <c r="N393" t="s">
        <v>497</v>
      </c>
      <c r="O393" t="s">
        <v>458</v>
      </c>
      <c r="P393" t="s">
        <v>503</v>
      </c>
      <c r="U393" s="116"/>
      <c r="V393" t="s">
        <v>526</v>
      </c>
      <c r="W393" s="116">
        <v>44632</v>
      </c>
      <c r="X393" s="116"/>
      <c r="Y393" t="s">
        <v>457</v>
      </c>
      <c r="AB393" s="116"/>
      <c r="AC393">
        <v>1</v>
      </c>
      <c r="AD393" s="83">
        <v>44632.362164352002</v>
      </c>
      <c r="AE393" s="83">
        <v>44632.362164352002</v>
      </c>
    </row>
    <row r="394" spans="1:31" x14ac:dyDescent="0.25">
      <c r="A394">
        <v>393</v>
      </c>
      <c r="B394" s="82" t="s">
        <v>1595</v>
      </c>
      <c r="C394" t="s">
        <v>1596</v>
      </c>
      <c r="D394" t="s">
        <v>461</v>
      </c>
      <c r="E394" t="s">
        <v>282</v>
      </c>
      <c r="F394" t="s">
        <v>284</v>
      </c>
      <c r="G394" t="s">
        <v>352</v>
      </c>
      <c r="H394">
        <v>2</v>
      </c>
      <c r="I394">
        <v>3</v>
      </c>
      <c r="J394" t="s">
        <v>352</v>
      </c>
      <c r="K394">
        <v>4</v>
      </c>
      <c r="L394" t="s">
        <v>306</v>
      </c>
      <c r="M394" t="s">
        <v>505</v>
      </c>
      <c r="N394" t="s">
        <v>497</v>
      </c>
      <c r="O394" t="s">
        <v>458</v>
      </c>
      <c r="P394" t="s">
        <v>503</v>
      </c>
      <c r="U394" s="116"/>
      <c r="V394" t="s">
        <v>526</v>
      </c>
      <c r="W394" s="116">
        <v>44632</v>
      </c>
      <c r="X394" s="116"/>
      <c r="Y394" t="s">
        <v>457</v>
      </c>
      <c r="AB394" s="116"/>
      <c r="AC394">
        <v>1</v>
      </c>
      <c r="AD394" s="83">
        <v>44632.363854167001</v>
      </c>
      <c r="AE394" s="83">
        <v>44632.363854167001</v>
      </c>
    </row>
    <row r="395" spans="1:31" x14ac:dyDescent="0.25">
      <c r="A395">
        <v>394</v>
      </c>
      <c r="B395" s="82" t="s">
        <v>1597</v>
      </c>
      <c r="C395" t="s">
        <v>1598</v>
      </c>
      <c r="D395" t="s">
        <v>461</v>
      </c>
      <c r="E395" t="s">
        <v>282</v>
      </c>
      <c r="F395" t="s">
        <v>284</v>
      </c>
      <c r="G395" t="s">
        <v>352</v>
      </c>
      <c r="H395">
        <v>2</v>
      </c>
      <c r="I395">
        <v>3</v>
      </c>
      <c r="J395" t="s">
        <v>352</v>
      </c>
      <c r="K395">
        <v>63</v>
      </c>
      <c r="L395" t="s">
        <v>304</v>
      </c>
      <c r="M395" t="s">
        <v>505</v>
      </c>
      <c r="N395" t="s">
        <v>485</v>
      </c>
      <c r="O395" t="s">
        <v>458</v>
      </c>
      <c r="P395" t="s">
        <v>503</v>
      </c>
      <c r="U395" s="116"/>
      <c r="V395" t="s">
        <v>526</v>
      </c>
      <c r="W395" s="116">
        <v>44632</v>
      </c>
      <c r="X395" s="116"/>
      <c r="Y395" t="s">
        <v>457</v>
      </c>
      <c r="AB395" s="116"/>
      <c r="AC395">
        <v>1</v>
      </c>
      <c r="AD395" s="83">
        <v>44632.366701389001</v>
      </c>
      <c r="AE395" s="83">
        <v>44632.366701389001</v>
      </c>
    </row>
    <row r="396" spans="1:31" x14ac:dyDescent="0.25">
      <c r="A396">
        <v>395</v>
      </c>
      <c r="B396" s="82" t="s">
        <v>1599</v>
      </c>
      <c r="C396" t="s">
        <v>1600</v>
      </c>
      <c r="D396" t="s">
        <v>461</v>
      </c>
      <c r="E396" t="s">
        <v>282</v>
      </c>
      <c r="F396" t="s">
        <v>284</v>
      </c>
      <c r="G396" t="s">
        <v>352</v>
      </c>
      <c r="H396">
        <v>2</v>
      </c>
      <c r="I396">
        <v>3</v>
      </c>
      <c r="J396" t="s">
        <v>352</v>
      </c>
      <c r="K396">
        <v>58</v>
      </c>
      <c r="L396" t="s">
        <v>306</v>
      </c>
      <c r="M396" t="s">
        <v>505</v>
      </c>
      <c r="N396" t="s">
        <v>485</v>
      </c>
      <c r="O396" t="s">
        <v>458</v>
      </c>
      <c r="P396" t="s">
        <v>503</v>
      </c>
      <c r="U396" s="116"/>
      <c r="V396" t="s">
        <v>526</v>
      </c>
      <c r="W396" s="116">
        <v>44632</v>
      </c>
      <c r="X396" s="116"/>
      <c r="Y396" t="s">
        <v>457</v>
      </c>
      <c r="AB396" s="116"/>
      <c r="AC396">
        <v>1</v>
      </c>
      <c r="AD396" s="83">
        <v>44632.369074073998</v>
      </c>
      <c r="AE396" s="83">
        <v>44632.369074073998</v>
      </c>
    </row>
    <row r="397" spans="1:31" x14ac:dyDescent="0.25">
      <c r="A397">
        <v>396</v>
      </c>
      <c r="B397" s="82" t="s">
        <v>1601</v>
      </c>
      <c r="C397" t="s">
        <v>1602</v>
      </c>
      <c r="D397" t="s">
        <v>461</v>
      </c>
      <c r="E397" t="s">
        <v>282</v>
      </c>
      <c r="F397" t="s">
        <v>284</v>
      </c>
      <c r="G397" t="s">
        <v>352</v>
      </c>
      <c r="H397">
        <v>2</v>
      </c>
      <c r="I397">
        <v>3</v>
      </c>
      <c r="J397" t="s">
        <v>352</v>
      </c>
      <c r="K397">
        <v>22</v>
      </c>
      <c r="L397" t="s">
        <v>304</v>
      </c>
      <c r="M397" t="s">
        <v>505</v>
      </c>
      <c r="N397" t="s">
        <v>477</v>
      </c>
      <c r="O397" t="s">
        <v>458</v>
      </c>
      <c r="P397" t="s">
        <v>503</v>
      </c>
      <c r="U397" s="116"/>
      <c r="V397" t="s">
        <v>526</v>
      </c>
      <c r="W397" s="116">
        <v>44632</v>
      </c>
      <c r="X397" s="116"/>
      <c r="Y397" t="s">
        <v>457</v>
      </c>
      <c r="AB397" s="116"/>
      <c r="AC397">
        <v>1</v>
      </c>
      <c r="AD397" s="83">
        <v>44632.371458333</v>
      </c>
      <c r="AE397" s="83">
        <v>44632.371458333</v>
      </c>
    </row>
    <row r="398" spans="1:31" x14ac:dyDescent="0.25">
      <c r="A398">
        <v>397</v>
      </c>
      <c r="B398" s="82" t="s">
        <v>1603</v>
      </c>
      <c r="C398" t="s">
        <v>1604</v>
      </c>
      <c r="D398" t="s">
        <v>461</v>
      </c>
      <c r="E398" t="s">
        <v>282</v>
      </c>
      <c r="F398" t="s">
        <v>284</v>
      </c>
      <c r="G398" t="s">
        <v>352</v>
      </c>
      <c r="H398">
        <v>1</v>
      </c>
      <c r="I398">
        <v>3</v>
      </c>
      <c r="J398" t="s">
        <v>352</v>
      </c>
      <c r="K398">
        <v>27</v>
      </c>
      <c r="L398" t="s">
        <v>304</v>
      </c>
      <c r="M398" t="s">
        <v>505</v>
      </c>
      <c r="N398" t="s">
        <v>489</v>
      </c>
      <c r="O398" t="s">
        <v>458</v>
      </c>
      <c r="P398" t="s">
        <v>503</v>
      </c>
      <c r="U398" s="116"/>
      <c r="V398" t="s">
        <v>526</v>
      </c>
      <c r="W398" s="116">
        <v>44632</v>
      </c>
      <c r="X398" s="116"/>
      <c r="Y398" t="s">
        <v>457</v>
      </c>
      <c r="AB398" s="116"/>
      <c r="AC398">
        <v>1</v>
      </c>
      <c r="AD398" s="83">
        <v>44632.373576389</v>
      </c>
      <c r="AE398" s="83">
        <v>44632.373576389</v>
      </c>
    </row>
    <row r="399" spans="1:31" x14ac:dyDescent="0.25">
      <c r="A399">
        <v>398</v>
      </c>
      <c r="B399" s="82" t="s">
        <v>1605</v>
      </c>
      <c r="C399" t="s">
        <v>1606</v>
      </c>
      <c r="D399" t="s">
        <v>461</v>
      </c>
      <c r="E399" t="s">
        <v>282</v>
      </c>
      <c r="F399" t="s">
        <v>284</v>
      </c>
      <c r="G399" t="s">
        <v>370</v>
      </c>
      <c r="H399">
        <v>2</v>
      </c>
      <c r="I399">
        <v>4</v>
      </c>
      <c r="J399" t="s">
        <v>1607</v>
      </c>
      <c r="K399">
        <v>43</v>
      </c>
      <c r="L399" t="s">
        <v>304</v>
      </c>
      <c r="M399" t="s">
        <v>505</v>
      </c>
      <c r="N399" t="s">
        <v>489</v>
      </c>
      <c r="O399" t="s">
        <v>458</v>
      </c>
      <c r="P399" t="s">
        <v>503</v>
      </c>
      <c r="U399" s="116"/>
      <c r="V399" t="s">
        <v>526</v>
      </c>
      <c r="W399" s="116">
        <v>44632</v>
      </c>
      <c r="X399" s="116"/>
      <c r="Y399" t="s">
        <v>457</v>
      </c>
      <c r="AB399" s="116"/>
      <c r="AC399">
        <v>1</v>
      </c>
      <c r="AD399" s="83">
        <v>44632.402754629999</v>
      </c>
      <c r="AE399" s="83">
        <v>44632.402754629999</v>
      </c>
    </row>
    <row r="400" spans="1:31" x14ac:dyDescent="0.25">
      <c r="A400">
        <v>399</v>
      </c>
      <c r="B400" s="82" t="s">
        <v>1608</v>
      </c>
      <c r="C400" t="s">
        <v>1609</v>
      </c>
      <c r="D400" t="s">
        <v>461</v>
      </c>
      <c r="E400" t="s">
        <v>282</v>
      </c>
      <c r="F400" t="s">
        <v>284</v>
      </c>
      <c r="G400" t="s">
        <v>370</v>
      </c>
      <c r="H400">
        <v>2</v>
      </c>
      <c r="I400">
        <v>4</v>
      </c>
      <c r="J400" t="s">
        <v>1607</v>
      </c>
      <c r="K400">
        <v>4</v>
      </c>
      <c r="L400" t="s">
        <v>304</v>
      </c>
      <c r="M400" t="s">
        <v>505</v>
      </c>
      <c r="N400" t="s">
        <v>497</v>
      </c>
      <c r="O400" t="s">
        <v>458</v>
      </c>
      <c r="P400" t="s">
        <v>503</v>
      </c>
      <c r="U400" s="116"/>
      <c r="V400" t="s">
        <v>526</v>
      </c>
      <c r="W400" s="116">
        <v>44632</v>
      </c>
      <c r="X400" s="116"/>
      <c r="Y400" t="s">
        <v>457</v>
      </c>
      <c r="AB400" s="116"/>
      <c r="AC400">
        <v>1</v>
      </c>
      <c r="AD400" s="83">
        <v>44632.404502315003</v>
      </c>
      <c r="AE400" s="83">
        <v>44632.404502315003</v>
      </c>
    </row>
    <row r="401" spans="1:31" x14ac:dyDescent="0.25">
      <c r="A401">
        <v>400</v>
      </c>
      <c r="B401" s="82" t="s">
        <v>1610</v>
      </c>
      <c r="C401" t="s">
        <v>1611</v>
      </c>
      <c r="D401" t="s">
        <v>461</v>
      </c>
      <c r="E401" t="s">
        <v>282</v>
      </c>
      <c r="F401" t="s">
        <v>284</v>
      </c>
      <c r="G401" t="s">
        <v>370</v>
      </c>
      <c r="H401">
        <v>2</v>
      </c>
      <c r="I401">
        <v>4</v>
      </c>
      <c r="J401" t="s">
        <v>1607</v>
      </c>
      <c r="K401">
        <v>14</v>
      </c>
      <c r="L401" t="s">
        <v>304</v>
      </c>
      <c r="M401" t="s">
        <v>505</v>
      </c>
      <c r="N401" t="s">
        <v>477</v>
      </c>
      <c r="O401" t="s">
        <v>458</v>
      </c>
      <c r="P401" t="s">
        <v>503</v>
      </c>
      <c r="U401" s="116"/>
      <c r="V401" t="s">
        <v>526</v>
      </c>
      <c r="W401" s="116">
        <v>44632</v>
      </c>
      <c r="X401" s="116"/>
      <c r="Y401" t="s">
        <v>457</v>
      </c>
      <c r="AB401" s="116"/>
      <c r="AC401">
        <v>1</v>
      </c>
      <c r="AD401" s="83">
        <v>44632.406238426003</v>
      </c>
      <c r="AE401" s="83">
        <v>44632.406238426003</v>
      </c>
    </row>
    <row r="402" spans="1:31" x14ac:dyDescent="0.25">
      <c r="A402">
        <v>401</v>
      </c>
      <c r="B402" s="82" t="s">
        <v>1612</v>
      </c>
      <c r="C402" t="s">
        <v>1613</v>
      </c>
      <c r="D402" t="s">
        <v>461</v>
      </c>
      <c r="E402" t="s">
        <v>282</v>
      </c>
      <c r="F402" t="s">
        <v>284</v>
      </c>
      <c r="G402" t="s">
        <v>370</v>
      </c>
      <c r="H402">
        <v>2</v>
      </c>
      <c r="I402">
        <v>4</v>
      </c>
      <c r="J402" t="s">
        <v>1607</v>
      </c>
      <c r="K402">
        <v>21</v>
      </c>
      <c r="L402" t="s">
        <v>304</v>
      </c>
      <c r="M402" t="s">
        <v>505</v>
      </c>
      <c r="N402" t="s">
        <v>477</v>
      </c>
      <c r="O402" t="s">
        <v>458</v>
      </c>
      <c r="P402" t="s">
        <v>503</v>
      </c>
      <c r="U402" s="116"/>
      <c r="V402" t="s">
        <v>526</v>
      </c>
      <c r="W402" s="116">
        <v>44632</v>
      </c>
      <c r="X402" s="116"/>
      <c r="Y402" t="s">
        <v>457</v>
      </c>
      <c r="AB402" s="116"/>
      <c r="AC402">
        <v>1</v>
      </c>
      <c r="AD402" s="83">
        <v>44632.407812500001</v>
      </c>
      <c r="AE402" s="83">
        <v>44632.407812500001</v>
      </c>
    </row>
    <row r="403" spans="1:31" x14ac:dyDescent="0.25">
      <c r="A403">
        <v>402</v>
      </c>
      <c r="B403" s="82" t="s">
        <v>1614</v>
      </c>
      <c r="C403" t="s">
        <v>1615</v>
      </c>
      <c r="D403" t="s">
        <v>461</v>
      </c>
      <c r="E403" t="s">
        <v>282</v>
      </c>
      <c r="F403" t="s">
        <v>284</v>
      </c>
      <c r="G403" t="s">
        <v>370</v>
      </c>
      <c r="H403">
        <v>2</v>
      </c>
      <c r="I403">
        <v>4</v>
      </c>
      <c r="J403" t="s">
        <v>1607</v>
      </c>
      <c r="K403">
        <v>42</v>
      </c>
      <c r="L403" t="s">
        <v>304</v>
      </c>
      <c r="M403" t="s">
        <v>505</v>
      </c>
      <c r="N403" t="s">
        <v>489</v>
      </c>
      <c r="O403" t="s">
        <v>458</v>
      </c>
      <c r="P403" t="s">
        <v>503</v>
      </c>
      <c r="U403" s="116"/>
      <c r="V403" t="s">
        <v>526</v>
      </c>
      <c r="W403" s="116">
        <v>44632</v>
      </c>
      <c r="X403" s="116"/>
      <c r="Y403" t="s">
        <v>457</v>
      </c>
      <c r="AB403" s="116"/>
      <c r="AC403">
        <v>1</v>
      </c>
      <c r="AD403" s="83">
        <v>44632.412465278001</v>
      </c>
      <c r="AE403" s="83">
        <v>44632.412465278001</v>
      </c>
    </row>
    <row r="404" spans="1:31" x14ac:dyDescent="0.25">
      <c r="A404">
        <v>403</v>
      </c>
      <c r="B404" s="82" t="s">
        <v>1616</v>
      </c>
      <c r="C404" t="s">
        <v>633</v>
      </c>
      <c r="D404" t="s">
        <v>461</v>
      </c>
      <c r="E404" t="s">
        <v>282</v>
      </c>
      <c r="F404" t="s">
        <v>284</v>
      </c>
      <c r="G404" t="s">
        <v>370</v>
      </c>
      <c r="H404">
        <v>2</v>
      </c>
      <c r="I404">
        <v>4</v>
      </c>
      <c r="J404" t="s">
        <v>1607</v>
      </c>
      <c r="K404">
        <v>41</v>
      </c>
      <c r="L404" t="s">
        <v>306</v>
      </c>
      <c r="M404" t="s">
        <v>505</v>
      </c>
      <c r="N404" t="s">
        <v>489</v>
      </c>
      <c r="O404" t="s">
        <v>458</v>
      </c>
      <c r="P404" t="s">
        <v>503</v>
      </c>
      <c r="U404" s="116"/>
      <c r="V404" t="s">
        <v>526</v>
      </c>
      <c r="W404" s="116">
        <v>44632</v>
      </c>
      <c r="X404" s="116"/>
      <c r="Y404" t="s">
        <v>457</v>
      </c>
      <c r="AB404" s="116"/>
      <c r="AC404">
        <v>1</v>
      </c>
      <c r="AD404" s="83">
        <v>44632.414016203998</v>
      </c>
      <c r="AE404" s="83">
        <v>44632.414016203998</v>
      </c>
    </row>
    <row r="405" spans="1:31" x14ac:dyDescent="0.25">
      <c r="A405">
        <v>404</v>
      </c>
      <c r="B405" s="82" t="s">
        <v>1617</v>
      </c>
      <c r="C405" t="s">
        <v>1618</v>
      </c>
      <c r="D405" t="s">
        <v>461</v>
      </c>
      <c r="E405" t="s">
        <v>282</v>
      </c>
      <c r="F405" t="s">
        <v>284</v>
      </c>
      <c r="G405" t="s">
        <v>370</v>
      </c>
      <c r="H405">
        <v>2</v>
      </c>
      <c r="I405">
        <v>4</v>
      </c>
      <c r="J405" t="s">
        <v>1607</v>
      </c>
      <c r="K405">
        <v>20</v>
      </c>
      <c r="L405" t="s">
        <v>304</v>
      </c>
      <c r="M405" t="s">
        <v>505</v>
      </c>
      <c r="N405" t="s">
        <v>477</v>
      </c>
      <c r="O405" t="s">
        <v>458</v>
      </c>
      <c r="P405" t="s">
        <v>503</v>
      </c>
      <c r="U405" s="116"/>
      <c r="V405" t="s">
        <v>526</v>
      </c>
      <c r="W405" s="116">
        <v>44632</v>
      </c>
      <c r="X405" s="116"/>
      <c r="Y405" t="s">
        <v>457</v>
      </c>
      <c r="AB405" s="116"/>
      <c r="AC405">
        <v>1</v>
      </c>
      <c r="AD405" s="83">
        <v>44632.415358796003</v>
      </c>
      <c r="AE405" s="83">
        <v>44632.415358796003</v>
      </c>
    </row>
    <row r="406" spans="1:31" x14ac:dyDescent="0.25">
      <c r="A406">
        <v>405</v>
      </c>
      <c r="B406" s="82" t="s">
        <v>1619</v>
      </c>
      <c r="C406" t="s">
        <v>1620</v>
      </c>
      <c r="D406" t="s">
        <v>461</v>
      </c>
      <c r="E406" t="s">
        <v>282</v>
      </c>
      <c r="F406" t="s">
        <v>284</v>
      </c>
      <c r="G406" t="s">
        <v>370</v>
      </c>
      <c r="H406">
        <v>2</v>
      </c>
      <c r="I406">
        <v>4</v>
      </c>
      <c r="J406" t="s">
        <v>1607</v>
      </c>
      <c r="K406">
        <v>12</v>
      </c>
      <c r="L406" t="s">
        <v>306</v>
      </c>
      <c r="M406" t="s">
        <v>505</v>
      </c>
      <c r="N406" t="s">
        <v>497</v>
      </c>
      <c r="O406" t="s">
        <v>458</v>
      </c>
      <c r="P406" t="s">
        <v>503</v>
      </c>
      <c r="U406" s="116"/>
      <c r="V406" t="s">
        <v>526</v>
      </c>
      <c r="W406" s="116">
        <v>44632</v>
      </c>
      <c r="X406" s="116"/>
      <c r="Y406" t="s">
        <v>457</v>
      </c>
      <c r="AB406" s="116"/>
      <c r="AC406">
        <v>1</v>
      </c>
      <c r="AD406" s="83">
        <v>44632.416550925998</v>
      </c>
      <c r="AE406" s="83">
        <v>44632.416550925998</v>
      </c>
    </row>
    <row r="407" spans="1:31" x14ac:dyDescent="0.25">
      <c r="A407">
        <v>406</v>
      </c>
      <c r="B407" s="82" t="s">
        <v>1621</v>
      </c>
      <c r="C407" t="s">
        <v>1622</v>
      </c>
      <c r="D407" t="s">
        <v>461</v>
      </c>
      <c r="E407" t="s">
        <v>282</v>
      </c>
      <c r="F407" t="s">
        <v>284</v>
      </c>
      <c r="G407" t="s">
        <v>370</v>
      </c>
      <c r="H407">
        <v>2</v>
      </c>
      <c r="I407">
        <v>4</v>
      </c>
      <c r="J407" t="s">
        <v>1607</v>
      </c>
      <c r="K407">
        <v>55</v>
      </c>
      <c r="L407" t="s">
        <v>304</v>
      </c>
      <c r="M407" t="s">
        <v>505</v>
      </c>
      <c r="N407" t="s">
        <v>637</v>
      </c>
      <c r="O407" t="s">
        <v>458</v>
      </c>
      <c r="P407" t="s">
        <v>503</v>
      </c>
      <c r="U407" s="116"/>
      <c r="V407" t="s">
        <v>526</v>
      </c>
      <c r="W407" s="116">
        <v>44632</v>
      </c>
      <c r="X407" s="116"/>
      <c r="Y407" t="s">
        <v>457</v>
      </c>
      <c r="AB407" s="116"/>
      <c r="AC407">
        <v>1</v>
      </c>
      <c r="AD407" s="83">
        <v>44632.417893518999</v>
      </c>
      <c r="AE407" s="83">
        <v>44632.417893518999</v>
      </c>
    </row>
    <row r="408" spans="1:31" x14ac:dyDescent="0.25">
      <c r="A408">
        <v>407</v>
      </c>
      <c r="B408" s="82" t="s">
        <v>1623</v>
      </c>
      <c r="C408" t="s">
        <v>842</v>
      </c>
      <c r="D408" t="s">
        <v>461</v>
      </c>
      <c r="E408" t="s">
        <v>282</v>
      </c>
      <c r="F408" t="s">
        <v>284</v>
      </c>
      <c r="G408" t="s">
        <v>370</v>
      </c>
      <c r="H408">
        <v>2</v>
      </c>
      <c r="I408">
        <v>4</v>
      </c>
      <c r="J408" t="s">
        <v>1607</v>
      </c>
      <c r="K408">
        <v>54</v>
      </c>
      <c r="L408" t="s">
        <v>306</v>
      </c>
      <c r="M408" t="s">
        <v>505</v>
      </c>
      <c r="N408" t="s">
        <v>489</v>
      </c>
      <c r="O408" t="s">
        <v>458</v>
      </c>
      <c r="P408" t="s">
        <v>503</v>
      </c>
      <c r="U408" s="116"/>
      <c r="V408" t="s">
        <v>526</v>
      </c>
      <c r="W408" s="116">
        <v>44632</v>
      </c>
      <c r="X408" s="116"/>
      <c r="Y408" t="s">
        <v>457</v>
      </c>
      <c r="AB408" s="116"/>
      <c r="AC408">
        <v>1</v>
      </c>
      <c r="AD408" s="83">
        <v>44632.419421295999</v>
      </c>
      <c r="AE408" s="83">
        <v>44632.419421295999</v>
      </c>
    </row>
    <row r="409" spans="1:31" x14ac:dyDescent="0.25">
      <c r="A409">
        <v>408</v>
      </c>
      <c r="B409" s="82" t="s">
        <v>1624</v>
      </c>
      <c r="C409" t="s">
        <v>1625</v>
      </c>
      <c r="D409" t="s">
        <v>461</v>
      </c>
      <c r="E409" t="s">
        <v>282</v>
      </c>
      <c r="F409" t="s">
        <v>284</v>
      </c>
      <c r="G409" t="s">
        <v>370</v>
      </c>
      <c r="H409">
        <v>2</v>
      </c>
      <c r="I409">
        <v>4</v>
      </c>
      <c r="J409" t="s">
        <v>1607</v>
      </c>
      <c r="K409">
        <v>25</v>
      </c>
      <c r="L409" t="s">
        <v>304</v>
      </c>
      <c r="M409" t="s">
        <v>505</v>
      </c>
      <c r="N409" t="s">
        <v>477</v>
      </c>
      <c r="O409" t="s">
        <v>458</v>
      </c>
      <c r="P409" t="s">
        <v>503</v>
      </c>
      <c r="U409" s="116"/>
      <c r="V409" t="s">
        <v>526</v>
      </c>
      <c r="W409" s="116">
        <v>44632</v>
      </c>
      <c r="X409" s="116"/>
      <c r="Y409" t="s">
        <v>457</v>
      </c>
      <c r="AB409" s="116"/>
      <c r="AC409">
        <v>1</v>
      </c>
      <c r="AD409" s="83">
        <v>44632.420787037001</v>
      </c>
      <c r="AE409" s="83">
        <v>44632.420787037001</v>
      </c>
    </row>
    <row r="410" spans="1:31" x14ac:dyDescent="0.25">
      <c r="A410">
        <v>409</v>
      </c>
      <c r="B410" s="82" t="s">
        <v>1626</v>
      </c>
      <c r="C410" t="s">
        <v>536</v>
      </c>
      <c r="D410" t="s">
        <v>461</v>
      </c>
      <c r="E410" t="s">
        <v>282</v>
      </c>
      <c r="F410" t="s">
        <v>284</v>
      </c>
      <c r="G410" t="s">
        <v>370</v>
      </c>
      <c r="H410">
        <v>2</v>
      </c>
      <c r="I410">
        <v>4</v>
      </c>
      <c r="J410" t="s">
        <v>1607</v>
      </c>
      <c r="K410">
        <v>39</v>
      </c>
      <c r="L410" t="s">
        <v>304</v>
      </c>
      <c r="M410" t="s">
        <v>505</v>
      </c>
      <c r="N410" t="s">
        <v>489</v>
      </c>
      <c r="O410" t="s">
        <v>458</v>
      </c>
      <c r="P410" t="s">
        <v>503</v>
      </c>
      <c r="U410" s="116"/>
      <c r="V410" t="s">
        <v>526</v>
      </c>
      <c r="W410" s="116">
        <v>44632</v>
      </c>
      <c r="X410" s="116"/>
      <c r="Y410" t="s">
        <v>457</v>
      </c>
      <c r="AB410" s="116"/>
      <c r="AC410">
        <v>1</v>
      </c>
      <c r="AD410" s="83">
        <v>44632.422361110999</v>
      </c>
      <c r="AE410" s="83">
        <v>44632.422361110999</v>
      </c>
    </row>
    <row r="411" spans="1:31" x14ac:dyDescent="0.25">
      <c r="A411">
        <v>410</v>
      </c>
      <c r="B411" s="82" t="s">
        <v>1627</v>
      </c>
      <c r="C411" t="s">
        <v>1628</v>
      </c>
      <c r="D411" t="s">
        <v>461</v>
      </c>
      <c r="E411" t="s">
        <v>282</v>
      </c>
      <c r="F411" t="s">
        <v>284</v>
      </c>
      <c r="G411" t="s">
        <v>370</v>
      </c>
      <c r="H411">
        <v>2</v>
      </c>
      <c r="I411">
        <v>4</v>
      </c>
      <c r="J411" t="s">
        <v>1607</v>
      </c>
      <c r="K411">
        <v>33</v>
      </c>
      <c r="L411" t="s">
        <v>306</v>
      </c>
      <c r="M411" t="s">
        <v>505</v>
      </c>
      <c r="N411" t="s">
        <v>489</v>
      </c>
      <c r="O411" t="s">
        <v>458</v>
      </c>
      <c r="P411" t="s">
        <v>503</v>
      </c>
      <c r="U411" s="116"/>
      <c r="V411" t="s">
        <v>526</v>
      </c>
      <c r="W411" s="116">
        <v>44632</v>
      </c>
      <c r="X411" s="116"/>
      <c r="Y411" t="s">
        <v>457</v>
      </c>
      <c r="AB411" s="116"/>
      <c r="AC411">
        <v>1</v>
      </c>
      <c r="AD411" s="83">
        <v>44632.423819443997</v>
      </c>
      <c r="AE411" s="83">
        <v>44632.423819443997</v>
      </c>
    </row>
    <row r="412" spans="1:31" x14ac:dyDescent="0.25">
      <c r="A412">
        <v>411</v>
      </c>
      <c r="B412" s="82" t="s">
        <v>1629</v>
      </c>
      <c r="C412" t="s">
        <v>1630</v>
      </c>
      <c r="D412" t="s">
        <v>461</v>
      </c>
      <c r="E412" t="s">
        <v>282</v>
      </c>
      <c r="F412" t="s">
        <v>284</v>
      </c>
      <c r="G412" t="s">
        <v>370</v>
      </c>
      <c r="H412">
        <v>2</v>
      </c>
      <c r="I412">
        <v>4</v>
      </c>
      <c r="J412" t="s">
        <v>1607</v>
      </c>
      <c r="K412">
        <v>6</v>
      </c>
      <c r="L412" t="s">
        <v>304</v>
      </c>
      <c r="M412" t="s">
        <v>505</v>
      </c>
      <c r="N412" t="s">
        <v>497</v>
      </c>
      <c r="O412" t="s">
        <v>458</v>
      </c>
      <c r="P412" t="s">
        <v>503</v>
      </c>
      <c r="U412" s="116"/>
      <c r="V412" t="s">
        <v>526</v>
      </c>
      <c r="W412" s="116">
        <v>44632</v>
      </c>
      <c r="X412" s="116"/>
      <c r="Y412" t="s">
        <v>457</v>
      </c>
      <c r="AB412" s="116"/>
      <c r="AC412">
        <v>1</v>
      </c>
      <c r="AD412" s="83">
        <v>44632.425370370001</v>
      </c>
      <c r="AE412" s="83">
        <v>44632.425370370001</v>
      </c>
    </row>
    <row r="413" spans="1:31" x14ac:dyDescent="0.25">
      <c r="A413">
        <v>412</v>
      </c>
      <c r="B413" s="82" t="s">
        <v>1631</v>
      </c>
      <c r="C413" t="s">
        <v>1632</v>
      </c>
      <c r="D413" t="s">
        <v>461</v>
      </c>
      <c r="E413" t="s">
        <v>282</v>
      </c>
      <c r="F413" t="s">
        <v>284</v>
      </c>
      <c r="G413" t="s">
        <v>370</v>
      </c>
      <c r="H413">
        <v>2</v>
      </c>
      <c r="I413">
        <v>4</v>
      </c>
      <c r="J413" t="s">
        <v>1607</v>
      </c>
      <c r="K413">
        <v>12</v>
      </c>
      <c r="L413" t="s">
        <v>306</v>
      </c>
      <c r="M413" t="s">
        <v>505</v>
      </c>
      <c r="N413" t="s">
        <v>477</v>
      </c>
      <c r="O413" t="s">
        <v>458</v>
      </c>
      <c r="P413" t="s">
        <v>503</v>
      </c>
      <c r="U413" s="116"/>
      <c r="V413" t="s">
        <v>526</v>
      </c>
      <c r="W413" s="116">
        <v>44632</v>
      </c>
      <c r="X413" s="116"/>
      <c r="Y413" t="s">
        <v>457</v>
      </c>
      <c r="AB413" s="116"/>
      <c r="AC413">
        <v>1</v>
      </c>
      <c r="AD413" s="83">
        <v>44632.426608795999</v>
      </c>
      <c r="AE413" s="83">
        <v>44632.426608795999</v>
      </c>
    </row>
    <row r="414" spans="1:31" x14ac:dyDescent="0.25">
      <c r="A414">
        <v>413</v>
      </c>
      <c r="B414" s="82" t="s">
        <v>1633</v>
      </c>
      <c r="C414" t="s">
        <v>1634</v>
      </c>
      <c r="D414" t="s">
        <v>461</v>
      </c>
      <c r="E414" t="s">
        <v>282</v>
      </c>
      <c r="F414" t="s">
        <v>284</v>
      </c>
      <c r="G414" t="s">
        <v>337</v>
      </c>
      <c r="H414">
        <v>4</v>
      </c>
      <c r="I414">
        <v>1</v>
      </c>
      <c r="J414" t="s">
        <v>1635</v>
      </c>
      <c r="K414">
        <v>43</v>
      </c>
      <c r="L414" t="s">
        <v>304</v>
      </c>
      <c r="M414" t="s">
        <v>505</v>
      </c>
      <c r="N414" t="s">
        <v>489</v>
      </c>
      <c r="O414" t="s">
        <v>458</v>
      </c>
      <c r="P414" t="s">
        <v>503</v>
      </c>
      <c r="U414" s="116"/>
      <c r="V414" t="s">
        <v>526</v>
      </c>
      <c r="W414" s="116">
        <v>44632</v>
      </c>
      <c r="X414" s="116"/>
      <c r="Y414" t="s">
        <v>457</v>
      </c>
      <c r="AB414" s="116"/>
      <c r="AC414">
        <v>1</v>
      </c>
      <c r="AD414" s="83">
        <v>44632.464490740997</v>
      </c>
      <c r="AE414" s="83">
        <v>44632.464490740997</v>
      </c>
    </row>
    <row r="415" spans="1:31" x14ac:dyDescent="0.25">
      <c r="A415">
        <v>414</v>
      </c>
      <c r="B415" s="82" t="s">
        <v>1636</v>
      </c>
      <c r="C415" t="s">
        <v>1637</v>
      </c>
      <c r="D415" t="s">
        <v>461</v>
      </c>
      <c r="E415" t="s">
        <v>282</v>
      </c>
      <c r="F415" t="s">
        <v>284</v>
      </c>
      <c r="G415" t="s">
        <v>337</v>
      </c>
      <c r="H415">
        <v>4</v>
      </c>
      <c r="I415">
        <v>1</v>
      </c>
      <c r="J415" t="s">
        <v>1635</v>
      </c>
      <c r="K415">
        <v>23</v>
      </c>
      <c r="L415" t="s">
        <v>306</v>
      </c>
      <c r="M415" t="s">
        <v>505</v>
      </c>
      <c r="N415" t="s">
        <v>477</v>
      </c>
      <c r="O415" t="s">
        <v>458</v>
      </c>
      <c r="P415" t="s">
        <v>503</v>
      </c>
      <c r="U415" s="116"/>
      <c r="V415" t="s">
        <v>526</v>
      </c>
      <c r="W415" s="116">
        <v>44632</v>
      </c>
      <c r="X415" s="116"/>
      <c r="Y415" t="s">
        <v>457</v>
      </c>
      <c r="AB415" s="116"/>
      <c r="AC415">
        <v>1</v>
      </c>
      <c r="AD415" s="83">
        <v>44632.472476852003</v>
      </c>
      <c r="AE415" s="83">
        <v>44632.472476852003</v>
      </c>
    </row>
    <row r="416" spans="1:31" x14ac:dyDescent="0.25">
      <c r="A416">
        <v>415</v>
      </c>
      <c r="B416" s="82" t="s">
        <v>1638</v>
      </c>
      <c r="C416" t="s">
        <v>1639</v>
      </c>
      <c r="D416" t="s">
        <v>461</v>
      </c>
      <c r="E416" t="s">
        <v>282</v>
      </c>
      <c r="F416" t="s">
        <v>284</v>
      </c>
      <c r="G416" t="s">
        <v>337</v>
      </c>
      <c r="H416">
        <v>4</v>
      </c>
      <c r="I416">
        <v>1</v>
      </c>
      <c r="J416" t="s">
        <v>1635</v>
      </c>
      <c r="K416">
        <v>26</v>
      </c>
      <c r="L416" t="s">
        <v>306</v>
      </c>
      <c r="M416" t="s">
        <v>505</v>
      </c>
      <c r="N416" t="s">
        <v>477</v>
      </c>
      <c r="O416" t="s">
        <v>458</v>
      </c>
      <c r="P416" t="s">
        <v>503</v>
      </c>
      <c r="U416" s="116"/>
      <c r="V416" t="s">
        <v>526</v>
      </c>
      <c r="W416" s="116">
        <v>44632</v>
      </c>
      <c r="X416" s="116"/>
      <c r="Y416" t="s">
        <v>457</v>
      </c>
      <c r="AB416" s="116"/>
      <c r="AC416">
        <v>1</v>
      </c>
      <c r="AD416" s="83">
        <v>44632.474513888999</v>
      </c>
      <c r="AE416" s="83">
        <v>44632.474513888999</v>
      </c>
    </row>
    <row r="417" spans="1:31" x14ac:dyDescent="0.25">
      <c r="A417">
        <v>416</v>
      </c>
      <c r="B417" s="82" t="s">
        <v>1640</v>
      </c>
      <c r="C417" t="s">
        <v>682</v>
      </c>
      <c r="D417" t="s">
        <v>461</v>
      </c>
      <c r="E417" t="s">
        <v>282</v>
      </c>
      <c r="F417" t="s">
        <v>284</v>
      </c>
      <c r="G417" t="s">
        <v>337</v>
      </c>
      <c r="H417">
        <v>4</v>
      </c>
      <c r="I417">
        <v>1</v>
      </c>
      <c r="J417" t="s">
        <v>1635</v>
      </c>
      <c r="K417">
        <v>30</v>
      </c>
      <c r="L417" t="s">
        <v>304</v>
      </c>
      <c r="M417" t="s">
        <v>505</v>
      </c>
      <c r="N417" t="s">
        <v>477</v>
      </c>
      <c r="O417" t="s">
        <v>458</v>
      </c>
      <c r="P417" t="s">
        <v>503</v>
      </c>
      <c r="U417" s="116"/>
      <c r="V417" t="s">
        <v>526</v>
      </c>
      <c r="W417" s="116">
        <v>44632</v>
      </c>
      <c r="X417" s="116"/>
      <c r="Y417" t="s">
        <v>457</v>
      </c>
      <c r="AB417" s="116"/>
      <c r="AC417">
        <v>1</v>
      </c>
      <c r="AD417" s="83">
        <v>44632.475972221997</v>
      </c>
      <c r="AE417" s="83">
        <v>44632.475972221997</v>
      </c>
    </row>
    <row r="418" spans="1:31" x14ac:dyDescent="0.25">
      <c r="A418">
        <v>417</v>
      </c>
      <c r="B418" s="82" t="s">
        <v>1641</v>
      </c>
      <c r="C418" t="s">
        <v>1642</v>
      </c>
      <c r="D418" t="s">
        <v>461</v>
      </c>
      <c r="E418" t="s">
        <v>282</v>
      </c>
      <c r="F418" t="s">
        <v>284</v>
      </c>
      <c r="G418" t="s">
        <v>337</v>
      </c>
      <c r="H418">
        <v>4</v>
      </c>
      <c r="I418">
        <v>1</v>
      </c>
      <c r="J418" t="s">
        <v>1635</v>
      </c>
      <c r="K418">
        <v>36</v>
      </c>
      <c r="L418" t="s">
        <v>304</v>
      </c>
      <c r="M418" t="s">
        <v>505</v>
      </c>
      <c r="N418" t="s">
        <v>484</v>
      </c>
      <c r="O418" t="s">
        <v>458</v>
      </c>
      <c r="P418" t="s">
        <v>503</v>
      </c>
      <c r="U418" s="116"/>
      <c r="V418" t="s">
        <v>526</v>
      </c>
      <c r="W418" s="116">
        <v>44632</v>
      </c>
      <c r="X418" s="116"/>
      <c r="Y418" t="s">
        <v>457</v>
      </c>
      <c r="AB418" s="116"/>
      <c r="AC418">
        <v>1</v>
      </c>
      <c r="AD418" s="83">
        <v>44632.477719907001</v>
      </c>
      <c r="AE418" s="83">
        <v>44632.477719907001</v>
      </c>
    </row>
    <row r="419" spans="1:31" x14ac:dyDescent="0.25">
      <c r="A419">
        <v>418</v>
      </c>
      <c r="B419" s="82" t="s">
        <v>1643</v>
      </c>
      <c r="C419" t="s">
        <v>1644</v>
      </c>
      <c r="D419" t="s">
        <v>461</v>
      </c>
      <c r="E419" t="s">
        <v>282</v>
      </c>
      <c r="F419" t="s">
        <v>284</v>
      </c>
      <c r="G419" t="s">
        <v>594</v>
      </c>
      <c r="H419">
        <v>2</v>
      </c>
      <c r="I419">
        <v>5</v>
      </c>
      <c r="J419" t="s">
        <v>1645</v>
      </c>
      <c r="K419">
        <v>46</v>
      </c>
      <c r="L419" t="s">
        <v>304</v>
      </c>
      <c r="M419" t="s">
        <v>307</v>
      </c>
      <c r="N419" t="s">
        <v>478</v>
      </c>
      <c r="O419" t="s">
        <v>458</v>
      </c>
      <c r="P419" t="s">
        <v>481</v>
      </c>
      <c r="U419" s="116"/>
      <c r="V419" t="s">
        <v>513</v>
      </c>
      <c r="W419" s="116">
        <v>44632</v>
      </c>
      <c r="X419" s="116"/>
      <c r="Y419" t="s">
        <v>457</v>
      </c>
      <c r="AB419" s="116"/>
      <c r="AC419">
        <v>1</v>
      </c>
      <c r="AD419" s="83">
        <v>44632.493252314998</v>
      </c>
      <c r="AE419" s="83">
        <v>44632.493252314998</v>
      </c>
    </row>
    <row r="420" spans="1:31" x14ac:dyDescent="0.25">
      <c r="A420">
        <v>419</v>
      </c>
      <c r="B420" s="82" t="s">
        <v>1646</v>
      </c>
      <c r="C420" t="s">
        <v>1647</v>
      </c>
      <c r="D420" t="s">
        <v>461</v>
      </c>
      <c r="E420" t="s">
        <v>282</v>
      </c>
      <c r="F420" t="s">
        <v>284</v>
      </c>
      <c r="G420" t="s">
        <v>594</v>
      </c>
      <c r="H420">
        <v>2</v>
      </c>
      <c r="I420">
        <v>5</v>
      </c>
      <c r="J420" t="s">
        <v>1645</v>
      </c>
      <c r="K420">
        <v>46</v>
      </c>
      <c r="L420" t="s">
        <v>306</v>
      </c>
      <c r="M420" t="s">
        <v>307</v>
      </c>
      <c r="N420" t="s">
        <v>478</v>
      </c>
      <c r="O420" t="s">
        <v>458</v>
      </c>
      <c r="P420" t="s">
        <v>481</v>
      </c>
      <c r="U420" s="116"/>
      <c r="V420" t="s">
        <v>513</v>
      </c>
      <c r="W420" s="116">
        <v>44632</v>
      </c>
      <c r="X420" s="116"/>
      <c r="Y420" t="s">
        <v>457</v>
      </c>
      <c r="AB420" s="116"/>
      <c r="AC420">
        <v>2</v>
      </c>
      <c r="AD420" s="83">
        <v>44632.494444443997</v>
      </c>
      <c r="AE420" s="83">
        <v>44632.494444443997</v>
      </c>
    </row>
    <row r="421" spans="1:31" x14ac:dyDescent="0.25">
      <c r="A421">
        <v>420</v>
      </c>
      <c r="B421" s="82" t="s">
        <v>1648</v>
      </c>
      <c r="C421" t="s">
        <v>1649</v>
      </c>
      <c r="D421" t="s">
        <v>461</v>
      </c>
      <c r="E421" t="s">
        <v>282</v>
      </c>
      <c r="F421" t="s">
        <v>284</v>
      </c>
      <c r="G421" t="s">
        <v>529</v>
      </c>
      <c r="H421">
        <v>1</v>
      </c>
      <c r="I421">
        <v>1</v>
      </c>
      <c r="J421" t="s">
        <v>1650</v>
      </c>
      <c r="K421">
        <v>55</v>
      </c>
      <c r="L421" t="s">
        <v>306</v>
      </c>
      <c r="M421" t="s">
        <v>307</v>
      </c>
      <c r="N421" t="s">
        <v>478</v>
      </c>
      <c r="O421" t="s">
        <v>458</v>
      </c>
      <c r="P421" t="s">
        <v>481</v>
      </c>
      <c r="U421" s="116"/>
      <c r="V421" t="s">
        <v>513</v>
      </c>
      <c r="W421" s="116">
        <v>44632</v>
      </c>
      <c r="X421" s="116"/>
      <c r="Y421" t="s">
        <v>457</v>
      </c>
      <c r="AB421" s="116"/>
      <c r="AC421">
        <v>1</v>
      </c>
      <c r="AD421" s="83">
        <v>44632.507152778002</v>
      </c>
      <c r="AE421" s="83">
        <v>44632.507152778002</v>
      </c>
    </row>
    <row r="422" spans="1:31" x14ac:dyDescent="0.25">
      <c r="A422">
        <v>421</v>
      </c>
      <c r="B422" s="82" t="s">
        <v>1651</v>
      </c>
      <c r="C422" t="s">
        <v>1652</v>
      </c>
      <c r="D422" t="s">
        <v>461</v>
      </c>
      <c r="E422" t="s">
        <v>282</v>
      </c>
      <c r="F422" t="s">
        <v>284</v>
      </c>
      <c r="G422" t="s">
        <v>594</v>
      </c>
      <c r="H422">
        <v>2</v>
      </c>
      <c r="I422">
        <v>5</v>
      </c>
      <c r="J422" t="s">
        <v>595</v>
      </c>
      <c r="K422">
        <v>40</v>
      </c>
      <c r="L422" t="s">
        <v>304</v>
      </c>
      <c r="M422" t="s">
        <v>307</v>
      </c>
      <c r="N422" t="s">
        <v>478</v>
      </c>
      <c r="O422" t="s">
        <v>458</v>
      </c>
      <c r="P422" t="s">
        <v>590</v>
      </c>
      <c r="U422" s="116"/>
      <c r="V422" t="s">
        <v>513</v>
      </c>
      <c r="W422" s="116">
        <v>44632</v>
      </c>
      <c r="X422" s="116"/>
      <c r="Y422" t="s">
        <v>457</v>
      </c>
      <c r="AB422" s="116"/>
      <c r="AC422">
        <v>1</v>
      </c>
      <c r="AD422" s="83">
        <v>44632.513773147999</v>
      </c>
      <c r="AE422" s="83">
        <v>44632.513773147999</v>
      </c>
    </row>
    <row r="423" spans="1:31" x14ac:dyDescent="0.25">
      <c r="A423">
        <v>422</v>
      </c>
      <c r="B423" s="82" t="s">
        <v>1653</v>
      </c>
      <c r="C423" t="s">
        <v>578</v>
      </c>
      <c r="D423" t="s">
        <v>461</v>
      </c>
      <c r="E423" t="s">
        <v>282</v>
      </c>
      <c r="F423" t="s">
        <v>284</v>
      </c>
      <c r="G423" t="s">
        <v>594</v>
      </c>
      <c r="H423">
        <v>2</v>
      </c>
      <c r="I423">
        <v>5</v>
      </c>
      <c r="J423" t="s">
        <v>595</v>
      </c>
      <c r="K423">
        <v>42</v>
      </c>
      <c r="L423" t="s">
        <v>306</v>
      </c>
      <c r="M423" t="s">
        <v>307</v>
      </c>
      <c r="N423" t="s">
        <v>478</v>
      </c>
      <c r="O423" t="s">
        <v>458</v>
      </c>
      <c r="P423" t="s">
        <v>590</v>
      </c>
      <c r="U423" s="116"/>
      <c r="V423" t="s">
        <v>513</v>
      </c>
      <c r="W423" s="116">
        <v>44632</v>
      </c>
      <c r="X423" s="116"/>
      <c r="Y423" t="s">
        <v>457</v>
      </c>
      <c r="AB423" s="116"/>
      <c r="AC423">
        <v>1</v>
      </c>
      <c r="AD423" s="83">
        <v>44632.514525462997</v>
      </c>
      <c r="AE423" s="83">
        <v>44632.514525462997</v>
      </c>
    </row>
    <row r="424" spans="1:31" x14ac:dyDescent="0.25">
      <c r="A424">
        <v>423</v>
      </c>
      <c r="B424" s="82" t="s">
        <v>1654</v>
      </c>
      <c r="C424" t="s">
        <v>1655</v>
      </c>
      <c r="D424" t="s">
        <v>461</v>
      </c>
      <c r="E424" t="s">
        <v>282</v>
      </c>
      <c r="F424" t="s">
        <v>284</v>
      </c>
      <c r="G424" t="s">
        <v>594</v>
      </c>
      <c r="H424">
        <v>2</v>
      </c>
      <c r="I424">
        <v>5</v>
      </c>
      <c r="J424" t="s">
        <v>595</v>
      </c>
      <c r="K424">
        <v>18</v>
      </c>
      <c r="L424" t="s">
        <v>304</v>
      </c>
      <c r="M424" t="s">
        <v>307</v>
      </c>
      <c r="N424" t="s">
        <v>478</v>
      </c>
      <c r="O424" t="s">
        <v>458</v>
      </c>
      <c r="P424" t="s">
        <v>590</v>
      </c>
      <c r="U424" s="116"/>
      <c r="V424" t="s">
        <v>513</v>
      </c>
      <c r="W424" s="116">
        <v>44632</v>
      </c>
      <c r="X424" s="116"/>
      <c r="Y424" t="s">
        <v>457</v>
      </c>
      <c r="AB424" s="116"/>
      <c r="AC424">
        <v>2</v>
      </c>
      <c r="AD424" s="83">
        <v>44632.515555555998</v>
      </c>
      <c r="AE424" s="83">
        <v>44632.515555555998</v>
      </c>
    </row>
    <row r="425" spans="1:31" x14ac:dyDescent="0.25">
      <c r="A425">
        <v>424</v>
      </c>
      <c r="B425" s="82" t="s">
        <v>1656</v>
      </c>
      <c r="C425" t="s">
        <v>1657</v>
      </c>
      <c r="D425" t="s">
        <v>461</v>
      </c>
      <c r="E425" t="s">
        <v>282</v>
      </c>
      <c r="F425" t="s">
        <v>284</v>
      </c>
      <c r="G425" t="s">
        <v>594</v>
      </c>
      <c r="H425">
        <v>2</v>
      </c>
      <c r="I425">
        <v>5</v>
      </c>
      <c r="J425" t="s">
        <v>595</v>
      </c>
      <c r="K425">
        <v>13</v>
      </c>
      <c r="L425" t="s">
        <v>304</v>
      </c>
      <c r="M425" t="s">
        <v>307</v>
      </c>
      <c r="N425" t="s">
        <v>478</v>
      </c>
      <c r="O425" t="s">
        <v>458</v>
      </c>
      <c r="P425" t="s">
        <v>481</v>
      </c>
      <c r="U425" s="116"/>
      <c r="V425" t="s">
        <v>513</v>
      </c>
      <c r="W425" s="116">
        <v>44632</v>
      </c>
      <c r="X425" s="116"/>
      <c r="Y425" t="s">
        <v>457</v>
      </c>
      <c r="AB425" s="116"/>
      <c r="AC425">
        <v>2</v>
      </c>
      <c r="AD425" s="83">
        <v>44632.516655093001</v>
      </c>
      <c r="AE425" s="83">
        <v>44632.516655093001</v>
      </c>
    </row>
    <row r="426" spans="1:31" x14ac:dyDescent="0.25">
      <c r="A426">
        <v>425</v>
      </c>
      <c r="B426" s="82" t="s">
        <v>1658</v>
      </c>
      <c r="C426" t="s">
        <v>1659</v>
      </c>
      <c r="D426" t="s">
        <v>461</v>
      </c>
      <c r="E426" t="s">
        <v>282</v>
      </c>
      <c r="F426" t="s">
        <v>284</v>
      </c>
      <c r="G426" t="s">
        <v>341</v>
      </c>
      <c r="H426">
        <v>3</v>
      </c>
      <c r="I426">
        <v>2</v>
      </c>
      <c r="J426" t="s">
        <v>1660</v>
      </c>
      <c r="K426">
        <v>57</v>
      </c>
      <c r="L426" t="s">
        <v>306</v>
      </c>
      <c r="M426" t="s">
        <v>307</v>
      </c>
      <c r="N426" t="s">
        <v>478</v>
      </c>
      <c r="O426" t="s">
        <v>458</v>
      </c>
      <c r="P426" t="s">
        <v>590</v>
      </c>
      <c r="U426" s="116"/>
      <c r="V426" t="s">
        <v>513</v>
      </c>
      <c r="W426" s="116">
        <v>44633</v>
      </c>
      <c r="X426" s="116"/>
      <c r="Y426" t="s">
        <v>457</v>
      </c>
      <c r="AB426" s="116"/>
      <c r="AC426">
        <v>1</v>
      </c>
      <c r="AD426" s="83">
        <v>44633.421249999999</v>
      </c>
      <c r="AE426" s="83">
        <v>44633.421249999999</v>
      </c>
    </row>
    <row r="427" spans="1:31" x14ac:dyDescent="0.25">
      <c r="A427">
        <v>426</v>
      </c>
      <c r="B427" s="82" t="s">
        <v>1661</v>
      </c>
      <c r="C427" t="s">
        <v>1662</v>
      </c>
      <c r="D427" t="s">
        <v>461</v>
      </c>
      <c r="E427" t="s">
        <v>282</v>
      </c>
      <c r="F427" t="s">
        <v>284</v>
      </c>
      <c r="G427" t="s">
        <v>341</v>
      </c>
      <c r="H427">
        <v>3</v>
      </c>
      <c r="I427">
        <v>2</v>
      </c>
      <c r="J427" t="s">
        <v>1660</v>
      </c>
      <c r="K427">
        <v>54</v>
      </c>
      <c r="L427" t="s">
        <v>304</v>
      </c>
      <c r="M427" t="s">
        <v>307</v>
      </c>
      <c r="N427" t="s">
        <v>478</v>
      </c>
      <c r="O427" t="s">
        <v>458</v>
      </c>
      <c r="P427" t="s">
        <v>590</v>
      </c>
      <c r="U427" s="116"/>
      <c r="V427" t="s">
        <v>513</v>
      </c>
      <c r="W427" s="116">
        <v>44633</v>
      </c>
      <c r="X427" s="116"/>
      <c r="Y427" t="s">
        <v>457</v>
      </c>
      <c r="AB427" s="116"/>
      <c r="AC427">
        <v>2</v>
      </c>
      <c r="AD427" s="83">
        <v>44633.422013889001</v>
      </c>
      <c r="AE427" s="83">
        <v>44633.422013889001</v>
      </c>
    </row>
    <row r="428" spans="1:31" x14ac:dyDescent="0.25">
      <c r="A428">
        <v>427</v>
      </c>
      <c r="B428" s="82" t="s">
        <v>1663</v>
      </c>
      <c r="C428" t="s">
        <v>662</v>
      </c>
      <c r="D428" t="s">
        <v>461</v>
      </c>
      <c r="E428" t="s">
        <v>282</v>
      </c>
      <c r="F428" t="s">
        <v>284</v>
      </c>
      <c r="G428" t="s">
        <v>341</v>
      </c>
      <c r="H428">
        <v>3</v>
      </c>
      <c r="I428">
        <v>2</v>
      </c>
      <c r="J428" t="s">
        <v>1660</v>
      </c>
      <c r="K428">
        <v>55</v>
      </c>
      <c r="L428" t="s">
        <v>306</v>
      </c>
      <c r="M428" t="s">
        <v>307</v>
      </c>
      <c r="N428" t="s">
        <v>478</v>
      </c>
      <c r="O428" t="s">
        <v>458</v>
      </c>
      <c r="P428" t="s">
        <v>590</v>
      </c>
      <c r="U428" s="116"/>
      <c r="V428" t="s">
        <v>513</v>
      </c>
      <c r="W428" s="116">
        <v>44633</v>
      </c>
      <c r="X428" s="116"/>
      <c r="Y428" t="s">
        <v>457</v>
      </c>
      <c r="AB428" s="116"/>
      <c r="AC428">
        <v>2</v>
      </c>
      <c r="AD428" s="83">
        <v>44633.422812500001</v>
      </c>
      <c r="AE428" s="83">
        <v>44633.422812500001</v>
      </c>
    </row>
    <row r="429" spans="1:31" x14ac:dyDescent="0.25">
      <c r="A429">
        <v>428</v>
      </c>
      <c r="B429" s="82" t="s">
        <v>1664</v>
      </c>
      <c r="C429" t="s">
        <v>1665</v>
      </c>
      <c r="D429" t="s">
        <v>461</v>
      </c>
      <c r="E429" t="s">
        <v>282</v>
      </c>
      <c r="F429" t="s">
        <v>284</v>
      </c>
      <c r="G429" t="s">
        <v>341</v>
      </c>
      <c r="H429">
        <v>3</v>
      </c>
      <c r="I429">
        <v>2</v>
      </c>
      <c r="J429" t="s">
        <v>1660</v>
      </c>
      <c r="K429">
        <v>65</v>
      </c>
      <c r="L429" t="s">
        <v>304</v>
      </c>
      <c r="M429" t="s">
        <v>307</v>
      </c>
      <c r="N429" t="s">
        <v>478</v>
      </c>
      <c r="O429" t="s">
        <v>458</v>
      </c>
      <c r="P429" t="s">
        <v>590</v>
      </c>
      <c r="U429" s="116"/>
      <c r="V429" t="s">
        <v>513</v>
      </c>
      <c r="W429" s="116">
        <v>44633</v>
      </c>
      <c r="X429" s="116"/>
      <c r="Y429" t="s">
        <v>457</v>
      </c>
      <c r="AB429" s="116"/>
      <c r="AC429">
        <v>2</v>
      </c>
      <c r="AD429" s="83">
        <v>44633.423877314999</v>
      </c>
      <c r="AE429" s="83">
        <v>44633.423877314999</v>
      </c>
    </row>
    <row r="430" spans="1:31" x14ac:dyDescent="0.25">
      <c r="A430">
        <v>429</v>
      </c>
      <c r="B430" s="82" t="s">
        <v>1666</v>
      </c>
      <c r="C430" t="s">
        <v>1667</v>
      </c>
      <c r="D430" t="s">
        <v>461</v>
      </c>
      <c r="E430" t="s">
        <v>282</v>
      </c>
      <c r="F430" t="s">
        <v>284</v>
      </c>
      <c r="G430" t="s">
        <v>341</v>
      </c>
      <c r="H430">
        <v>3</v>
      </c>
      <c r="I430">
        <v>2</v>
      </c>
      <c r="J430" t="s">
        <v>1660</v>
      </c>
      <c r="K430">
        <v>6</v>
      </c>
      <c r="L430" t="s">
        <v>306</v>
      </c>
      <c r="M430" t="s">
        <v>307</v>
      </c>
      <c r="N430" t="s">
        <v>478</v>
      </c>
      <c r="O430" t="s">
        <v>458</v>
      </c>
      <c r="P430" t="s">
        <v>590</v>
      </c>
      <c r="U430" s="116"/>
      <c r="V430" t="s">
        <v>513</v>
      </c>
      <c r="W430" s="116">
        <v>44633</v>
      </c>
      <c r="X430" s="116"/>
      <c r="Y430" t="s">
        <v>457</v>
      </c>
      <c r="AB430" s="116"/>
      <c r="AC430">
        <v>2</v>
      </c>
      <c r="AD430" s="83">
        <v>44633.424849536997</v>
      </c>
      <c r="AE430" s="83">
        <v>44633.424849536997</v>
      </c>
    </row>
    <row r="431" spans="1:31" x14ac:dyDescent="0.25">
      <c r="A431">
        <v>430</v>
      </c>
      <c r="B431" s="82" t="s">
        <v>1668</v>
      </c>
      <c r="C431" t="s">
        <v>1669</v>
      </c>
      <c r="D431" t="s">
        <v>461</v>
      </c>
      <c r="E431" t="s">
        <v>282</v>
      </c>
      <c r="F431" t="s">
        <v>284</v>
      </c>
      <c r="G431" t="s">
        <v>339</v>
      </c>
      <c r="H431">
        <v>3</v>
      </c>
      <c r="I431">
        <v>1</v>
      </c>
      <c r="J431" t="s">
        <v>339</v>
      </c>
      <c r="K431">
        <v>44</v>
      </c>
      <c r="L431" t="s">
        <v>304</v>
      </c>
      <c r="M431" t="s">
        <v>307</v>
      </c>
      <c r="N431" t="s">
        <v>478</v>
      </c>
      <c r="O431" t="s">
        <v>458</v>
      </c>
      <c r="P431" t="s">
        <v>481</v>
      </c>
      <c r="U431" s="116"/>
      <c r="V431" t="s">
        <v>513</v>
      </c>
      <c r="W431" s="116">
        <v>44633</v>
      </c>
      <c r="X431" s="116"/>
      <c r="Y431" t="s">
        <v>457</v>
      </c>
      <c r="AB431" s="116"/>
      <c r="AC431">
        <v>0</v>
      </c>
      <c r="AD431" s="83">
        <v>44633.455706018998</v>
      </c>
      <c r="AE431" s="83">
        <v>44633.455706018998</v>
      </c>
    </row>
    <row r="432" spans="1:31" x14ac:dyDescent="0.25">
      <c r="A432">
        <v>431</v>
      </c>
      <c r="B432" s="82" t="s">
        <v>1670</v>
      </c>
      <c r="C432" t="s">
        <v>1671</v>
      </c>
      <c r="D432" t="s">
        <v>461</v>
      </c>
      <c r="E432" t="s">
        <v>282</v>
      </c>
      <c r="F432" t="s">
        <v>284</v>
      </c>
      <c r="G432" t="s">
        <v>339</v>
      </c>
      <c r="H432">
        <v>3</v>
      </c>
      <c r="I432">
        <v>1</v>
      </c>
      <c r="J432" t="s">
        <v>339</v>
      </c>
      <c r="K432">
        <v>38</v>
      </c>
      <c r="L432" t="s">
        <v>304</v>
      </c>
      <c r="M432" t="s">
        <v>307</v>
      </c>
      <c r="N432" t="s">
        <v>478</v>
      </c>
      <c r="O432" t="s">
        <v>458</v>
      </c>
      <c r="P432" t="s">
        <v>481</v>
      </c>
      <c r="U432" s="116"/>
      <c r="V432" t="s">
        <v>513</v>
      </c>
      <c r="W432" s="116">
        <v>44633</v>
      </c>
      <c r="X432" s="116"/>
      <c r="Y432" t="s">
        <v>457</v>
      </c>
      <c r="AB432" s="116"/>
      <c r="AC432">
        <v>1</v>
      </c>
      <c r="AD432" s="83">
        <v>44633.456747684999</v>
      </c>
      <c r="AE432" s="83">
        <v>44633.456747684999</v>
      </c>
    </row>
    <row r="433" spans="1:31" x14ac:dyDescent="0.25">
      <c r="A433">
        <v>432</v>
      </c>
      <c r="B433" s="82" t="s">
        <v>1672</v>
      </c>
      <c r="C433" t="s">
        <v>1673</v>
      </c>
      <c r="D433" t="s">
        <v>461</v>
      </c>
      <c r="E433" t="s">
        <v>282</v>
      </c>
      <c r="F433" t="s">
        <v>284</v>
      </c>
      <c r="G433" t="s">
        <v>594</v>
      </c>
      <c r="H433">
        <v>2</v>
      </c>
      <c r="I433">
        <v>5</v>
      </c>
      <c r="J433" t="s">
        <v>594</v>
      </c>
      <c r="K433">
        <v>68</v>
      </c>
      <c r="L433" t="s">
        <v>304</v>
      </c>
      <c r="M433" t="s">
        <v>307</v>
      </c>
      <c r="N433" t="s">
        <v>478</v>
      </c>
      <c r="O433" t="s">
        <v>458</v>
      </c>
      <c r="P433" t="s">
        <v>590</v>
      </c>
      <c r="U433" s="116"/>
      <c r="V433" t="s">
        <v>513</v>
      </c>
      <c r="W433" s="116">
        <v>44633</v>
      </c>
      <c r="X433" s="116"/>
      <c r="Y433" t="s">
        <v>457</v>
      </c>
      <c r="AB433" s="116"/>
      <c r="AC433">
        <v>1</v>
      </c>
      <c r="AD433" s="83">
        <v>44633.480011574</v>
      </c>
      <c r="AE433" s="83">
        <v>44633.480011574</v>
      </c>
    </row>
    <row r="434" spans="1:31" x14ac:dyDescent="0.25">
      <c r="A434">
        <v>433</v>
      </c>
      <c r="B434" s="82" t="s">
        <v>1674</v>
      </c>
      <c r="C434" t="s">
        <v>1675</v>
      </c>
      <c r="D434" t="s">
        <v>461</v>
      </c>
      <c r="E434" t="s">
        <v>282</v>
      </c>
      <c r="F434" t="s">
        <v>284</v>
      </c>
      <c r="G434" t="s">
        <v>594</v>
      </c>
      <c r="H434">
        <v>2</v>
      </c>
      <c r="I434">
        <v>5</v>
      </c>
      <c r="J434" t="s">
        <v>595</v>
      </c>
      <c r="K434">
        <v>41</v>
      </c>
      <c r="L434" t="s">
        <v>304</v>
      </c>
      <c r="M434" t="s">
        <v>307</v>
      </c>
      <c r="N434" t="s">
        <v>478</v>
      </c>
      <c r="O434" t="s">
        <v>458</v>
      </c>
      <c r="P434" t="s">
        <v>590</v>
      </c>
      <c r="U434" s="116"/>
      <c r="V434" t="s">
        <v>513</v>
      </c>
      <c r="W434" s="116">
        <v>44633</v>
      </c>
      <c r="X434" s="116"/>
      <c r="Y434" t="s">
        <v>457</v>
      </c>
      <c r="AB434" s="116"/>
      <c r="AC434">
        <v>1</v>
      </c>
      <c r="AD434" s="83">
        <v>44633.480914352003</v>
      </c>
      <c r="AE434" s="83">
        <v>44633.480914352003</v>
      </c>
    </row>
    <row r="435" spans="1:31" x14ac:dyDescent="0.25">
      <c r="A435">
        <v>434</v>
      </c>
      <c r="B435" s="82" t="s">
        <v>1676</v>
      </c>
      <c r="C435" t="s">
        <v>1677</v>
      </c>
      <c r="D435" t="s">
        <v>461</v>
      </c>
      <c r="E435" t="s">
        <v>282</v>
      </c>
      <c r="F435" t="s">
        <v>284</v>
      </c>
      <c r="G435" t="s">
        <v>594</v>
      </c>
      <c r="H435">
        <v>2</v>
      </c>
      <c r="I435">
        <v>5</v>
      </c>
      <c r="J435" t="s">
        <v>595</v>
      </c>
      <c r="K435">
        <v>11</v>
      </c>
      <c r="L435" t="s">
        <v>306</v>
      </c>
      <c r="M435" t="s">
        <v>307</v>
      </c>
      <c r="N435" t="s">
        <v>478</v>
      </c>
      <c r="O435" t="s">
        <v>458</v>
      </c>
      <c r="P435" t="s">
        <v>590</v>
      </c>
      <c r="U435" s="116"/>
      <c r="V435" t="s">
        <v>513</v>
      </c>
      <c r="W435" s="116">
        <v>44633</v>
      </c>
      <c r="X435" s="116"/>
      <c r="Y435" t="s">
        <v>457</v>
      </c>
      <c r="AB435" s="116"/>
      <c r="AC435">
        <v>1</v>
      </c>
      <c r="AD435" s="83">
        <v>44633.482048610997</v>
      </c>
      <c r="AE435" s="83">
        <v>44633.482048610997</v>
      </c>
    </row>
    <row r="436" spans="1:31" x14ac:dyDescent="0.25">
      <c r="A436">
        <v>435</v>
      </c>
      <c r="B436" s="82" t="s">
        <v>1678</v>
      </c>
      <c r="C436" t="s">
        <v>1679</v>
      </c>
      <c r="D436" t="s">
        <v>461</v>
      </c>
      <c r="E436" t="s">
        <v>282</v>
      </c>
      <c r="F436" t="s">
        <v>284</v>
      </c>
      <c r="G436" t="s">
        <v>594</v>
      </c>
      <c r="H436">
        <v>2</v>
      </c>
      <c r="I436">
        <v>5</v>
      </c>
      <c r="J436" t="s">
        <v>595</v>
      </c>
      <c r="K436">
        <v>8</v>
      </c>
      <c r="L436" t="s">
        <v>304</v>
      </c>
      <c r="M436" t="s">
        <v>307</v>
      </c>
      <c r="N436" t="s">
        <v>478</v>
      </c>
      <c r="O436" t="s">
        <v>458</v>
      </c>
      <c r="P436" t="s">
        <v>590</v>
      </c>
      <c r="U436" s="116"/>
      <c r="V436" t="s">
        <v>513</v>
      </c>
      <c r="W436" s="116">
        <v>44633</v>
      </c>
      <c r="X436" s="116"/>
      <c r="Y436" t="s">
        <v>457</v>
      </c>
      <c r="AB436" s="116"/>
      <c r="AC436">
        <v>1</v>
      </c>
      <c r="AD436" s="83">
        <v>44633.482824074003</v>
      </c>
      <c r="AE436" s="83">
        <v>44633.482824074003</v>
      </c>
    </row>
    <row r="437" spans="1:31" x14ac:dyDescent="0.25">
      <c r="A437">
        <v>436</v>
      </c>
      <c r="B437" s="82" t="s">
        <v>1680</v>
      </c>
      <c r="C437" t="s">
        <v>1681</v>
      </c>
      <c r="D437" t="s">
        <v>461</v>
      </c>
      <c r="E437" t="s">
        <v>282</v>
      </c>
      <c r="F437" t="s">
        <v>284</v>
      </c>
      <c r="G437" t="s">
        <v>594</v>
      </c>
      <c r="H437">
        <v>2</v>
      </c>
      <c r="I437">
        <v>5</v>
      </c>
      <c r="J437" t="s">
        <v>595</v>
      </c>
      <c r="K437">
        <v>7</v>
      </c>
      <c r="L437" t="s">
        <v>304</v>
      </c>
      <c r="M437" t="s">
        <v>307</v>
      </c>
      <c r="N437" t="s">
        <v>478</v>
      </c>
      <c r="O437" t="s">
        <v>458</v>
      </c>
      <c r="P437" t="s">
        <v>590</v>
      </c>
      <c r="U437" s="116"/>
      <c r="V437" t="s">
        <v>513</v>
      </c>
      <c r="W437" s="116">
        <v>44633</v>
      </c>
      <c r="X437" s="116"/>
      <c r="Y437" t="s">
        <v>457</v>
      </c>
      <c r="AB437" s="116"/>
      <c r="AC437">
        <v>1</v>
      </c>
      <c r="AD437" s="83">
        <v>44633.483611110998</v>
      </c>
      <c r="AE437" s="83">
        <v>44633.483611110998</v>
      </c>
    </row>
    <row r="438" spans="1:31" x14ac:dyDescent="0.25">
      <c r="A438">
        <v>437</v>
      </c>
      <c r="B438" s="82" t="s">
        <v>1682</v>
      </c>
      <c r="C438" t="s">
        <v>1683</v>
      </c>
      <c r="D438" t="s">
        <v>461</v>
      </c>
      <c r="E438" t="s">
        <v>282</v>
      </c>
      <c r="F438" t="s">
        <v>284</v>
      </c>
      <c r="G438" t="s">
        <v>594</v>
      </c>
      <c r="H438">
        <v>2</v>
      </c>
      <c r="I438">
        <v>5</v>
      </c>
      <c r="J438" t="s">
        <v>595</v>
      </c>
      <c r="K438">
        <v>69</v>
      </c>
      <c r="L438" t="s">
        <v>304</v>
      </c>
      <c r="M438" t="s">
        <v>307</v>
      </c>
      <c r="N438" t="s">
        <v>478</v>
      </c>
      <c r="O438" t="s">
        <v>458</v>
      </c>
      <c r="P438" t="s">
        <v>590</v>
      </c>
      <c r="U438" s="116"/>
      <c r="V438" t="s">
        <v>513</v>
      </c>
      <c r="W438" s="116">
        <v>44633</v>
      </c>
      <c r="X438" s="116"/>
      <c r="Y438" t="s">
        <v>457</v>
      </c>
      <c r="AB438" s="116"/>
      <c r="AC438">
        <v>1</v>
      </c>
      <c r="AD438" s="83">
        <v>44633.484791666997</v>
      </c>
      <c r="AE438" s="83">
        <v>44633.484791666997</v>
      </c>
    </row>
    <row r="439" spans="1:31" x14ac:dyDescent="0.25">
      <c r="A439">
        <v>438</v>
      </c>
      <c r="B439" s="82" t="s">
        <v>1684</v>
      </c>
      <c r="C439" t="s">
        <v>1685</v>
      </c>
      <c r="D439" t="s">
        <v>461</v>
      </c>
      <c r="E439" t="s">
        <v>282</v>
      </c>
      <c r="F439" t="s">
        <v>284</v>
      </c>
      <c r="G439" t="s">
        <v>594</v>
      </c>
      <c r="H439">
        <v>2</v>
      </c>
      <c r="I439">
        <v>5</v>
      </c>
      <c r="J439" t="s">
        <v>595</v>
      </c>
      <c r="K439">
        <v>72</v>
      </c>
      <c r="L439" t="s">
        <v>306</v>
      </c>
      <c r="M439" t="s">
        <v>307</v>
      </c>
      <c r="N439" t="s">
        <v>478</v>
      </c>
      <c r="O439" t="s">
        <v>458</v>
      </c>
      <c r="P439" t="s">
        <v>590</v>
      </c>
      <c r="U439" s="116"/>
      <c r="V439" t="s">
        <v>513</v>
      </c>
      <c r="W439" s="116">
        <v>44633</v>
      </c>
      <c r="X439" s="116"/>
      <c r="Y439" t="s">
        <v>457</v>
      </c>
      <c r="AB439" s="116"/>
      <c r="AC439">
        <v>1</v>
      </c>
      <c r="AD439" s="83">
        <v>44633.485590277996</v>
      </c>
      <c r="AE439" s="83">
        <v>44633.485590277996</v>
      </c>
    </row>
    <row r="440" spans="1:31" x14ac:dyDescent="0.25">
      <c r="A440">
        <v>439</v>
      </c>
      <c r="B440" s="82" t="s">
        <v>1686</v>
      </c>
      <c r="C440" t="s">
        <v>1687</v>
      </c>
      <c r="D440" t="s">
        <v>461</v>
      </c>
      <c r="E440" t="s">
        <v>282</v>
      </c>
      <c r="F440" t="s">
        <v>284</v>
      </c>
      <c r="G440" t="s">
        <v>341</v>
      </c>
      <c r="H440">
        <v>2</v>
      </c>
      <c r="I440">
        <v>5</v>
      </c>
      <c r="J440" t="s">
        <v>344</v>
      </c>
      <c r="K440">
        <v>45</v>
      </c>
      <c r="L440" t="s">
        <v>304</v>
      </c>
      <c r="M440" t="s">
        <v>307</v>
      </c>
      <c r="N440" t="s">
        <v>478</v>
      </c>
      <c r="O440" t="s">
        <v>458</v>
      </c>
      <c r="P440" t="s">
        <v>481</v>
      </c>
      <c r="U440" s="116"/>
      <c r="V440" t="s">
        <v>513</v>
      </c>
      <c r="W440" s="116">
        <v>44633</v>
      </c>
      <c r="X440" s="116"/>
      <c r="Y440" t="s">
        <v>457</v>
      </c>
      <c r="AB440" s="116"/>
      <c r="AC440">
        <v>1</v>
      </c>
      <c r="AD440" s="83">
        <v>44633.512222222002</v>
      </c>
      <c r="AE440" s="83">
        <v>44633.512222222002</v>
      </c>
    </row>
    <row r="441" spans="1:31" x14ac:dyDescent="0.25">
      <c r="A441">
        <v>440</v>
      </c>
      <c r="B441" s="82" t="s">
        <v>1688</v>
      </c>
      <c r="C441" t="s">
        <v>1689</v>
      </c>
      <c r="D441" t="s">
        <v>461</v>
      </c>
      <c r="E441" t="s">
        <v>282</v>
      </c>
      <c r="F441" t="s">
        <v>284</v>
      </c>
      <c r="G441" t="s">
        <v>341</v>
      </c>
      <c r="H441">
        <v>2</v>
      </c>
      <c r="I441">
        <v>5</v>
      </c>
      <c r="J441" t="s">
        <v>344</v>
      </c>
      <c r="K441">
        <v>44</v>
      </c>
      <c r="L441" t="s">
        <v>306</v>
      </c>
      <c r="M441" t="s">
        <v>307</v>
      </c>
      <c r="N441" t="s">
        <v>478</v>
      </c>
      <c r="O441" t="s">
        <v>458</v>
      </c>
      <c r="P441" t="s">
        <v>481</v>
      </c>
      <c r="U441" s="116"/>
      <c r="V441" t="s">
        <v>513</v>
      </c>
      <c r="W441" s="116">
        <v>44633</v>
      </c>
      <c r="X441" s="116"/>
      <c r="Y441" t="s">
        <v>457</v>
      </c>
      <c r="AB441" s="116"/>
      <c r="AC441">
        <v>1</v>
      </c>
      <c r="AD441" s="83">
        <v>44633.513043981002</v>
      </c>
      <c r="AE441" s="83">
        <v>44633.513043981002</v>
      </c>
    </row>
    <row r="442" spans="1:31" x14ac:dyDescent="0.25">
      <c r="A442">
        <v>441</v>
      </c>
      <c r="B442" s="82" t="s">
        <v>1690</v>
      </c>
      <c r="C442" t="s">
        <v>1691</v>
      </c>
      <c r="D442" t="s">
        <v>461</v>
      </c>
      <c r="E442" t="s">
        <v>282</v>
      </c>
      <c r="F442" t="s">
        <v>284</v>
      </c>
      <c r="G442" t="s">
        <v>341</v>
      </c>
      <c r="H442">
        <v>2</v>
      </c>
      <c r="I442">
        <v>5</v>
      </c>
      <c r="J442" t="s">
        <v>344</v>
      </c>
      <c r="K442">
        <v>10</v>
      </c>
      <c r="L442" t="s">
        <v>304</v>
      </c>
      <c r="M442" t="s">
        <v>307</v>
      </c>
      <c r="N442" t="s">
        <v>478</v>
      </c>
      <c r="O442" t="s">
        <v>458</v>
      </c>
      <c r="P442" t="s">
        <v>481</v>
      </c>
      <c r="U442" s="116"/>
      <c r="V442" t="s">
        <v>513</v>
      </c>
      <c r="W442" s="116">
        <v>44633</v>
      </c>
      <c r="X442" s="116"/>
      <c r="Y442" t="s">
        <v>457</v>
      </c>
      <c r="AB442" s="116"/>
      <c r="AC442">
        <v>1</v>
      </c>
      <c r="AD442" s="83">
        <v>44633.514120369997</v>
      </c>
      <c r="AE442" s="83">
        <v>44633.514120369997</v>
      </c>
    </row>
    <row r="443" spans="1:31" x14ac:dyDescent="0.25">
      <c r="A443">
        <v>442</v>
      </c>
      <c r="B443" s="82" t="s">
        <v>1692</v>
      </c>
      <c r="C443" t="s">
        <v>1693</v>
      </c>
      <c r="D443" t="s">
        <v>461</v>
      </c>
      <c r="E443" t="s">
        <v>282</v>
      </c>
      <c r="F443" t="s">
        <v>284</v>
      </c>
      <c r="G443" t="s">
        <v>341</v>
      </c>
      <c r="H443">
        <v>2</v>
      </c>
      <c r="I443">
        <v>5</v>
      </c>
      <c r="J443" t="s">
        <v>344</v>
      </c>
      <c r="K443">
        <v>51</v>
      </c>
      <c r="L443" t="s">
        <v>304</v>
      </c>
      <c r="M443" t="s">
        <v>307</v>
      </c>
      <c r="N443" t="s">
        <v>478</v>
      </c>
      <c r="O443" t="s">
        <v>458</v>
      </c>
      <c r="P443" t="s">
        <v>590</v>
      </c>
      <c r="U443" s="116"/>
      <c r="V443" t="s">
        <v>513</v>
      </c>
      <c r="W443" s="116">
        <v>44633</v>
      </c>
      <c r="X443" s="116"/>
      <c r="Y443" t="s">
        <v>457</v>
      </c>
      <c r="AB443" s="116"/>
      <c r="AC443">
        <v>1</v>
      </c>
      <c r="AD443" s="83">
        <v>44633.515081019003</v>
      </c>
      <c r="AE443" s="83">
        <v>44633.515081019003</v>
      </c>
    </row>
    <row r="444" spans="1:31" x14ac:dyDescent="0.25">
      <c r="A444">
        <v>443</v>
      </c>
      <c r="B444" s="82" t="s">
        <v>1694</v>
      </c>
      <c r="C444" t="s">
        <v>1695</v>
      </c>
      <c r="D444" t="s">
        <v>461</v>
      </c>
      <c r="E444" t="s">
        <v>282</v>
      </c>
      <c r="F444" t="s">
        <v>284</v>
      </c>
      <c r="G444" t="s">
        <v>341</v>
      </c>
      <c r="H444">
        <v>2</v>
      </c>
      <c r="I444">
        <v>5</v>
      </c>
      <c r="J444" t="s">
        <v>344</v>
      </c>
      <c r="K444">
        <v>49</v>
      </c>
      <c r="L444" t="s">
        <v>306</v>
      </c>
      <c r="M444" t="s">
        <v>307</v>
      </c>
      <c r="N444" t="s">
        <v>478</v>
      </c>
      <c r="O444" t="s">
        <v>458</v>
      </c>
      <c r="P444" t="s">
        <v>481</v>
      </c>
      <c r="U444" s="116"/>
      <c r="V444" t="s">
        <v>513</v>
      </c>
      <c r="W444" s="116">
        <v>44633</v>
      </c>
      <c r="X444" s="116"/>
      <c r="Y444" t="s">
        <v>457</v>
      </c>
      <c r="AB444" s="116"/>
      <c r="AC444">
        <v>1</v>
      </c>
      <c r="AD444" s="83">
        <v>44633.516076389002</v>
      </c>
      <c r="AE444" s="83">
        <v>44633.516076389002</v>
      </c>
    </row>
    <row r="445" spans="1:31" x14ac:dyDescent="0.25">
      <c r="A445">
        <v>444</v>
      </c>
      <c r="B445" s="82" t="s">
        <v>1696</v>
      </c>
      <c r="C445" t="s">
        <v>1697</v>
      </c>
      <c r="D445" t="s">
        <v>461</v>
      </c>
      <c r="E445" t="s">
        <v>282</v>
      </c>
      <c r="F445" t="s">
        <v>284</v>
      </c>
      <c r="G445" t="s">
        <v>341</v>
      </c>
      <c r="H445">
        <v>2</v>
      </c>
      <c r="I445">
        <v>5</v>
      </c>
      <c r="J445" t="s">
        <v>344</v>
      </c>
      <c r="K445">
        <v>23</v>
      </c>
      <c r="L445" t="s">
        <v>304</v>
      </c>
      <c r="M445" t="s">
        <v>307</v>
      </c>
      <c r="N445" t="s">
        <v>478</v>
      </c>
      <c r="O445" t="s">
        <v>458</v>
      </c>
      <c r="P445" t="s">
        <v>590</v>
      </c>
      <c r="U445" s="116"/>
      <c r="V445" t="s">
        <v>513</v>
      </c>
      <c r="W445" s="116">
        <v>44633</v>
      </c>
      <c r="X445" s="116"/>
      <c r="Y445" t="s">
        <v>457</v>
      </c>
      <c r="AB445" s="116"/>
      <c r="AC445">
        <v>1</v>
      </c>
      <c r="AD445" s="83">
        <v>44633.517141204</v>
      </c>
      <c r="AE445" s="83">
        <v>44633.517141204</v>
      </c>
    </row>
    <row r="446" spans="1:31" x14ac:dyDescent="0.25">
      <c r="A446">
        <v>445</v>
      </c>
      <c r="B446" s="82" t="s">
        <v>1698</v>
      </c>
      <c r="C446" t="s">
        <v>1699</v>
      </c>
      <c r="D446" t="s">
        <v>461</v>
      </c>
      <c r="E446" t="s">
        <v>282</v>
      </c>
      <c r="F446" t="s">
        <v>284</v>
      </c>
      <c r="G446" t="s">
        <v>341</v>
      </c>
      <c r="H446">
        <v>2</v>
      </c>
      <c r="I446">
        <v>5</v>
      </c>
      <c r="J446" t="s">
        <v>344</v>
      </c>
      <c r="K446">
        <v>16</v>
      </c>
      <c r="L446" t="s">
        <v>304</v>
      </c>
      <c r="M446" t="s">
        <v>307</v>
      </c>
      <c r="N446" t="s">
        <v>478</v>
      </c>
      <c r="O446" t="s">
        <v>458</v>
      </c>
      <c r="P446" t="s">
        <v>481</v>
      </c>
      <c r="U446" s="116"/>
      <c r="V446" t="s">
        <v>513</v>
      </c>
      <c r="W446" s="116">
        <v>44633</v>
      </c>
      <c r="X446" s="116"/>
      <c r="Y446" t="s">
        <v>457</v>
      </c>
      <c r="AB446" s="116"/>
      <c r="AC446">
        <v>1</v>
      </c>
      <c r="AD446" s="83">
        <v>44633.518229166999</v>
      </c>
      <c r="AE446" s="83">
        <v>44633.518229166999</v>
      </c>
    </row>
    <row r="447" spans="1:31" x14ac:dyDescent="0.25">
      <c r="A447">
        <v>446</v>
      </c>
      <c r="B447" s="82" t="s">
        <v>1700</v>
      </c>
      <c r="C447" t="s">
        <v>1701</v>
      </c>
      <c r="D447" t="s">
        <v>461</v>
      </c>
      <c r="E447" t="s">
        <v>282</v>
      </c>
      <c r="F447" t="s">
        <v>284</v>
      </c>
      <c r="G447" t="s">
        <v>341</v>
      </c>
      <c r="H447">
        <v>2</v>
      </c>
      <c r="I447">
        <v>5</v>
      </c>
      <c r="J447" t="s">
        <v>344</v>
      </c>
      <c r="K447">
        <v>3</v>
      </c>
      <c r="L447" t="s">
        <v>304</v>
      </c>
      <c r="M447" t="s">
        <v>307</v>
      </c>
      <c r="N447" t="s">
        <v>478</v>
      </c>
      <c r="O447" t="s">
        <v>458</v>
      </c>
      <c r="P447" t="s">
        <v>481</v>
      </c>
      <c r="U447" s="116"/>
      <c r="V447" t="s">
        <v>513</v>
      </c>
      <c r="W447" s="116">
        <v>44633</v>
      </c>
      <c r="X447" s="116"/>
      <c r="Y447" t="s">
        <v>457</v>
      </c>
      <c r="AB447" s="116"/>
      <c r="AC447">
        <v>1</v>
      </c>
      <c r="AD447" s="83">
        <v>44633.519004629998</v>
      </c>
      <c r="AE447" s="83">
        <v>44633.519004629998</v>
      </c>
    </row>
    <row r="448" spans="1:31" x14ac:dyDescent="0.25">
      <c r="A448">
        <v>447</v>
      </c>
      <c r="B448" s="82" t="s">
        <v>1702</v>
      </c>
      <c r="C448" t="s">
        <v>1703</v>
      </c>
      <c r="D448" t="s">
        <v>461</v>
      </c>
      <c r="E448" t="s">
        <v>282</v>
      </c>
      <c r="F448" t="s">
        <v>284</v>
      </c>
      <c r="G448" t="s">
        <v>341</v>
      </c>
      <c r="H448">
        <v>2</v>
      </c>
      <c r="I448">
        <v>5</v>
      </c>
      <c r="J448" t="s">
        <v>344</v>
      </c>
      <c r="K448">
        <v>59</v>
      </c>
      <c r="L448" t="s">
        <v>304</v>
      </c>
      <c r="M448" t="s">
        <v>307</v>
      </c>
      <c r="N448" t="s">
        <v>478</v>
      </c>
      <c r="O448" t="s">
        <v>458</v>
      </c>
      <c r="P448" t="s">
        <v>481</v>
      </c>
      <c r="U448" s="116"/>
      <c r="V448" t="s">
        <v>513</v>
      </c>
      <c r="W448" s="116">
        <v>44633</v>
      </c>
      <c r="X448" s="116"/>
      <c r="Y448" t="s">
        <v>457</v>
      </c>
      <c r="AB448" s="116"/>
      <c r="AC448">
        <v>1</v>
      </c>
      <c r="AD448" s="83">
        <v>44633.519803240997</v>
      </c>
      <c r="AE448" s="83">
        <v>44633.519803240997</v>
      </c>
    </row>
    <row r="449" spans="1:31" x14ac:dyDescent="0.25">
      <c r="A449">
        <v>448</v>
      </c>
      <c r="B449" s="82" t="s">
        <v>1704</v>
      </c>
      <c r="C449" t="s">
        <v>1705</v>
      </c>
      <c r="D449" t="s">
        <v>461</v>
      </c>
      <c r="E449" t="s">
        <v>282</v>
      </c>
      <c r="F449" t="s">
        <v>284</v>
      </c>
      <c r="G449" t="s">
        <v>341</v>
      </c>
      <c r="H449">
        <v>2</v>
      </c>
      <c r="I449">
        <v>5</v>
      </c>
      <c r="J449" t="s">
        <v>344</v>
      </c>
      <c r="K449">
        <v>48</v>
      </c>
      <c r="L449" t="s">
        <v>306</v>
      </c>
      <c r="M449" t="s">
        <v>307</v>
      </c>
      <c r="N449" t="s">
        <v>478</v>
      </c>
      <c r="O449" t="s">
        <v>458</v>
      </c>
      <c r="P449" t="s">
        <v>481</v>
      </c>
      <c r="U449" s="116"/>
      <c r="V449" t="s">
        <v>513</v>
      </c>
      <c r="W449" s="116">
        <v>44633</v>
      </c>
      <c r="X449" s="116"/>
      <c r="Y449" t="s">
        <v>457</v>
      </c>
      <c r="AB449" s="116"/>
      <c r="AC449">
        <v>1</v>
      </c>
      <c r="AD449" s="83">
        <v>44633.520613426001</v>
      </c>
      <c r="AE449" s="83">
        <v>44633.520613426001</v>
      </c>
    </row>
    <row r="450" spans="1:31" x14ac:dyDescent="0.25">
      <c r="A450">
        <v>449</v>
      </c>
      <c r="B450" s="82" t="s">
        <v>1706</v>
      </c>
      <c r="C450" t="s">
        <v>1707</v>
      </c>
      <c r="D450" t="s">
        <v>461</v>
      </c>
      <c r="E450" t="s">
        <v>282</v>
      </c>
      <c r="F450" t="s">
        <v>284</v>
      </c>
      <c r="G450" t="s">
        <v>341</v>
      </c>
      <c r="H450">
        <v>3</v>
      </c>
      <c r="I450">
        <v>2</v>
      </c>
      <c r="J450" t="s">
        <v>341</v>
      </c>
      <c r="K450">
        <v>41</v>
      </c>
      <c r="L450" t="s">
        <v>304</v>
      </c>
      <c r="M450" t="s">
        <v>307</v>
      </c>
      <c r="N450" t="s">
        <v>478</v>
      </c>
      <c r="O450" t="s">
        <v>458</v>
      </c>
      <c r="P450" t="s">
        <v>590</v>
      </c>
      <c r="U450" s="116"/>
      <c r="V450" t="s">
        <v>513</v>
      </c>
      <c r="W450" s="116">
        <v>44634</v>
      </c>
      <c r="X450" s="116"/>
      <c r="Y450" t="s">
        <v>457</v>
      </c>
      <c r="AB450" s="116"/>
      <c r="AC450">
        <v>1</v>
      </c>
      <c r="AD450" s="83">
        <v>44634.336354166997</v>
      </c>
      <c r="AE450" s="83">
        <v>44634.336354166997</v>
      </c>
    </row>
    <row r="451" spans="1:31" x14ac:dyDescent="0.25">
      <c r="A451">
        <v>450</v>
      </c>
      <c r="B451" s="82" t="s">
        <v>1708</v>
      </c>
      <c r="C451" t="s">
        <v>1709</v>
      </c>
      <c r="D451" t="s">
        <v>461</v>
      </c>
      <c r="E451" t="s">
        <v>282</v>
      </c>
      <c r="F451" t="s">
        <v>284</v>
      </c>
      <c r="G451" t="s">
        <v>341</v>
      </c>
      <c r="H451">
        <v>3</v>
      </c>
      <c r="I451">
        <v>2</v>
      </c>
      <c r="J451" t="s">
        <v>341</v>
      </c>
      <c r="K451">
        <v>7</v>
      </c>
      <c r="L451" t="s">
        <v>304</v>
      </c>
      <c r="M451" t="s">
        <v>307</v>
      </c>
      <c r="N451" t="s">
        <v>478</v>
      </c>
      <c r="O451" t="s">
        <v>458</v>
      </c>
      <c r="P451" t="s">
        <v>590</v>
      </c>
      <c r="U451" s="116"/>
      <c r="V451" t="s">
        <v>513</v>
      </c>
      <c r="W451" s="116">
        <v>44634</v>
      </c>
      <c r="X451" s="116"/>
      <c r="Y451" t="s">
        <v>457</v>
      </c>
      <c r="AB451" s="116"/>
      <c r="AC451">
        <v>1</v>
      </c>
      <c r="AD451" s="83">
        <v>44634.337303241002</v>
      </c>
      <c r="AE451" s="83">
        <v>44634.337303241002</v>
      </c>
    </row>
    <row r="452" spans="1:31" x14ac:dyDescent="0.25">
      <c r="A452">
        <v>451</v>
      </c>
      <c r="B452" s="82" t="s">
        <v>1710</v>
      </c>
      <c r="C452" t="s">
        <v>1711</v>
      </c>
      <c r="D452" t="s">
        <v>461</v>
      </c>
      <c r="E452" t="s">
        <v>282</v>
      </c>
      <c r="F452" t="s">
        <v>284</v>
      </c>
      <c r="G452" t="s">
        <v>341</v>
      </c>
      <c r="H452">
        <v>3</v>
      </c>
      <c r="I452">
        <v>2</v>
      </c>
      <c r="J452" t="s">
        <v>341</v>
      </c>
      <c r="K452">
        <v>30</v>
      </c>
      <c r="L452" t="s">
        <v>306</v>
      </c>
      <c r="M452" t="s">
        <v>307</v>
      </c>
      <c r="N452" t="s">
        <v>478</v>
      </c>
      <c r="O452" t="s">
        <v>458</v>
      </c>
      <c r="P452" t="s">
        <v>590</v>
      </c>
      <c r="U452" s="116"/>
      <c r="V452" t="s">
        <v>513</v>
      </c>
      <c r="W452" s="116">
        <v>44634</v>
      </c>
      <c r="X452" s="116"/>
      <c r="Y452" t="s">
        <v>457</v>
      </c>
      <c r="AB452" s="116"/>
      <c r="AC452">
        <v>1</v>
      </c>
      <c r="AD452" s="83">
        <v>44634.339872684999</v>
      </c>
      <c r="AE452" s="83">
        <v>44634.339872684999</v>
      </c>
    </row>
    <row r="453" spans="1:31" x14ac:dyDescent="0.25">
      <c r="A453">
        <v>452</v>
      </c>
      <c r="B453" s="82" t="s">
        <v>1712</v>
      </c>
      <c r="C453" t="s">
        <v>1713</v>
      </c>
      <c r="D453" t="s">
        <v>461</v>
      </c>
      <c r="E453" t="s">
        <v>282</v>
      </c>
      <c r="F453" t="s">
        <v>284</v>
      </c>
      <c r="G453" t="s">
        <v>341</v>
      </c>
      <c r="H453">
        <v>3</v>
      </c>
      <c r="I453">
        <v>2</v>
      </c>
      <c r="J453" t="s">
        <v>1714</v>
      </c>
      <c r="K453">
        <v>58</v>
      </c>
      <c r="L453" t="s">
        <v>304</v>
      </c>
      <c r="M453" t="s">
        <v>307</v>
      </c>
      <c r="N453" t="s">
        <v>478</v>
      </c>
      <c r="O453" t="s">
        <v>458</v>
      </c>
      <c r="P453" t="s">
        <v>590</v>
      </c>
      <c r="U453" s="116"/>
      <c r="V453" t="s">
        <v>513</v>
      </c>
      <c r="W453" s="116">
        <v>44634</v>
      </c>
      <c r="X453" s="116"/>
      <c r="Y453" t="s">
        <v>457</v>
      </c>
      <c r="AB453" s="116"/>
      <c r="AC453">
        <v>1</v>
      </c>
      <c r="AD453" s="83">
        <v>44634.340578704003</v>
      </c>
      <c r="AE453" s="83">
        <v>44634.340578704003</v>
      </c>
    </row>
    <row r="454" spans="1:31" x14ac:dyDescent="0.25">
      <c r="A454">
        <v>453</v>
      </c>
      <c r="B454" s="82" t="s">
        <v>1715</v>
      </c>
      <c r="C454" t="s">
        <v>1716</v>
      </c>
      <c r="D454" t="s">
        <v>461</v>
      </c>
      <c r="E454" t="s">
        <v>282</v>
      </c>
      <c r="F454" t="s">
        <v>284</v>
      </c>
      <c r="G454" t="s">
        <v>341</v>
      </c>
      <c r="H454">
        <v>3</v>
      </c>
      <c r="I454">
        <v>2</v>
      </c>
      <c r="J454" t="s">
        <v>1714</v>
      </c>
      <c r="K454">
        <v>31</v>
      </c>
      <c r="L454" t="s">
        <v>304</v>
      </c>
      <c r="M454" t="s">
        <v>307</v>
      </c>
      <c r="N454" t="s">
        <v>478</v>
      </c>
      <c r="O454" t="s">
        <v>458</v>
      </c>
      <c r="P454" t="s">
        <v>590</v>
      </c>
      <c r="U454" s="116"/>
      <c r="V454" t="s">
        <v>513</v>
      </c>
      <c r="W454" s="116">
        <v>44634</v>
      </c>
      <c r="X454" s="116"/>
      <c r="Y454" t="s">
        <v>457</v>
      </c>
      <c r="AB454" s="116"/>
      <c r="AC454">
        <v>1</v>
      </c>
      <c r="AD454" s="83">
        <v>44634.341747685001</v>
      </c>
      <c r="AE454" s="83">
        <v>44634.341747685001</v>
      </c>
    </row>
    <row r="455" spans="1:31" x14ac:dyDescent="0.25">
      <c r="A455">
        <v>454</v>
      </c>
      <c r="B455" s="82" t="s">
        <v>1717</v>
      </c>
      <c r="C455" t="s">
        <v>1718</v>
      </c>
      <c r="D455" t="s">
        <v>461</v>
      </c>
      <c r="E455" t="s">
        <v>282</v>
      </c>
      <c r="F455" t="s">
        <v>284</v>
      </c>
      <c r="G455" t="s">
        <v>341</v>
      </c>
      <c r="H455">
        <v>3</v>
      </c>
      <c r="I455">
        <v>2</v>
      </c>
      <c r="J455" t="s">
        <v>1714</v>
      </c>
      <c r="K455">
        <v>20</v>
      </c>
      <c r="L455" t="s">
        <v>306</v>
      </c>
      <c r="M455" t="s">
        <v>307</v>
      </c>
      <c r="N455" t="s">
        <v>478</v>
      </c>
      <c r="O455" t="s">
        <v>458</v>
      </c>
      <c r="P455" t="s">
        <v>481</v>
      </c>
      <c r="U455" s="116"/>
      <c r="V455" t="s">
        <v>513</v>
      </c>
      <c r="W455" s="116">
        <v>44634</v>
      </c>
      <c r="X455" s="116"/>
      <c r="Y455" t="s">
        <v>457</v>
      </c>
      <c r="AB455" s="116"/>
      <c r="AC455">
        <v>1</v>
      </c>
      <c r="AD455" s="83">
        <v>44634.342731481003</v>
      </c>
      <c r="AE455" s="83">
        <v>44634.342731481003</v>
      </c>
    </row>
    <row r="456" spans="1:31" x14ac:dyDescent="0.25">
      <c r="A456">
        <v>455</v>
      </c>
      <c r="B456" s="82" t="s">
        <v>1719</v>
      </c>
      <c r="C456" t="s">
        <v>1720</v>
      </c>
      <c r="D456" t="s">
        <v>461</v>
      </c>
      <c r="E456" t="s">
        <v>282</v>
      </c>
      <c r="F456" t="s">
        <v>284</v>
      </c>
      <c r="G456" t="s">
        <v>342</v>
      </c>
      <c r="H456">
        <v>4</v>
      </c>
      <c r="I456">
        <v>3</v>
      </c>
      <c r="J456" t="s">
        <v>1721</v>
      </c>
      <c r="K456">
        <v>66</v>
      </c>
      <c r="L456" t="s">
        <v>304</v>
      </c>
      <c r="M456" t="s">
        <v>307</v>
      </c>
      <c r="N456" t="s">
        <v>478</v>
      </c>
      <c r="O456" t="s">
        <v>458</v>
      </c>
      <c r="P456" t="s">
        <v>590</v>
      </c>
      <c r="U456" s="116"/>
      <c r="V456" t="s">
        <v>513</v>
      </c>
      <c r="W456" s="116">
        <v>44634</v>
      </c>
      <c r="X456" s="116"/>
      <c r="Y456" t="s">
        <v>457</v>
      </c>
      <c r="AB456" s="116"/>
      <c r="AC456">
        <v>1</v>
      </c>
      <c r="AD456" s="83">
        <v>44634.352777777996</v>
      </c>
      <c r="AE456" s="83">
        <v>44634.352777777996</v>
      </c>
    </row>
    <row r="457" spans="1:31" x14ac:dyDescent="0.25">
      <c r="A457">
        <v>456</v>
      </c>
      <c r="B457" s="82" t="s">
        <v>1722</v>
      </c>
      <c r="C457" t="s">
        <v>599</v>
      </c>
      <c r="D457" t="s">
        <v>461</v>
      </c>
      <c r="E457" t="s">
        <v>282</v>
      </c>
      <c r="F457" t="s">
        <v>284</v>
      </c>
      <c r="G457" t="s">
        <v>342</v>
      </c>
      <c r="H457">
        <v>4</v>
      </c>
      <c r="I457">
        <v>3</v>
      </c>
      <c r="J457" t="s">
        <v>1723</v>
      </c>
      <c r="K457">
        <v>60</v>
      </c>
      <c r="L457" t="s">
        <v>306</v>
      </c>
      <c r="M457" t="s">
        <v>307</v>
      </c>
      <c r="N457" t="s">
        <v>478</v>
      </c>
      <c r="O457" t="s">
        <v>458</v>
      </c>
      <c r="P457" t="s">
        <v>481</v>
      </c>
      <c r="U457" s="116"/>
      <c r="V457" t="s">
        <v>513</v>
      </c>
      <c r="W457" s="116">
        <v>44634</v>
      </c>
      <c r="X457" s="116"/>
      <c r="Y457" t="s">
        <v>457</v>
      </c>
      <c r="AB457" s="116"/>
      <c r="AC457">
        <v>1</v>
      </c>
      <c r="AD457" s="83">
        <v>44634.353634259001</v>
      </c>
      <c r="AE457" s="83">
        <v>44634.353634259001</v>
      </c>
    </row>
    <row r="458" spans="1:31" x14ac:dyDescent="0.25">
      <c r="A458">
        <v>457</v>
      </c>
      <c r="B458" s="82" t="s">
        <v>1724</v>
      </c>
      <c r="C458" t="s">
        <v>1725</v>
      </c>
      <c r="D458" t="s">
        <v>461</v>
      </c>
      <c r="E458" t="s">
        <v>282</v>
      </c>
      <c r="F458" t="s">
        <v>284</v>
      </c>
      <c r="G458" t="s">
        <v>337</v>
      </c>
      <c r="H458">
        <v>4</v>
      </c>
      <c r="I458">
        <v>1</v>
      </c>
      <c r="J458" t="s">
        <v>1635</v>
      </c>
      <c r="K458">
        <v>42</v>
      </c>
      <c r="L458" t="s">
        <v>304</v>
      </c>
      <c r="M458" t="s">
        <v>505</v>
      </c>
      <c r="N458" t="s">
        <v>489</v>
      </c>
      <c r="O458" t="s">
        <v>458</v>
      </c>
      <c r="P458" t="s">
        <v>503</v>
      </c>
      <c r="U458" s="116"/>
      <c r="V458" t="s">
        <v>526</v>
      </c>
      <c r="W458" s="116">
        <v>44634</v>
      </c>
      <c r="X458" s="116"/>
      <c r="Y458" t="s">
        <v>457</v>
      </c>
      <c r="AB458" s="116"/>
      <c r="AC458">
        <v>1</v>
      </c>
      <c r="AD458" s="83">
        <v>44634.378263888997</v>
      </c>
      <c r="AE458" s="83">
        <v>44634.378263888997</v>
      </c>
    </row>
    <row r="459" spans="1:31" x14ac:dyDescent="0.25">
      <c r="A459">
        <v>458</v>
      </c>
      <c r="B459" s="82" t="s">
        <v>1726</v>
      </c>
      <c r="C459" t="s">
        <v>1727</v>
      </c>
      <c r="D459" t="s">
        <v>461</v>
      </c>
      <c r="E459" t="s">
        <v>282</v>
      </c>
      <c r="F459" t="s">
        <v>284</v>
      </c>
      <c r="G459" t="s">
        <v>337</v>
      </c>
      <c r="H459">
        <v>4</v>
      </c>
      <c r="I459">
        <v>1</v>
      </c>
      <c r="J459" t="s">
        <v>1635</v>
      </c>
      <c r="K459">
        <v>42</v>
      </c>
      <c r="L459" t="s">
        <v>306</v>
      </c>
      <c r="M459" t="s">
        <v>505</v>
      </c>
      <c r="N459" t="s">
        <v>489</v>
      </c>
      <c r="O459" t="s">
        <v>458</v>
      </c>
      <c r="P459" t="s">
        <v>503</v>
      </c>
      <c r="U459" s="116"/>
      <c r="V459" t="s">
        <v>526</v>
      </c>
      <c r="W459" s="116">
        <v>44634</v>
      </c>
      <c r="X459" s="116"/>
      <c r="Y459" t="s">
        <v>457</v>
      </c>
      <c r="AB459" s="116"/>
      <c r="AC459">
        <v>1</v>
      </c>
      <c r="AD459" s="83">
        <v>44634.380729167002</v>
      </c>
      <c r="AE459" s="83">
        <v>44634.380729167002</v>
      </c>
    </row>
    <row r="460" spans="1:31" x14ac:dyDescent="0.25">
      <c r="A460">
        <v>459</v>
      </c>
      <c r="B460" s="82" t="s">
        <v>1728</v>
      </c>
      <c r="C460" t="s">
        <v>1729</v>
      </c>
      <c r="D460" t="s">
        <v>461</v>
      </c>
      <c r="E460" t="s">
        <v>282</v>
      </c>
      <c r="F460" t="s">
        <v>284</v>
      </c>
      <c r="G460" t="s">
        <v>342</v>
      </c>
      <c r="H460">
        <v>2</v>
      </c>
      <c r="I460">
        <v>2</v>
      </c>
      <c r="J460" t="s">
        <v>342</v>
      </c>
      <c r="K460">
        <v>58</v>
      </c>
      <c r="L460" t="s">
        <v>304</v>
      </c>
      <c r="M460" t="s">
        <v>307</v>
      </c>
      <c r="N460" t="s">
        <v>478</v>
      </c>
      <c r="O460" t="s">
        <v>458</v>
      </c>
      <c r="P460" t="s">
        <v>590</v>
      </c>
      <c r="U460" s="116"/>
      <c r="V460" t="s">
        <v>513</v>
      </c>
      <c r="W460" s="116">
        <v>44634</v>
      </c>
      <c r="X460" s="116"/>
      <c r="Y460" t="s">
        <v>457</v>
      </c>
      <c r="AB460" s="116"/>
      <c r="AC460">
        <v>1</v>
      </c>
      <c r="AD460" s="83">
        <v>44634.382511573996</v>
      </c>
      <c r="AE460" s="83">
        <v>44634.382511573996</v>
      </c>
    </row>
    <row r="461" spans="1:31" x14ac:dyDescent="0.25">
      <c r="A461">
        <v>460</v>
      </c>
      <c r="B461" s="82" t="s">
        <v>1730</v>
      </c>
      <c r="C461" t="s">
        <v>1731</v>
      </c>
      <c r="D461" t="s">
        <v>461</v>
      </c>
      <c r="E461" t="s">
        <v>282</v>
      </c>
      <c r="F461" t="s">
        <v>284</v>
      </c>
      <c r="G461" t="s">
        <v>342</v>
      </c>
      <c r="H461">
        <v>2</v>
      </c>
      <c r="I461">
        <v>2</v>
      </c>
      <c r="J461" t="s">
        <v>342</v>
      </c>
      <c r="K461">
        <v>50</v>
      </c>
      <c r="L461" t="s">
        <v>306</v>
      </c>
      <c r="M461" t="s">
        <v>307</v>
      </c>
      <c r="N461" t="s">
        <v>478</v>
      </c>
      <c r="O461" t="s">
        <v>458</v>
      </c>
      <c r="P461" t="s">
        <v>590</v>
      </c>
      <c r="U461" s="116"/>
      <c r="V461" t="s">
        <v>513</v>
      </c>
      <c r="W461" s="116">
        <v>44634</v>
      </c>
      <c r="X461" s="116"/>
      <c r="Y461" t="s">
        <v>457</v>
      </c>
      <c r="AB461" s="116"/>
      <c r="AC461">
        <v>0</v>
      </c>
      <c r="AD461" s="83">
        <v>44634.384456018997</v>
      </c>
      <c r="AE461" s="83">
        <v>44634.384456018997</v>
      </c>
    </row>
    <row r="462" spans="1:31" x14ac:dyDescent="0.25">
      <c r="A462">
        <v>461</v>
      </c>
      <c r="B462" s="82" t="s">
        <v>1732</v>
      </c>
      <c r="C462" t="s">
        <v>1733</v>
      </c>
      <c r="D462" t="s">
        <v>461</v>
      </c>
      <c r="E462" t="s">
        <v>282</v>
      </c>
      <c r="F462" t="s">
        <v>284</v>
      </c>
      <c r="G462" t="s">
        <v>337</v>
      </c>
      <c r="H462">
        <v>4</v>
      </c>
      <c r="I462">
        <v>1</v>
      </c>
      <c r="J462" t="s">
        <v>1635</v>
      </c>
      <c r="K462">
        <v>21</v>
      </c>
      <c r="L462" t="s">
        <v>304</v>
      </c>
      <c r="M462" t="s">
        <v>505</v>
      </c>
      <c r="N462" t="s">
        <v>477</v>
      </c>
      <c r="O462" t="s">
        <v>458</v>
      </c>
      <c r="P462" t="s">
        <v>503</v>
      </c>
      <c r="U462" s="116"/>
      <c r="V462" t="s">
        <v>526</v>
      </c>
      <c r="W462" s="116">
        <v>44634</v>
      </c>
      <c r="X462" s="116"/>
      <c r="Y462" t="s">
        <v>457</v>
      </c>
      <c r="AB462" s="116"/>
      <c r="AC462">
        <v>1</v>
      </c>
      <c r="AD462" s="83">
        <v>44634.384733796003</v>
      </c>
      <c r="AE462" s="83">
        <v>44634.384733796003</v>
      </c>
    </row>
    <row r="463" spans="1:31" x14ac:dyDescent="0.25">
      <c r="A463">
        <v>462</v>
      </c>
      <c r="B463" s="82" t="s">
        <v>1734</v>
      </c>
      <c r="C463" t="s">
        <v>1735</v>
      </c>
      <c r="D463" t="s">
        <v>461</v>
      </c>
      <c r="E463" t="s">
        <v>282</v>
      </c>
      <c r="F463" t="s">
        <v>284</v>
      </c>
      <c r="G463" t="s">
        <v>337</v>
      </c>
      <c r="H463">
        <v>4</v>
      </c>
      <c r="I463">
        <v>1</v>
      </c>
      <c r="J463" t="s">
        <v>1635</v>
      </c>
      <c r="K463">
        <v>15</v>
      </c>
      <c r="L463" t="s">
        <v>306</v>
      </c>
      <c r="M463" t="s">
        <v>505</v>
      </c>
      <c r="N463" t="s">
        <v>497</v>
      </c>
      <c r="O463" t="s">
        <v>458</v>
      </c>
      <c r="P463" t="s">
        <v>503</v>
      </c>
      <c r="U463" s="116"/>
      <c r="V463" t="s">
        <v>526</v>
      </c>
      <c r="W463" s="116">
        <v>44634</v>
      </c>
      <c r="X463" s="116"/>
      <c r="Y463" t="s">
        <v>457</v>
      </c>
      <c r="AB463" s="116"/>
      <c r="AC463">
        <v>1</v>
      </c>
      <c r="AD463" s="83">
        <v>44634.386874999997</v>
      </c>
      <c r="AE463" s="83">
        <v>44634.386874999997</v>
      </c>
    </row>
    <row r="464" spans="1:31" x14ac:dyDescent="0.25">
      <c r="A464">
        <v>463</v>
      </c>
      <c r="B464" s="82" t="s">
        <v>1736</v>
      </c>
      <c r="C464" t="s">
        <v>1737</v>
      </c>
      <c r="D464" t="s">
        <v>461</v>
      </c>
      <c r="E464" t="s">
        <v>282</v>
      </c>
      <c r="F464" t="s">
        <v>284</v>
      </c>
      <c r="G464" t="s">
        <v>342</v>
      </c>
      <c r="H464">
        <v>2</v>
      </c>
      <c r="I464">
        <v>2</v>
      </c>
      <c r="J464" t="s">
        <v>342</v>
      </c>
      <c r="K464">
        <v>12</v>
      </c>
      <c r="L464" t="s">
        <v>304</v>
      </c>
      <c r="M464" t="s">
        <v>307</v>
      </c>
      <c r="N464" t="s">
        <v>478</v>
      </c>
      <c r="O464" t="s">
        <v>458</v>
      </c>
      <c r="P464" t="s">
        <v>590</v>
      </c>
      <c r="U464" s="116"/>
      <c r="V464" t="s">
        <v>513</v>
      </c>
      <c r="W464" s="116">
        <v>44634</v>
      </c>
      <c r="X464" s="116"/>
      <c r="Y464" t="s">
        <v>457</v>
      </c>
      <c r="AB464" s="116"/>
      <c r="AC464">
        <v>1</v>
      </c>
      <c r="AD464" s="83">
        <v>44634.387060184999</v>
      </c>
      <c r="AE464" s="83">
        <v>44634.387060184999</v>
      </c>
    </row>
    <row r="465" spans="1:31" x14ac:dyDescent="0.25">
      <c r="A465">
        <v>464</v>
      </c>
      <c r="B465" s="82" t="s">
        <v>1738</v>
      </c>
      <c r="C465" t="s">
        <v>1739</v>
      </c>
      <c r="D465" t="s">
        <v>461</v>
      </c>
      <c r="E465" t="s">
        <v>282</v>
      </c>
      <c r="F465" t="s">
        <v>284</v>
      </c>
      <c r="G465" t="s">
        <v>337</v>
      </c>
      <c r="H465">
        <v>4</v>
      </c>
      <c r="I465">
        <v>1</v>
      </c>
      <c r="J465" t="s">
        <v>1635</v>
      </c>
      <c r="K465">
        <v>52</v>
      </c>
      <c r="L465" t="s">
        <v>304</v>
      </c>
      <c r="M465" t="s">
        <v>505</v>
      </c>
      <c r="N465" t="s">
        <v>489</v>
      </c>
      <c r="O465" t="s">
        <v>458</v>
      </c>
      <c r="P465" t="s">
        <v>503</v>
      </c>
      <c r="U465" s="116"/>
      <c r="V465" t="s">
        <v>526</v>
      </c>
      <c r="W465" s="116">
        <v>44634</v>
      </c>
      <c r="X465" s="116"/>
      <c r="Y465" t="s">
        <v>457</v>
      </c>
      <c r="AB465" s="116"/>
      <c r="AC465">
        <v>1</v>
      </c>
      <c r="AD465" s="83">
        <v>44634.388680556003</v>
      </c>
      <c r="AE465" s="83">
        <v>44634.388680556003</v>
      </c>
    </row>
    <row r="466" spans="1:31" x14ac:dyDescent="0.25">
      <c r="A466">
        <v>465</v>
      </c>
      <c r="B466" s="82" t="s">
        <v>1740</v>
      </c>
      <c r="C466" t="s">
        <v>1041</v>
      </c>
      <c r="D466" t="s">
        <v>461</v>
      </c>
      <c r="E466" t="s">
        <v>282</v>
      </c>
      <c r="F466" t="s">
        <v>284</v>
      </c>
      <c r="G466" t="s">
        <v>337</v>
      </c>
      <c r="H466">
        <v>4</v>
      </c>
      <c r="I466">
        <v>1</v>
      </c>
      <c r="J466" t="s">
        <v>1635</v>
      </c>
      <c r="K466">
        <v>47</v>
      </c>
      <c r="L466" t="s">
        <v>306</v>
      </c>
      <c r="M466" t="s">
        <v>505</v>
      </c>
      <c r="N466" t="s">
        <v>489</v>
      </c>
      <c r="O466" t="s">
        <v>458</v>
      </c>
      <c r="P466" t="s">
        <v>503</v>
      </c>
      <c r="U466" s="116"/>
      <c r="V466" t="s">
        <v>526</v>
      </c>
      <c r="W466" s="116">
        <v>44634</v>
      </c>
      <c r="X466" s="116"/>
      <c r="Y466" t="s">
        <v>457</v>
      </c>
      <c r="AB466" s="116"/>
      <c r="AC466">
        <v>1</v>
      </c>
      <c r="AD466" s="83">
        <v>44634.407974537004</v>
      </c>
      <c r="AE466" s="83">
        <v>44634.407974537004</v>
      </c>
    </row>
    <row r="467" spans="1:31" x14ac:dyDescent="0.25">
      <c r="A467">
        <v>466</v>
      </c>
      <c r="B467" s="82" t="s">
        <v>1741</v>
      </c>
      <c r="C467" t="s">
        <v>1742</v>
      </c>
      <c r="D467" t="s">
        <v>461</v>
      </c>
      <c r="E467" t="s">
        <v>282</v>
      </c>
      <c r="F467" t="s">
        <v>284</v>
      </c>
      <c r="G467" t="s">
        <v>337</v>
      </c>
      <c r="H467">
        <v>4</v>
      </c>
      <c r="I467">
        <v>1</v>
      </c>
      <c r="J467" t="s">
        <v>1635</v>
      </c>
      <c r="K467">
        <v>27</v>
      </c>
      <c r="L467" t="s">
        <v>304</v>
      </c>
      <c r="M467" t="s">
        <v>505</v>
      </c>
      <c r="N467" t="s">
        <v>497</v>
      </c>
      <c r="O467" t="s">
        <v>458</v>
      </c>
      <c r="P467" t="s">
        <v>503</v>
      </c>
      <c r="U467" s="116"/>
      <c r="V467" t="s">
        <v>526</v>
      </c>
      <c r="W467" s="116">
        <v>44634</v>
      </c>
      <c r="X467" s="116"/>
      <c r="Y467" t="s">
        <v>457</v>
      </c>
      <c r="AB467" s="116"/>
      <c r="AC467">
        <v>1</v>
      </c>
      <c r="AD467" s="83">
        <v>44634.409247684998</v>
      </c>
      <c r="AE467" s="83">
        <v>44634.409247684998</v>
      </c>
    </row>
    <row r="468" spans="1:31" x14ac:dyDescent="0.25">
      <c r="A468">
        <v>467</v>
      </c>
      <c r="B468" s="82" t="s">
        <v>1743</v>
      </c>
      <c r="C468" t="s">
        <v>1744</v>
      </c>
      <c r="D468" t="s">
        <v>461</v>
      </c>
      <c r="E468" t="s">
        <v>282</v>
      </c>
      <c r="F468" t="s">
        <v>284</v>
      </c>
      <c r="G468" t="s">
        <v>337</v>
      </c>
      <c r="H468">
        <v>4</v>
      </c>
      <c r="I468">
        <v>1</v>
      </c>
      <c r="J468" t="s">
        <v>1635</v>
      </c>
      <c r="K468">
        <v>17</v>
      </c>
      <c r="L468" t="s">
        <v>304</v>
      </c>
      <c r="M468" t="s">
        <v>505</v>
      </c>
      <c r="N468" t="s">
        <v>497</v>
      </c>
      <c r="O468" t="s">
        <v>458</v>
      </c>
      <c r="P468" t="s">
        <v>503</v>
      </c>
      <c r="U468" s="116"/>
      <c r="V468" t="s">
        <v>526</v>
      </c>
      <c r="W468" s="116">
        <v>44634</v>
      </c>
      <c r="X468" s="116"/>
      <c r="Y468" t="s">
        <v>457</v>
      </c>
      <c r="AB468" s="116"/>
      <c r="AC468">
        <v>1</v>
      </c>
      <c r="AD468" s="83">
        <v>44634.413437499999</v>
      </c>
      <c r="AE468" s="83">
        <v>44634.413437499999</v>
      </c>
    </row>
    <row r="469" spans="1:31" x14ac:dyDescent="0.25">
      <c r="A469">
        <v>468</v>
      </c>
      <c r="B469" s="82" t="s">
        <v>1745</v>
      </c>
      <c r="C469" t="s">
        <v>1746</v>
      </c>
      <c r="D469" t="s">
        <v>461</v>
      </c>
      <c r="E469" t="s">
        <v>282</v>
      </c>
      <c r="F469" t="s">
        <v>284</v>
      </c>
      <c r="G469" t="s">
        <v>337</v>
      </c>
      <c r="H469">
        <v>4</v>
      </c>
      <c r="I469">
        <v>1</v>
      </c>
      <c r="J469" t="s">
        <v>1635</v>
      </c>
      <c r="K469">
        <v>43</v>
      </c>
      <c r="L469" t="s">
        <v>304</v>
      </c>
      <c r="M469" t="s">
        <v>505</v>
      </c>
      <c r="N469" t="s">
        <v>478</v>
      </c>
      <c r="O469" t="s">
        <v>458</v>
      </c>
      <c r="P469" t="s">
        <v>503</v>
      </c>
      <c r="U469" s="116"/>
      <c r="V469" t="s">
        <v>526</v>
      </c>
      <c r="W469" s="116">
        <v>44634</v>
      </c>
      <c r="X469" s="116"/>
      <c r="Y469" t="s">
        <v>457</v>
      </c>
      <c r="AB469" s="116"/>
      <c r="AC469">
        <v>1</v>
      </c>
      <c r="AD469" s="83">
        <v>44634.414814814998</v>
      </c>
      <c r="AE469" s="83">
        <v>44634.414814814998</v>
      </c>
    </row>
    <row r="470" spans="1:31" x14ac:dyDescent="0.25">
      <c r="A470">
        <v>469</v>
      </c>
      <c r="B470" s="82" t="s">
        <v>1747</v>
      </c>
      <c r="C470" t="s">
        <v>1748</v>
      </c>
      <c r="D470" t="s">
        <v>461</v>
      </c>
      <c r="E470" t="s">
        <v>282</v>
      </c>
      <c r="F470" t="s">
        <v>284</v>
      </c>
      <c r="G470" t="s">
        <v>337</v>
      </c>
      <c r="H470">
        <v>4</v>
      </c>
      <c r="I470">
        <v>1</v>
      </c>
      <c r="J470" t="s">
        <v>1635</v>
      </c>
      <c r="K470">
        <v>61</v>
      </c>
      <c r="L470" t="s">
        <v>304</v>
      </c>
      <c r="M470" t="s">
        <v>505</v>
      </c>
      <c r="N470" t="s">
        <v>484</v>
      </c>
      <c r="O470" t="s">
        <v>458</v>
      </c>
      <c r="P470" t="s">
        <v>503</v>
      </c>
      <c r="U470" s="116"/>
      <c r="V470" t="s">
        <v>526</v>
      </c>
      <c r="W470" s="116">
        <v>44634</v>
      </c>
      <c r="X470" s="116"/>
      <c r="Y470" t="s">
        <v>457</v>
      </c>
      <c r="AB470" s="116"/>
      <c r="AC470">
        <v>1</v>
      </c>
      <c r="AD470" s="83">
        <v>44634.416018518998</v>
      </c>
      <c r="AE470" s="83">
        <v>44634.416018518998</v>
      </c>
    </row>
    <row r="471" spans="1:31" x14ac:dyDescent="0.25">
      <c r="A471">
        <v>470</v>
      </c>
      <c r="B471" s="82" t="s">
        <v>1749</v>
      </c>
      <c r="C471" t="s">
        <v>1750</v>
      </c>
      <c r="D471" t="s">
        <v>461</v>
      </c>
      <c r="E471" t="s">
        <v>282</v>
      </c>
      <c r="F471" t="s">
        <v>284</v>
      </c>
      <c r="G471" t="s">
        <v>337</v>
      </c>
      <c r="H471">
        <v>1</v>
      </c>
      <c r="I471">
        <v>1</v>
      </c>
      <c r="J471" t="s">
        <v>337</v>
      </c>
      <c r="K471">
        <v>62</v>
      </c>
      <c r="L471" t="s">
        <v>306</v>
      </c>
      <c r="M471" t="s">
        <v>505</v>
      </c>
      <c r="N471" t="s">
        <v>489</v>
      </c>
      <c r="O471" t="s">
        <v>458</v>
      </c>
      <c r="P471" t="s">
        <v>503</v>
      </c>
      <c r="U471" s="116"/>
      <c r="V471" t="s">
        <v>526</v>
      </c>
      <c r="W471" s="116">
        <v>44634</v>
      </c>
      <c r="X471" s="116"/>
      <c r="Y471" t="s">
        <v>457</v>
      </c>
      <c r="AB471" s="116"/>
      <c r="AC471">
        <v>1</v>
      </c>
      <c r="AD471" s="83">
        <v>44634.427233795999</v>
      </c>
      <c r="AE471" s="83">
        <v>44634.427233795999</v>
      </c>
    </row>
    <row r="472" spans="1:31" x14ac:dyDescent="0.25">
      <c r="A472">
        <v>471</v>
      </c>
      <c r="B472" s="82" t="s">
        <v>1751</v>
      </c>
      <c r="C472" t="s">
        <v>1752</v>
      </c>
      <c r="D472" t="s">
        <v>461</v>
      </c>
      <c r="E472" t="s">
        <v>282</v>
      </c>
      <c r="F472" t="s">
        <v>284</v>
      </c>
      <c r="G472" t="s">
        <v>337</v>
      </c>
      <c r="H472">
        <v>1</v>
      </c>
      <c r="I472">
        <v>1</v>
      </c>
      <c r="J472" t="s">
        <v>337</v>
      </c>
      <c r="K472">
        <v>35</v>
      </c>
      <c r="L472" t="s">
        <v>304</v>
      </c>
      <c r="M472" t="s">
        <v>505</v>
      </c>
      <c r="N472" t="s">
        <v>497</v>
      </c>
      <c r="O472" t="s">
        <v>458</v>
      </c>
      <c r="P472" t="s">
        <v>503</v>
      </c>
      <c r="U472" s="116"/>
      <c r="V472" t="s">
        <v>526</v>
      </c>
      <c r="W472" s="116">
        <v>44634</v>
      </c>
      <c r="X472" s="116"/>
      <c r="Y472" t="s">
        <v>457</v>
      </c>
      <c r="AB472" s="116"/>
      <c r="AC472">
        <v>1</v>
      </c>
      <c r="AD472" s="83">
        <v>44634.428645833003</v>
      </c>
      <c r="AE472" s="83">
        <v>44634.428645833003</v>
      </c>
    </row>
    <row r="473" spans="1:31" x14ac:dyDescent="0.25">
      <c r="A473">
        <v>472</v>
      </c>
      <c r="B473" s="82" t="s">
        <v>1753</v>
      </c>
      <c r="C473" t="s">
        <v>1754</v>
      </c>
      <c r="D473" t="s">
        <v>461</v>
      </c>
      <c r="E473" t="s">
        <v>282</v>
      </c>
      <c r="F473" t="s">
        <v>284</v>
      </c>
      <c r="G473" t="s">
        <v>337</v>
      </c>
      <c r="H473">
        <v>1</v>
      </c>
      <c r="I473">
        <v>1</v>
      </c>
      <c r="J473" t="s">
        <v>1635</v>
      </c>
      <c r="K473">
        <v>41</v>
      </c>
      <c r="L473" t="s">
        <v>304</v>
      </c>
      <c r="M473" t="s">
        <v>505</v>
      </c>
      <c r="N473" t="s">
        <v>489</v>
      </c>
      <c r="O473" t="s">
        <v>458</v>
      </c>
      <c r="P473" t="s">
        <v>503</v>
      </c>
      <c r="U473" s="116"/>
      <c r="V473" t="s">
        <v>526</v>
      </c>
      <c r="W473" s="116">
        <v>44634</v>
      </c>
      <c r="X473" s="116"/>
      <c r="Y473" t="s">
        <v>457</v>
      </c>
      <c r="AB473" s="116"/>
      <c r="AC473">
        <v>1</v>
      </c>
      <c r="AD473" s="83">
        <v>44634.430543980998</v>
      </c>
      <c r="AE473" s="83">
        <v>44634.430543980998</v>
      </c>
    </row>
    <row r="474" spans="1:31" x14ac:dyDescent="0.25">
      <c r="A474">
        <v>473</v>
      </c>
      <c r="B474" s="82" t="s">
        <v>1755</v>
      </c>
      <c r="C474" t="s">
        <v>1756</v>
      </c>
      <c r="D474" t="s">
        <v>461</v>
      </c>
      <c r="E474" t="s">
        <v>282</v>
      </c>
      <c r="F474" t="s">
        <v>284</v>
      </c>
      <c r="G474" t="s">
        <v>337</v>
      </c>
      <c r="H474">
        <v>1</v>
      </c>
      <c r="I474">
        <v>1</v>
      </c>
      <c r="J474" t="s">
        <v>1635</v>
      </c>
      <c r="K474">
        <v>21</v>
      </c>
      <c r="L474" t="s">
        <v>306</v>
      </c>
      <c r="M474" t="s">
        <v>505</v>
      </c>
      <c r="N474" t="s">
        <v>477</v>
      </c>
      <c r="O474" t="s">
        <v>458</v>
      </c>
      <c r="P474" t="s">
        <v>503</v>
      </c>
      <c r="U474" s="116"/>
      <c r="V474" t="s">
        <v>526</v>
      </c>
      <c r="W474" s="116">
        <v>44634</v>
      </c>
      <c r="X474" s="116"/>
      <c r="Y474" t="s">
        <v>457</v>
      </c>
      <c r="AB474" s="116"/>
      <c r="AC474">
        <v>1</v>
      </c>
      <c r="AD474" s="83">
        <v>44634.432245370001</v>
      </c>
      <c r="AE474" s="83">
        <v>44634.432245370001</v>
      </c>
    </row>
    <row r="475" spans="1:31" x14ac:dyDescent="0.25">
      <c r="A475">
        <v>474</v>
      </c>
      <c r="B475" s="82" t="s">
        <v>1757</v>
      </c>
      <c r="C475" t="s">
        <v>486</v>
      </c>
      <c r="D475" t="s">
        <v>461</v>
      </c>
      <c r="E475" t="s">
        <v>282</v>
      </c>
      <c r="F475" t="s">
        <v>284</v>
      </c>
      <c r="G475" t="s">
        <v>337</v>
      </c>
      <c r="H475">
        <v>1</v>
      </c>
      <c r="I475">
        <v>1</v>
      </c>
      <c r="J475" t="s">
        <v>337</v>
      </c>
      <c r="K475">
        <v>56</v>
      </c>
      <c r="L475" t="s">
        <v>304</v>
      </c>
      <c r="M475" t="s">
        <v>505</v>
      </c>
      <c r="N475" t="s">
        <v>478</v>
      </c>
      <c r="O475" t="s">
        <v>458</v>
      </c>
      <c r="P475" t="s">
        <v>503</v>
      </c>
      <c r="U475" s="116"/>
      <c r="V475" t="s">
        <v>526</v>
      </c>
      <c r="W475" s="116">
        <v>44634</v>
      </c>
      <c r="X475" s="116"/>
      <c r="Y475" t="s">
        <v>457</v>
      </c>
      <c r="AB475" s="116"/>
      <c r="AC475">
        <v>1</v>
      </c>
      <c r="AD475" s="83">
        <v>44634.434050926</v>
      </c>
      <c r="AE475" s="83">
        <v>44634.434050926</v>
      </c>
    </row>
    <row r="476" spans="1:31" x14ac:dyDescent="0.25">
      <c r="A476">
        <v>475</v>
      </c>
      <c r="B476" s="82" t="s">
        <v>1758</v>
      </c>
      <c r="C476" t="s">
        <v>1759</v>
      </c>
      <c r="D476" t="s">
        <v>461</v>
      </c>
      <c r="E476" t="s">
        <v>282</v>
      </c>
      <c r="F476" t="s">
        <v>284</v>
      </c>
      <c r="G476" t="s">
        <v>337</v>
      </c>
      <c r="H476">
        <v>1</v>
      </c>
      <c r="I476">
        <v>1</v>
      </c>
      <c r="J476" t="s">
        <v>337</v>
      </c>
      <c r="K476">
        <v>51</v>
      </c>
      <c r="L476" t="s">
        <v>306</v>
      </c>
      <c r="M476" t="s">
        <v>505</v>
      </c>
      <c r="N476" t="s">
        <v>483</v>
      </c>
      <c r="O476" t="s">
        <v>458</v>
      </c>
      <c r="P476" t="s">
        <v>503</v>
      </c>
      <c r="U476" s="116"/>
      <c r="V476" t="s">
        <v>526</v>
      </c>
      <c r="W476" s="116">
        <v>44634</v>
      </c>
      <c r="X476" s="116"/>
      <c r="Y476" t="s">
        <v>457</v>
      </c>
      <c r="AB476" s="116"/>
      <c r="AC476">
        <v>1</v>
      </c>
      <c r="AD476" s="83">
        <v>44634.435486110997</v>
      </c>
      <c r="AE476" s="83">
        <v>44634.435486110997</v>
      </c>
    </row>
    <row r="477" spans="1:31" x14ac:dyDescent="0.25">
      <c r="A477">
        <v>476</v>
      </c>
      <c r="B477" s="82" t="s">
        <v>1760</v>
      </c>
      <c r="C477" t="s">
        <v>1761</v>
      </c>
      <c r="D477" t="s">
        <v>461</v>
      </c>
      <c r="E477" t="s">
        <v>282</v>
      </c>
      <c r="F477" t="s">
        <v>284</v>
      </c>
      <c r="G477" t="s">
        <v>337</v>
      </c>
      <c r="H477">
        <v>1</v>
      </c>
      <c r="I477">
        <v>1</v>
      </c>
      <c r="J477" t="s">
        <v>337</v>
      </c>
      <c r="K477">
        <v>48</v>
      </c>
      <c r="L477" t="s">
        <v>304</v>
      </c>
      <c r="M477" t="s">
        <v>505</v>
      </c>
      <c r="N477" t="s">
        <v>478</v>
      </c>
      <c r="O477" t="s">
        <v>458</v>
      </c>
      <c r="P477" t="s">
        <v>503</v>
      </c>
      <c r="U477" s="116"/>
      <c r="V477" t="s">
        <v>526</v>
      </c>
      <c r="W477" s="116">
        <v>44634</v>
      </c>
      <c r="X477" s="116"/>
      <c r="Y477" t="s">
        <v>457</v>
      </c>
      <c r="AB477" s="116"/>
      <c r="AC477">
        <v>1</v>
      </c>
      <c r="AD477" s="83">
        <v>44634.436840278002</v>
      </c>
      <c r="AE477" s="83">
        <v>44634.436840278002</v>
      </c>
    </row>
    <row r="478" spans="1:31" x14ac:dyDescent="0.25">
      <c r="A478">
        <v>477</v>
      </c>
      <c r="B478" s="82" t="s">
        <v>1762</v>
      </c>
      <c r="C478" t="s">
        <v>1695</v>
      </c>
      <c r="D478" t="s">
        <v>461</v>
      </c>
      <c r="E478" t="s">
        <v>282</v>
      </c>
      <c r="F478" t="s">
        <v>284</v>
      </c>
      <c r="G478" t="s">
        <v>337</v>
      </c>
      <c r="H478">
        <v>1</v>
      </c>
      <c r="I478">
        <v>1</v>
      </c>
      <c r="J478" t="s">
        <v>337</v>
      </c>
      <c r="K478">
        <v>46</v>
      </c>
      <c r="L478" t="s">
        <v>306</v>
      </c>
      <c r="M478" t="s">
        <v>505</v>
      </c>
      <c r="N478" t="s">
        <v>483</v>
      </c>
      <c r="O478" t="s">
        <v>458</v>
      </c>
      <c r="P478" t="s">
        <v>503</v>
      </c>
      <c r="U478" s="116"/>
      <c r="V478" t="s">
        <v>526</v>
      </c>
      <c r="W478" s="116">
        <v>44634</v>
      </c>
      <c r="X478" s="116"/>
      <c r="Y478" t="s">
        <v>457</v>
      </c>
      <c r="AB478" s="116"/>
      <c r="AC478">
        <v>1</v>
      </c>
      <c r="AD478" s="83">
        <v>44634.438263889002</v>
      </c>
      <c r="AE478" s="83">
        <v>44634.438263889002</v>
      </c>
    </row>
    <row r="479" spans="1:31" x14ac:dyDescent="0.25">
      <c r="A479">
        <v>478</v>
      </c>
      <c r="B479" s="82" t="s">
        <v>1763</v>
      </c>
      <c r="C479" t="s">
        <v>1764</v>
      </c>
      <c r="D479" t="s">
        <v>461</v>
      </c>
      <c r="E479" t="s">
        <v>282</v>
      </c>
      <c r="F479" t="s">
        <v>284</v>
      </c>
      <c r="G479" t="s">
        <v>337</v>
      </c>
      <c r="H479">
        <v>1</v>
      </c>
      <c r="I479">
        <v>1</v>
      </c>
      <c r="J479" t="s">
        <v>337</v>
      </c>
      <c r="K479">
        <v>25</v>
      </c>
      <c r="L479" t="s">
        <v>304</v>
      </c>
      <c r="M479" t="s">
        <v>505</v>
      </c>
      <c r="N479" t="s">
        <v>477</v>
      </c>
      <c r="O479" t="s">
        <v>458</v>
      </c>
      <c r="P479" t="s">
        <v>503</v>
      </c>
      <c r="U479" s="116"/>
      <c r="V479" t="s">
        <v>526</v>
      </c>
      <c r="W479" s="116">
        <v>44634</v>
      </c>
      <c r="X479" s="116"/>
      <c r="Y479" t="s">
        <v>457</v>
      </c>
      <c r="AB479" s="116"/>
      <c r="AC479">
        <v>1</v>
      </c>
      <c r="AD479" s="83">
        <v>44634.439687500002</v>
      </c>
      <c r="AE479" s="83">
        <v>44634.439687500002</v>
      </c>
    </row>
    <row r="480" spans="1:31" x14ac:dyDescent="0.25">
      <c r="A480">
        <v>479</v>
      </c>
      <c r="B480" s="82" t="s">
        <v>1765</v>
      </c>
      <c r="C480" t="s">
        <v>1766</v>
      </c>
      <c r="D480" t="s">
        <v>461</v>
      </c>
      <c r="E480" t="s">
        <v>282</v>
      </c>
      <c r="F480" t="s">
        <v>284</v>
      </c>
      <c r="G480" t="s">
        <v>337</v>
      </c>
      <c r="H480">
        <v>1</v>
      </c>
      <c r="I480">
        <v>1</v>
      </c>
      <c r="J480" t="s">
        <v>337</v>
      </c>
      <c r="K480">
        <v>22</v>
      </c>
      <c r="L480" t="s">
        <v>304</v>
      </c>
      <c r="M480" t="s">
        <v>505</v>
      </c>
      <c r="N480" t="s">
        <v>497</v>
      </c>
      <c r="O480" t="s">
        <v>458</v>
      </c>
      <c r="P480" t="s">
        <v>503</v>
      </c>
      <c r="U480" s="116"/>
      <c r="V480" t="s">
        <v>526</v>
      </c>
      <c r="W480" s="116">
        <v>44634</v>
      </c>
      <c r="X480" s="116"/>
      <c r="Y480" t="s">
        <v>457</v>
      </c>
      <c r="AB480" s="116"/>
      <c r="AC480">
        <v>1</v>
      </c>
      <c r="AD480" s="83">
        <v>44634.441435184999</v>
      </c>
      <c r="AE480" s="83">
        <v>44634.441435184999</v>
      </c>
    </row>
    <row r="481" spans="1:31" x14ac:dyDescent="0.25">
      <c r="A481">
        <v>480</v>
      </c>
      <c r="B481" s="82" t="s">
        <v>1767</v>
      </c>
      <c r="C481" t="s">
        <v>1768</v>
      </c>
      <c r="D481" t="s">
        <v>461</v>
      </c>
      <c r="E481" t="s">
        <v>282</v>
      </c>
      <c r="F481" t="s">
        <v>284</v>
      </c>
      <c r="G481" t="s">
        <v>337</v>
      </c>
      <c r="H481">
        <v>1</v>
      </c>
      <c r="I481">
        <v>1</v>
      </c>
      <c r="J481" t="s">
        <v>1635</v>
      </c>
      <c r="K481">
        <v>58</v>
      </c>
      <c r="L481" t="s">
        <v>304</v>
      </c>
      <c r="M481" t="s">
        <v>505</v>
      </c>
      <c r="N481" t="s">
        <v>489</v>
      </c>
      <c r="O481" t="s">
        <v>458</v>
      </c>
      <c r="P481" t="s">
        <v>503</v>
      </c>
      <c r="U481" s="116"/>
      <c r="V481" t="s">
        <v>526</v>
      </c>
      <c r="W481" s="116">
        <v>44634</v>
      </c>
      <c r="X481" s="116"/>
      <c r="Y481" t="s">
        <v>457</v>
      </c>
      <c r="AB481" s="116"/>
      <c r="AC481">
        <v>1</v>
      </c>
      <c r="AD481" s="83">
        <v>44634.443171295999</v>
      </c>
      <c r="AE481" s="83">
        <v>44634.443171295999</v>
      </c>
    </row>
    <row r="482" spans="1:31" x14ac:dyDescent="0.25">
      <c r="A482">
        <v>481</v>
      </c>
      <c r="B482" s="82" t="s">
        <v>1769</v>
      </c>
      <c r="C482" t="s">
        <v>1770</v>
      </c>
      <c r="D482" t="s">
        <v>461</v>
      </c>
      <c r="E482" t="s">
        <v>282</v>
      </c>
      <c r="F482" t="s">
        <v>284</v>
      </c>
      <c r="G482" t="s">
        <v>337</v>
      </c>
      <c r="H482">
        <v>1</v>
      </c>
      <c r="I482">
        <v>1</v>
      </c>
      <c r="J482" t="s">
        <v>1635</v>
      </c>
      <c r="K482">
        <v>52</v>
      </c>
      <c r="L482" t="s">
        <v>306</v>
      </c>
      <c r="M482" t="s">
        <v>505</v>
      </c>
      <c r="N482" t="s">
        <v>489</v>
      </c>
      <c r="O482" t="s">
        <v>458</v>
      </c>
      <c r="P482" t="s">
        <v>503</v>
      </c>
      <c r="U482" s="116"/>
      <c r="V482" t="s">
        <v>526</v>
      </c>
      <c r="W482" s="116">
        <v>44634</v>
      </c>
      <c r="X482" s="116"/>
      <c r="Y482" t="s">
        <v>457</v>
      </c>
      <c r="AB482" s="116"/>
      <c r="AC482">
        <v>1</v>
      </c>
      <c r="AD482" s="83">
        <v>44634.444629630001</v>
      </c>
      <c r="AE482" s="83">
        <v>44634.444629630001</v>
      </c>
    </row>
    <row r="483" spans="1:31" x14ac:dyDescent="0.25">
      <c r="A483">
        <v>482</v>
      </c>
      <c r="B483" s="82" t="s">
        <v>1771</v>
      </c>
      <c r="C483" t="s">
        <v>1772</v>
      </c>
      <c r="D483" t="s">
        <v>461</v>
      </c>
      <c r="E483" t="s">
        <v>282</v>
      </c>
      <c r="F483" t="s">
        <v>284</v>
      </c>
      <c r="G483" t="s">
        <v>337</v>
      </c>
      <c r="H483">
        <v>1</v>
      </c>
      <c r="I483">
        <v>1</v>
      </c>
      <c r="J483" t="s">
        <v>1635</v>
      </c>
      <c r="K483">
        <v>30</v>
      </c>
      <c r="L483" t="s">
        <v>306</v>
      </c>
      <c r="M483" t="s">
        <v>505</v>
      </c>
      <c r="N483" t="s">
        <v>477</v>
      </c>
      <c r="O483" t="s">
        <v>458</v>
      </c>
      <c r="P483" t="s">
        <v>503</v>
      </c>
      <c r="U483" s="116"/>
      <c r="V483" t="s">
        <v>526</v>
      </c>
      <c r="W483" s="116">
        <v>44634</v>
      </c>
      <c r="X483" s="116"/>
      <c r="Y483" t="s">
        <v>457</v>
      </c>
      <c r="AB483" s="116"/>
      <c r="AC483">
        <v>1</v>
      </c>
      <c r="AD483" s="83">
        <v>44634.445972221998</v>
      </c>
      <c r="AE483" s="83">
        <v>44634.445972221998</v>
      </c>
    </row>
    <row r="484" spans="1:31" x14ac:dyDescent="0.25">
      <c r="A484">
        <v>483</v>
      </c>
      <c r="B484" s="82" t="s">
        <v>1773</v>
      </c>
      <c r="C484" t="s">
        <v>1774</v>
      </c>
      <c r="D484" t="s">
        <v>461</v>
      </c>
      <c r="E484" t="s">
        <v>282</v>
      </c>
      <c r="F484" t="s">
        <v>284</v>
      </c>
      <c r="G484" t="s">
        <v>337</v>
      </c>
      <c r="H484">
        <v>1</v>
      </c>
      <c r="I484">
        <v>1</v>
      </c>
      <c r="J484" t="s">
        <v>1635</v>
      </c>
      <c r="K484">
        <v>27</v>
      </c>
      <c r="L484" t="s">
        <v>306</v>
      </c>
      <c r="M484" t="s">
        <v>505</v>
      </c>
      <c r="N484" t="s">
        <v>477</v>
      </c>
      <c r="O484" t="s">
        <v>458</v>
      </c>
      <c r="P484" t="s">
        <v>503</v>
      </c>
      <c r="U484" s="116"/>
      <c r="V484" t="s">
        <v>526</v>
      </c>
      <c r="W484" s="116">
        <v>44634</v>
      </c>
      <c r="X484" s="116"/>
      <c r="Y484" t="s">
        <v>457</v>
      </c>
      <c r="AB484" s="116"/>
      <c r="AC484">
        <v>1</v>
      </c>
      <c r="AD484" s="83">
        <v>44634.447430556</v>
      </c>
      <c r="AE484" s="83">
        <v>44634.447430556</v>
      </c>
    </row>
    <row r="485" spans="1:31" x14ac:dyDescent="0.25">
      <c r="A485">
        <v>484</v>
      </c>
      <c r="B485" s="82" t="s">
        <v>1775</v>
      </c>
      <c r="C485" t="s">
        <v>1776</v>
      </c>
      <c r="D485" t="s">
        <v>461</v>
      </c>
      <c r="E485" t="s">
        <v>282</v>
      </c>
      <c r="F485" t="s">
        <v>284</v>
      </c>
      <c r="G485" t="s">
        <v>337</v>
      </c>
      <c r="H485">
        <v>1</v>
      </c>
      <c r="I485">
        <v>1</v>
      </c>
      <c r="J485" t="s">
        <v>1635</v>
      </c>
      <c r="K485">
        <v>22</v>
      </c>
      <c r="L485" t="s">
        <v>304</v>
      </c>
      <c r="M485" t="s">
        <v>505</v>
      </c>
      <c r="N485" t="s">
        <v>497</v>
      </c>
      <c r="O485" t="s">
        <v>458</v>
      </c>
      <c r="P485" t="s">
        <v>503</v>
      </c>
      <c r="U485" s="116"/>
      <c r="V485" t="s">
        <v>526</v>
      </c>
      <c r="W485" s="116">
        <v>44634</v>
      </c>
      <c r="X485" s="116"/>
      <c r="Y485" t="s">
        <v>457</v>
      </c>
      <c r="AB485" s="116"/>
      <c r="AC485">
        <v>1</v>
      </c>
      <c r="AD485" s="83">
        <v>44634.453993055999</v>
      </c>
      <c r="AE485" s="83">
        <v>44634.453993055999</v>
      </c>
    </row>
    <row r="486" spans="1:31" x14ac:dyDescent="0.25">
      <c r="A486">
        <v>485</v>
      </c>
      <c r="B486" s="82" t="s">
        <v>1777</v>
      </c>
      <c r="C486" t="s">
        <v>636</v>
      </c>
      <c r="D486" t="s">
        <v>461</v>
      </c>
      <c r="E486" t="s">
        <v>282</v>
      </c>
      <c r="F486" t="s">
        <v>288</v>
      </c>
      <c r="G486" t="s">
        <v>570</v>
      </c>
      <c r="H486">
        <v>7</v>
      </c>
      <c r="I486">
        <v>1</v>
      </c>
      <c r="J486" t="s">
        <v>570</v>
      </c>
      <c r="K486">
        <v>34</v>
      </c>
      <c r="L486" t="s">
        <v>304</v>
      </c>
      <c r="M486" t="s">
        <v>1778</v>
      </c>
      <c r="N486" t="s">
        <v>1573</v>
      </c>
      <c r="O486" t="s">
        <v>1779</v>
      </c>
      <c r="P486" t="s">
        <v>503</v>
      </c>
      <c r="U486" s="116"/>
      <c r="V486" t="s">
        <v>491</v>
      </c>
      <c r="W486" s="116">
        <v>44634</v>
      </c>
      <c r="X486" s="116"/>
      <c r="Y486" t="s">
        <v>457</v>
      </c>
      <c r="Z486" t="s">
        <v>1780</v>
      </c>
      <c r="AA486" t="s">
        <v>480</v>
      </c>
      <c r="AB486" s="116">
        <v>44634</v>
      </c>
      <c r="AC486">
        <v>1</v>
      </c>
      <c r="AD486" s="83">
        <v>44634.476909721998</v>
      </c>
      <c r="AE486" s="83">
        <v>44634.476909721998</v>
      </c>
    </row>
    <row r="487" spans="1:31" x14ac:dyDescent="0.25">
      <c r="A487">
        <v>486</v>
      </c>
      <c r="B487" s="82" t="s">
        <v>1781</v>
      </c>
      <c r="C487" t="s">
        <v>1782</v>
      </c>
      <c r="D487" t="s">
        <v>461</v>
      </c>
      <c r="E487" t="s">
        <v>282</v>
      </c>
      <c r="F487" t="s">
        <v>284</v>
      </c>
      <c r="G487" t="s">
        <v>284</v>
      </c>
      <c r="H487">
        <v>1</v>
      </c>
      <c r="I487">
        <v>5</v>
      </c>
      <c r="J487" t="s">
        <v>1783</v>
      </c>
      <c r="K487">
        <v>53</v>
      </c>
      <c r="L487" t="s">
        <v>304</v>
      </c>
      <c r="M487" t="s">
        <v>505</v>
      </c>
      <c r="N487" t="s">
        <v>1784</v>
      </c>
      <c r="O487" t="s">
        <v>458</v>
      </c>
      <c r="P487" t="s">
        <v>503</v>
      </c>
      <c r="U487" s="116"/>
      <c r="V487" t="s">
        <v>526</v>
      </c>
      <c r="W487" s="116">
        <v>44634</v>
      </c>
      <c r="X487" s="116"/>
      <c r="Y487" t="s">
        <v>457</v>
      </c>
      <c r="AB487" s="116"/>
      <c r="AC487">
        <v>1</v>
      </c>
      <c r="AD487" s="83">
        <v>44634.511817129998</v>
      </c>
      <c r="AE487" s="83">
        <v>44634.511817129998</v>
      </c>
    </row>
    <row r="488" spans="1:31" x14ac:dyDescent="0.25">
      <c r="A488">
        <v>487</v>
      </c>
      <c r="B488" s="82" t="s">
        <v>1785</v>
      </c>
      <c r="C488" t="s">
        <v>1786</v>
      </c>
      <c r="D488" t="s">
        <v>461</v>
      </c>
      <c r="E488" t="s">
        <v>282</v>
      </c>
      <c r="F488" t="s">
        <v>284</v>
      </c>
      <c r="G488" t="s">
        <v>284</v>
      </c>
      <c r="H488">
        <v>1</v>
      </c>
      <c r="I488">
        <v>5</v>
      </c>
      <c r="J488" t="s">
        <v>1783</v>
      </c>
      <c r="K488">
        <v>46</v>
      </c>
      <c r="L488" t="s">
        <v>306</v>
      </c>
      <c r="M488" t="s">
        <v>505</v>
      </c>
      <c r="N488" t="s">
        <v>1784</v>
      </c>
      <c r="O488" t="s">
        <v>458</v>
      </c>
      <c r="P488" t="s">
        <v>503</v>
      </c>
      <c r="U488" s="116"/>
      <c r="V488" t="s">
        <v>526</v>
      </c>
      <c r="W488" s="116">
        <v>44634</v>
      </c>
      <c r="X488" s="116"/>
      <c r="Y488" t="s">
        <v>457</v>
      </c>
      <c r="AB488" s="116"/>
      <c r="AC488">
        <v>1</v>
      </c>
      <c r="AD488" s="83">
        <v>44634.516354166997</v>
      </c>
      <c r="AE488" s="83">
        <v>44634.516354166997</v>
      </c>
    </row>
    <row r="489" spans="1:31" x14ac:dyDescent="0.25">
      <c r="A489">
        <v>488</v>
      </c>
      <c r="B489" s="82" t="s">
        <v>1787</v>
      </c>
      <c r="C489" t="s">
        <v>1788</v>
      </c>
      <c r="D489" t="s">
        <v>461</v>
      </c>
      <c r="E489" t="s">
        <v>282</v>
      </c>
      <c r="F489" t="s">
        <v>284</v>
      </c>
      <c r="G489" t="s">
        <v>284</v>
      </c>
      <c r="H489">
        <v>1</v>
      </c>
      <c r="I489">
        <v>5</v>
      </c>
      <c r="J489" t="s">
        <v>1783</v>
      </c>
      <c r="K489">
        <v>9</v>
      </c>
      <c r="L489" t="s">
        <v>306</v>
      </c>
      <c r="M489" t="s">
        <v>505</v>
      </c>
      <c r="N489" t="s">
        <v>497</v>
      </c>
      <c r="O489" t="s">
        <v>458</v>
      </c>
      <c r="P489" t="s">
        <v>503</v>
      </c>
      <c r="U489" s="116"/>
      <c r="V489" t="s">
        <v>526</v>
      </c>
      <c r="W489" s="116">
        <v>44634</v>
      </c>
      <c r="X489" s="116"/>
      <c r="Y489" t="s">
        <v>457</v>
      </c>
      <c r="AB489" s="116"/>
      <c r="AC489">
        <v>1</v>
      </c>
      <c r="AD489" s="83">
        <v>44634.517962963</v>
      </c>
      <c r="AE489" s="83">
        <v>44634.517962963</v>
      </c>
    </row>
    <row r="490" spans="1:31" x14ac:dyDescent="0.25">
      <c r="A490">
        <v>489</v>
      </c>
      <c r="B490" s="82" t="s">
        <v>1789</v>
      </c>
      <c r="C490" t="s">
        <v>1790</v>
      </c>
      <c r="D490" t="s">
        <v>461</v>
      </c>
      <c r="E490" t="s">
        <v>282</v>
      </c>
      <c r="F490" t="s">
        <v>284</v>
      </c>
      <c r="G490" t="s">
        <v>284</v>
      </c>
      <c r="H490">
        <v>1</v>
      </c>
      <c r="I490">
        <v>5</v>
      </c>
      <c r="J490" t="s">
        <v>1783</v>
      </c>
      <c r="K490">
        <v>61</v>
      </c>
      <c r="L490" t="s">
        <v>304</v>
      </c>
      <c r="M490" t="s">
        <v>505</v>
      </c>
      <c r="N490" t="s">
        <v>484</v>
      </c>
      <c r="O490" t="s">
        <v>458</v>
      </c>
      <c r="P490" t="s">
        <v>503</v>
      </c>
      <c r="U490" s="116"/>
      <c r="V490" t="s">
        <v>526</v>
      </c>
      <c r="W490" s="116">
        <v>44634</v>
      </c>
      <c r="X490" s="116"/>
      <c r="Y490" t="s">
        <v>457</v>
      </c>
      <c r="AB490" s="116"/>
      <c r="AC490">
        <v>1</v>
      </c>
      <c r="AD490" s="83">
        <v>44634.519837963002</v>
      </c>
      <c r="AE490" s="83">
        <v>44634.519837963002</v>
      </c>
    </row>
    <row r="491" spans="1:31" x14ac:dyDescent="0.25">
      <c r="A491">
        <v>490</v>
      </c>
      <c r="B491" s="82" t="s">
        <v>1791</v>
      </c>
      <c r="C491" t="s">
        <v>1750</v>
      </c>
      <c r="D491" t="s">
        <v>461</v>
      </c>
      <c r="E491" t="s">
        <v>282</v>
      </c>
      <c r="F491" t="s">
        <v>284</v>
      </c>
      <c r="G491" t="s">
        <v>284</v>
      </c>
      <c r="H491">
        <v>1</v>
      </c>
      <c r="I491">
        <v>5</v>
      </c>
      <c r="J491" t="s">
        <v>1783</v>
      </c>
      <c r="K491">
        <v>58</v>
      </c>
      <c r="L491" t="s">
        <v>306</v>
      </c>
      <c r="M491" t="s">
        <v>505</v>
      </c>
      <c r="N491" t="s">
        <v>489</v>
      </c>
      <c r="O491" t="s">
        <v>458</v>
      </c>
      <c r="P491" t="s">
        <v>503</v>
      </c>
      <c r="U491" s="116"/>
      <c r="V491" t="s">
        <v>526</v>
      </c>
      <c r="W491" s="116">
        <v>44634</v>
      </c>
      <c r="X491" s="116"/>
      <c r="Y491" t="s">
        <v>457</v>
      </c>
      <c r="AB491" s="116"/>
      <c r="AC491">
        <v>1</v>
      </c>
      <c r="AD491" s="83">
        <v>44634.521689815003</v>
      </c>
      <c r="AE491" s="83">
        <v>44634.521689815003</v>
      </c>
    </row>
    <row r="492" spans="1:31" x14ac:dyDescent="0.25">
      <c r="A492">
        <v>491</v>
      </c>
      <c r="B492" s="82" t="s">
        <v>1792</v>
      </c>
      <c r="C492" t="s">
        <v>1793</v>
      </c>
      <c r="D492" t="s">
        <v>461</v>
      </c>
      <c r="E492" t="s">
        <v>282</v>
      </c>
      <c r="F492" t="s">
        <v>284</v>
      </c>
      <c r="G492" t="s">
        <v>284</v>
      </c>
      <c r="H492">
        <v>1</v>
      </c>
      <c r="I492">
        <v>1</v>
      </c>
      <c r="J492" t="s">
        <v>1783</v>
      </c>
      <c r="K492">
        <v>22</v>
      </c>
      <c r="L492" t="s">
        <v>306</v>
      </c>
      <c r="M492" t="s">
        <v>505</v>
      </c>
      <c r="N492" t="s">
        <v>497</v>
      </c>
      <c r="O492" t="s">
        <v>458</v>
      </c>
      <c r="P492" t="s">
        <v>503</v>
      </c>
      <c r="U492" s="116"/>
      <c r="V492" t="s">
        <v>526</v>
      </c>
      <c r="W492" s="116">
        <v>44634</v>
      </c>
      <c r="X492" s="116"/>
      <c r="Y492" t="s">
        <v>457</v>
      </c>
      <c r="AB492" s="116"/>
      <c r="AC492">
        <v>1</v>
      </c>
      <c r="AD492" s="83">
        <v>44634.523819444003</v>
      </c>
      <c r="AE492" s="83">
        <v>44634.523819444003</v>
      </c>
    </row>
    <row r="493" spans="1:31" x14ac:dyDescent="0.25">
      <c r="A493">
        <v>492</v>
      </c>
      <c r="B493" s="82" t="s">
        <v>1794</v>
      </c>
      <c r="C493" t="s">
        <v>1795</v>
      </c>
      <c r="D493" t="s">
        <v>461</v>
      </c>
      <c r="E493" t="s">
        <v>282</v>
      </c>
      <c r="F493" t="s">
        <v>284</v>
      </c>
      <c r="G493" t="s">
        <v>284</v>
      </c>
      <c r="H493">
        <v>1</v>
      </c>
      <c r="I493">
        <v>5</v>
      </c>
      <c r="J493" t="s">
        <v>1783</v>
      </c>
      <c r="K493">
        <v>39</v>
      </c>
      <c r="L493" t="s">
        <v>306</v>
      </c>
      <c r="M493" t="s">
        <v>505</v>
      </c>
      <c r="N493" t="s">
        <v>489</v>
      </c>
      <c r="O493" t="s">
        <v>458</v>
      </c>
      <c r="P493" t="s">
        <v>503</v>
      </c>
      <c r="U493" s="116"/>
      <c r="V493" t="s">
        <v>526</v>
      </c>
      <c r="W493" s="116">
        <v>44634</v>
      </c>
      <c r="X493" s="116"/>
      <c r="Y493" t="s">
        <v>457</v>
      </c>
      <c r="AB493" s="116"/>
      <c r="AC493">
        <v>1</v>
      </c>
      <c r="AD493" s="83">
        <v>44634.525300925998</v>
      </c>
      <c r="AE493" s="83">
        <v>44634.525300925998</v>
      </c>
    </row>
    <row r="494" spans="1:31" x14ac:dyDescent="0.25">
      <c r="A494">
        <v>493</v>
      </c>
      <c r="B494" s="82" t="s">
        <v>1796</v>
      </c>
      <c r="C494" t="s">
        <v>1797</v>
      </c>
      <c r="D494" t="s">
        <v>461</v>
      </c>
      <c r="E494" t="s">
        <v>282</v>
      </c>
      <c r="F494" t="s">
        <v>284</v>
      </c>
      <c r="G494" t="s">
        <v>284</v>
      </c>
      <c r="H494">
        <v>1</v>
      </c>
      <c r="I494">
        <v>5</v>
      </c>
      <c r="J494" t="s">
        <v>1783</v>
      </c>
      <c r="K494">
        <v>27</v>
      </c>
      <c r="L494" t="s">
        <v>304</v>
      </c>
      <c r="M494" t="s">
        <v>505</v>
      </c>
      <c r="N494" t="s">
        <v>477</v>
      </c>
      <c r="O494" t="s">
        <v>458</v>
      </c>
      <c r="P494" t="s">
        <v>503</v>
      </c>
      <c r="U494" s="116"/>
      <c r="V494" t="s">
        <v>526</v>
      </c>
      <c r="W494" s="116">
        <v>44634</v>
      </c>
      <c r="X494" s="116"/>
      <c r="Y494" t="s">
        <v>457</v>
      </c>
      <c r="AB494" s="116"/>
      <c r="AC494">
        <v>1</v>
      </c>
      <c r="AD494" s="83">
        <v>44634.527141204002</v>
      </c>
      <c r="AE494" s="83">
        <v>44634.527141204002</v>
      </c>
    </row>
    <row r="495" spans="1:31" x14ac:dyDescent="0.25">
      <c r="A495">
        <v>494</v>
      </c>
      <c r="B495" s="82" t="s">
        <v>1798</v>
      </c>
      <c r="C495" t="s">
        <v>1799</v>
      </c>
      <c r="D495" t="s">
        <v>461</v>
      </c>
      <c r="E495" t="s">
        <v>282</v>
      </c>
      <c r="F495" t="s">
        <v>284</v>
      </c>
      <c r="G495" t="s">
        <v>284</v>
      </c>
      <c r="H495">
        <v>1</v>
      </c>
      <c r="I495">
        <v>5</v>
      </c>
      <c r="J495" t="s">
        <v>1783</v>
      </c>
      <c r="K495">
        <v>67</v>
      </c>
      <c r="L495" t="s">
        <v>304</v>
      </c>
      <c r="M495" t="s">
        <v>505</v>
      </c>
      <c r="N495" t="s">
        <v>489</v>
      </c>
      <c r="O495" t="s">
        <v>458</v>
      </c>
      <c r="P495" t="s">
        <v>503</v>
      </c>
      <c r="U495" s="116"/>
      <c r="V495" t="s">
        <v>526</v>
      </c>
      <c r="W495" s="116">
        <v>44634</v>
      </c>
      <c r="X495" s="116"/>
      <c r="Y495" t="s">
        <v>457</v>
      </c>
      <c r="AB495" s="116"/>
      <c r="AC495">
        <v>1</v>
      </c>
      <c r="AD495" s="83">
        <v>44634.528611111004</v>
      </c>
      <c r="AE495" s="83">
        <v>44634.528611111004</v>
      </c>
    </row>
    <row r="496" spans="1:31" x14ac:dyDescent="0.25">
      <c r="A496">
        <v>495</v>
      </c>
      <c r="B496" s="82" t="s">
        <v>1800</v>
      </c>
      <c r="C496" t="s">
        <v>1801</v>
      </c>
      <c r="D496" t="s">
        <v>461</v>
      </c>
      <c r="E496" t="s">
        <v>282</v>
      </c>
      <c r="F496" t="s">
        <v>284</v>
      </c>
      <c r="G496" t="s">
        <v>284</v>
      </c>
      <c r="H496">
        <v>1</v>
      </c>
      <c r="I496">
        <v>5</v>
      </c>
      <c r="J496" t="s">
        <v>1783</v>
      </c>
      <c r="K496">
        <v>34</v>
      </c>
      <c r="L496" t="s">
        <v>306</v>
      </c>
      <c r="M496" t="s">
        <v>505</v>
      </c>
      <c r="N496" t="s">
        <v>489</v>
      </c>
      <c r="O496" t="s">
        <v>458</v>
      </c>
      <c r="P496" t="s">
        <v>503</v>
      </c>
      <c r="U496" s="116"/>
      <c r="V496" t="s">
        <v>526</v>
      </c>
      <c r="W496" s="116">
        <v>44634</v>
      </c>
      <c r="X496" s="116"/>
      <c r="Y496" t="s">
        <v>457</v>
      </c>
      <c r="AB496" s="116"/>
      <c r="AC496">
        <v>1</v>
      </c>
      <c r="AD496" s="83">
        <v>44634.529930555997</v>
      </c>
      <c r="AE496" s="83">
        <v>44634.529930555997</v>
      </c>
    </row>
    <row r="497" spans="1:31" x14ac:dyDescent="0.25">
      <c r="A497">
        <v>496</v>
      </c>
      <c r="B497" s="82" t="s">
        <v>1802</v>
      </c>
      <c r="C497" t="s">
        <v>1803</v>
      </c>
      <c r="D497" t="s">
        <v>461</v>
      </c>
      <c r="E497" t="s">
        <v>282</v>
      </c>
      <c r="F497" t="s">
        <v>284</v>
      </c>
      <c r="G497" t="s">
        <v>284</v>
      </c>
      <c r="H497">
        <v>1</v>
      </c>
      <c r="I497">
        <v>5</v>
      </c>
      <c r="J497" t="s">
        <v>1783</v>
      </c>
      <c r="K497">
        <v>55</v>
      </c>
      <c r="L497" t="s">
        <v>304</v>
      </c>
      <c r="M497" t="s">
        <v>505</v>
      </c>
      <c r="N497" t="s">
        <v>489</v>
      </c>
      <c r="O497" t="s">
        <v>458</v>
      </c>
      <c r="P497" t="s">
        <v>503</v>
      </c>
      <c r="U497" s="116"/>
      <c r="V497" t="s">
        <v>526</v>
      </c>
      <c r="W497" s="116">
        <v>44634</v>
      </c>
      <c r="X497" s="116"/>
      <c r="Y497" t="s">
        <v>457</v>
      </c>
      <c r="AB497" s="116"/>
      <c r="AC497">
        <v>1</v>
      </c>
      <c r="AD497" s="83">
        <v>44634.532002314998</v>
      </c>
      <c r="AE497" s="83">
        <v>44634.532002314998</v>
      </c>
    </row>
    <row r="498" spans="1:31" x14ac:dyDescent="0.25">
      <c r="A498">
        <v>497</v>
      </c>
      <c r="B498" s="82" t="s">
        <v>1804</v>
      </c>
      <c r="C498" t="s">
        <v>1805</v>
      </c>
      <c r="D498" t="s">
        <v>461</v>
      </c>
      <c r="E498" t="s">
        <v>282</v>
      </c>
      <c r="F498" t="s">
        <v>284</v>
      </c>
      <c r="G498" t="s">
        <v>284</v>
      </c>
      <c r="H498">
        <v>1</v>
      </c>
      <c r="I498">
        <v>1</v>
      </c>
      <c r="J498" t="s">
        <v>1783</v>
      </c>
      <c r="K498">
        <v>48</v>
      </c>
      <c r="L498" t="s">
        <v>306</v>
      </c>
      <c r="M498" t="s">
        <v>505</v>
      </c>
      <c r="N498" t="s">
        <v>489</v>
      </c>
      <c r="O498" t="s">
        <v>458</v>
      </c>
      <c r="P498" t="s">
        <v>503</v>
      </c>
      <c r="U498" s="116"/>
      <c r="V498" t="s">
        <v>526</v>
      </c>
      <c r="W498" s="116">
        <v>44634</v>
      </c>
      <c r="X498" s="116"/>
      <c r="Y498" t="s">
        <v>457</v>
      </c>
      <c r="AB498" s="116"/>
      <c r="AC498">
        <v>1</v>
      </c>
      <c r="AD498" s="83">
        <v>44634.533761573999</v>
      </c>
      <c r="AE498" s="83">
        <v>44634.533761573999</v>
      </c>
    </row>
    <row r="499" spans="1:31" x14ac:dyDescent="0.25">
      <c r="A499">
        <v>498</v>
      </c>
      <c r="B499" s="82" t="s">
        <v>1806</v>
      </c>
      <c r="C499" t="s">
        <v>1807</v>
      </c>
      <c r="D499" t="s">
        <v>461</v>
      </c>
      <c r="E499" t="s">
        <v>282</v>
      </c>
      <c r="F499" t="s">
        <v>284</v>
      </c>
      <c r="G499" t="s">
        <v>284</v>
      </c>
      <c r="H499">
        <v>1</v>
      </c>
      <c r="I499">
        <v>5</v>
      </c>
      <c r="J499" t="s">
        <v>1783</v>
      </c>
      <c r="K499">
        <v>14</v>
      </c>
      <c r="L499" t="s">
        <v>304</v>
      </c>
      <c r="M499" t="s">
        <v>505</v>
      </c>
      <c r="N499" t="s">
        <v>497</v>
      </c>
      <c r="O499" t="s">
        <v>458</v>
      </c>
      <c r="P499" t="s">
        <v>503</v>
      </c>
      <c r="U499" s="116"/>
      <c r="V499" t="s">
        <v>526</v>
      </c>
      <c r="W499" s="116">
        <v>44634</v>
      </c>
      <c r="X499" s="116"/>
      <c r="Y499" t="s">
        <v>457</v>
      </c>
      <c r="AB499" s="116"/>
      <c r="AC499">
        <v>1</v>
      </c>
      <c r="AD499" s="83">
        <v>44634.535046295998</v>
      </c>
      <c r="AE499" s="83">
        <v>44634.535046295998</v>
      </c>
    </row>
    <row r="500" spans="1:31" x14ac:dyDescent="0.25">
      <c r="A500">
        <v>499</v>
      </c>
      <c r="B500" s="82" t="s">
        <v>1808</v>
      </c>
      <c r="C500" t="s">
        <v>1809</v>
      </c>
      <c r="D500" t="s">
        <v>461</v>
      </c>
      <c r="E500" t="s">
        <v>282</v>
      </c>
      <c r="F500" t="s">
        <v>284</v>
      </c>
      <c r="G500" t="s">
        <v>284</v>
      </c>
      <c r="H500">
        <v>1</v>
      </c>
      <c r="I500">
        <v>5</v>
      </c>
      <c r="J500" t="s">
        <v>1783</v>
      </c>
      <c r="K500">
        <v>25</v>
      </c>
      <c r="L500" t="s">
        <v>304</v>
      </c>
      <c r="M500" t="s">
        <v>505</v>
      </c>
      <c r="N500" t="s">
        <v>497</v>
      </c>
      <c r="O500" t="s">
        <v>458</v>
      </c>
      <c r="P500" t="s">
        <v>503</v>
      </c>
      <c r="U500" s="116"/>
      <c r="V500" t="s">
        <v>526</v>
      </c>
      <c r="W500" s="116">
        <v>44634</v>
      </c>
      <c r="X500" s="116"/>
      <c r="Y500" t="s">
        <v>457</v>
      </c>
      <c r="AB500" s="116"/>
      <c r="AC500">
        <v>1</v>
      </c>
      <c r="AD500" s="83">
        <v>44634.536377315002</v>
      </c>
      <c r="AE500" s="83">
        <v>44634.536377315002</v>
      </c>
    </row>
    <row r="501" spans="1:31" x14ac:dyDescent="0.25">
      <c r="A501">
        <v>500</v>
      </c>
      <c r="B501" s="82" t="s">
        <v>1810</v>
      </c>
      <c r="C501" t="s">
        <v>1811</v>
      </c>
      <c r="D501" t="s">
        <v>461</v>
      </c>
      <c r="E501" t="s">
        <v>282</v>
      </c>
      <c r="F501" t="s">
        <v>284</v>
      </c>
      <c r="G501" t="s">
        <v>284</v>
      </c>
      <c r="H501">
        <v>1</v>
      </c>
      <c r="I501">
        <v>5</v>
      </c>
      <c r="J501" t="s">
        <v>1783</v>
      </c>
      <c r="K501">
        <v>30</v>
      </c>
      <c r="L501" t="s">
        <v>304</v>
      </c>
      <c r="M501" t="s">
        <v>505</v>
      </c>
      <c r="N501" t="s">
        <v>497</v>
      </c>
      <c r="O501" t="s">
        <v>458</v>
      </c>
      <c r="P501" t="s">
        <v>503</v>
      </c>
      <c r="U501" s="116"/>
      <c r="V501" t="s">
        <v>526</v>
      </c>
      <c r="W501" s="116">
        <v>44634</v>
      </c>
      <c r="X501" s="116"/>
      <c r="Y501" t="s">
        <v>457</v>
      </c>
      <c r="AB501" s="116"/>
      <c r="AC501">
        <v>1</v>
      </c>
      <c r="AD501" s="83">
        <v>44634.537928240999</v>
      </c>
      <c r="AE501" s="83">
        <v>44634.537928240999</v>
      </c>
    </row>
    <row r="502" spans="1:31" x14ac:dyDescent="0.25">
      <c r="A502">
        <v>501</v>
      </c>
      <c r="B502" s="82" t="s">
        <v>1812</v>
      </c>
      <c r="C502" t="s">
        <v>1813</v>
      </c>
      <c r="D502" t="s">
        <v>461</v>
      </c>
      <c r="E502" t="s">
        <v>282</v>
      </c>
      <c r="F502" t="s">
        <v>284</v>
      </c>
      <c r="G502" t="s">
        <v>501</v>
      </c>
      <c r="H502">
        <v>3</v>
      </c>
      <c r="I502">
        <v>1</v>
      </c>
      <c r="J502" t="s">
        <v>501</v>
      </c>
      <c r="K502">
        <v>33</v>
      </c>
      <c r="L502" t="s">
        <v>304</v>
      </c>
      <c r="M502" t="s">
        <v>307</v>
      </c>
      <c r="N502" t="s">
        <v>478</v>
      </c>
      <c r="O502" t="s">
        <v>458</v>
      </c>
      <c r="P502" t="s">
        <v>590</v>
      </c>
      <c r="U502" s="116"/>
      <c r="V502" t="s">
        <v>513</v>
      </c>
      <c r="W502" s="116">
        <v>44635</v>
      </c>
      <c r="X502" s="116"/>
      <c r="Y502" t="s">
        <v>457</v>
      </c>
      <c r="AB502" s="116"/>
      <c r="AC502">
        <v>1</v>
      </c>
      <c r="AD502" s="83">
        <v>44635.314328704</v>
      </c>
      <c r="AE502" s="83">
        <v>44635.314328704</v>
      </c>
    </row>
    <row r="503" spans="1:31" x14ac:dyDescent="0.25">
      <c r="A503">
        <v>502</v>
      </c>
      <c r="B503" s="82" t="s">
        <v>1814</v>
      </c>
      <c r="C503" t="s">
        <v>1815</v>
      </c>
      <c r="D503" t="s">
        <v>461</v>
      </c>
      <c r="E503" t="s">
        <v>282</v>
      </c>
      <c r="F503" t="s">
        <v>284</v>
      </c>
      <c r="G503" t="s">
        <v>501</v>
      </c>
      <c r="H503">
        <v>3</v>
      </c>
      <c r="I503">
        <v>1</v>
      </c>
      <c r="J503" t="s">
        <v>501</v>
      </c>
      <c r="K503">
        <v>63</v>
      </c>
      <c r="L503" t="s">
        <v>306</v>
      </c>
      <c r="M503" t="s">
        <v>307</v>
      </c>
      <c r="N503" t="s">
        <v>478</v>
      </c>
      <c r="O503" t="s">
        <v>458</v>
      </c>
      <c r="P503" t="s">
        <v>590</v>
      </c>
      <c r="U503" s="116"/>
      <c r="V503" t="s">
        <v>513</v>
      </c>
      <c r="W503" s="116">
        <v>44635</v>
      </c>
      <c r="X503" s="116"/>
      <c r="Y503" t="s">
        <v>457</v>
      </c>
      <c r="AB503" s="116"/>
      <c r="AC503">
        <v>1</v>
      </c>
      <c r="AD503" s="83">
        <v>44635.315277777998</v>
      </c>
      <c r="AE503" s="83">
        <v>44635.315277777998</v>
      </c>
    </row>
    <row r="504" spans="1:31" x14ac:dyDescent="0.25">
      <c r="A504">
        <v>503</v>
      </c>
      <c r="B504" s="82" t="s">
        <v>1816</v>
      </c>
      <c r="C504" t="s">
        <v>1817</v>
      </c>
      <c r="D504" t="s">
        <v>461</v>
      </c>
      <c r="E504" t="s">
        <v>282</v>
      </c>
      <c r="F504" t="s">
        <v>284</v>
      </c>
      <c r="G504" t="s">
        <v>501</v>
      </c>
      <c r="H504">
        <v>3</v>
      </c>
      <c r="I504">
        <v>1</v>
      </c>
      <c r="J504" t="s">
        <v>501</v>
      </c>
      <c r="K504">
        <v>6</v>
      </c>
      <c r="L504" t="s">
        <v>304</v>
      </c>
      <c r="M504" t="s">
        <v>307</v>
      </c>
      <c r="N504" t="s">
        <v>478</v>
      </c>
      <c r="O504" t="s">
        <v>458</v>
      </c>
      <c r="P504" t="s">
        <v>590</v>
      </c>
      <c r="U504" s="116"/>
      <c r="V504" t="s">
        <v>513</v>
      </c>
      <c r="W504" s="116">
        <v>44635</v>
      </c>
      <c r="X504" s="116"/>
      <c r="Y504" t="s">
        <v>457</v>
      </c>
      <c r="AB504" s="116"/>
      <c r="AC504">
        <v>1</v>
      </c>
      <c r="AD504" s="83">
        <v>44635.316990740997</v>
      </c>
      <c r="AE504" s="83">
        <v>44635.316990740997</v>
      </c>
    </row>
    <row r="505" spans="1:31" x14ac:dyDescent="0.25">
      <c r="A505">
        <v>504</v>
      </c>
      <c r="B505" s="82" t="s">
        <v>1818</v>
      </c>
      <c r="C505" t="s">
        <v>1819</v>
      </c>
      <c r="D505" t="s">
        <v>461</v>
      </c>
      <c r="E505" t="s">
        <v>282</v>
      </c>
      <c r="F505" t="s">
        <v>284</v>
      </c>
      <c r="G505" t="s">
        <v>501</v>
      </c>
      <c r="H505">
        <v>3</v>
      </c>
      <c r="I505">
        <v>1</v>
      </c>
      <c r="J505" t="s">
        <v>501</v>
      </c>
      <c r="K505">
        <v>30</v>
      </c>
      <c r="L505" t="s">
        <v>304</v>
      </c>
      <c r="M505" t="s">
        <v>307</v>
      </c>
      <c r="N505" t="s">
        <v>478</v>
      </c>
      <c r="O505" t="s">
        <v>458</v>
      </c>
      <c r="P505" t="s">
        <v>590</v>
      </c>
      <c r="U505" s="116"/>
      <c r="V505" t="s">
        <v>513</v>
      </c>
      <c r="W505" s="116">
        <v>44635</v>
      </c>
      <c r="X505" s="116"/>
      <c r="Y505" t="s">
        <v>457</v>
      </c>
      <c r="AB505" s="116"/>
      <c r="AC505">
        <v>1</v>
      </c>
      <c r="AD505" s="83">
        <v>44635.317708333001</v>
      </c>
      <c r="AE505" s="83">
        <v>44635.317708333001</v>
      </c>
    </row>
    <row r="506" spans="1:31" x14ac:dyDescent="0.25">
      <c r="A506">
        <v>505</v>
      </c>
      <c r="B506" s="82" t="s">
        <v>1820</v>
      </c>
      <c r="C506" t="s">
        <v>1821</v>
      </c>
      <c r="D506" t="s">
        <v>461</v>
      </c>
      <c r="E506" t="s">
        <v>282</v>
      </c>
      <c r="F506" t="s">
        <v>284</v>
      </c>
      <c r="G506" t="s">
        <v>501</v>
      </c>
      <c r="H506">
        <v>3</v>
      </c>
      <c r="I506">
        <v>1</v>
      </c>
      <c r="J506" t="s">
        <v>501</v>
      </c>
      <c r="K506">
        <v>30</v>
      </c>
      <c r="L506" t="s">
        <v>306</v>
      </c>
      <c r="M506" t="s">
        <v>307</v>
      </c>
      <c r="N506" t="s">
        <v>478</v>
      </c>
      <c r="O506" t="s">
        <v>458</v>
      </c>
      <c r="P506" t="s">
        <v>481</v>
      </c>
      <c r="U506" s="116"/>
      <c r="V506" t="s">
        <v>513</v>
      </c>
      <c r="W506" s="116">
        <v>44635</v>
      </c>
      <c r="X506" s="116"/>
      <c r="Y506" t="s">
        <v>457</v>
      </c>
      <c r="AB506" s="116"/>
      <c r="AC506">
        <v>1</v>
      </c>
      <c r="AD506" s="83">
        <v>44635.318472222003</v>
      </c>
      <c r="AE506" s="83">
        <v>44635.318472222003</v>
      </c>
    </row>
    <row r="507" spans="1:31" x14ac:dyDescent="0.25">
      <c r="A507">
        <v>506</v>
      </c>
      <c r="B507" s="82" t="s">
        <v>1822</v>
      </c>
      <c r="C507" t="s">
        <v>1823</v>
      </c>
      <c r="D507" t="s">
        <v>461</v>
      </c>
      <c r="E507" t="s">
        <v>282</v>
      </c>
      <c r="F507" t="s">
        <v>284</v>
      </c>
      <c r="G507" t="s">
        <v>501</v>
      </c>
      <c r="H507">
        <v>3</v>
      </c>
      <c r="I507">
        <v>1</v>
      </c>
      <c r="J507" t="s">
        <v>501</v>
      </c>
      <c r="K507">
        <v>9</v>
      </c>
      <c r="L507" t="s">
        <v>304</v>
      </c>
      <c r="M507" t="s">
        <v>307</v>
      </c>
      <c r="N507" t="s">
        <v>478</v>
      </c>
      <c r="O507" t="s">
        <v>458</v>
      </c>
      <c r="P507" t="s">
        <v>481</v>
      </c>
      <c r="U507" s="116"/>
      <c r="V507" t="s">
        <v>513</v>
      </c>
      <c r="W507" s="116">
        <v>44635</v>
      </c>
      <c r="X507" s="116"/>
      <c r="Y507" t="s">
        <v>457</v>
      </c>
      <c r="AB507" s="116"/>
      <c r="AC507">
        <v>1</v>
      </c>
      <c r="AD507" s="83">
        <v>44635.319189815003</v>
      </c>
      <c r="AE507" s="83">
        <v>44635.319189815003</v>
      </c>
    </row>
    <row r="508" spans="1:31" x14ac:dyDescent="0.25">
      <c r="A508">
        <v>507</v>
      </c>
      <c r="B508" s="82" t="s">
        <v>1824</v>
      </c>
      <c r="C508" t="s">
        <v>1825</v>
      </c>
      <c r="D508" t="s">
        <v>461</v>
      </c>
      <c r="E508" t="s">
        <v>282</v>
      </c>
      <c r="F508" t="s">
        <v>284</v>
      </c>
      <c r="G508" t="s">
        <v>501</v>
      </c>
      <c r="H508">
        <v>3</v>
      </c>
      <c r="I508">
        <v>1</v>
      </c>
      <c r="J508" t="s">
        <v>501</v>
      </c>
      <c r="K508">
        <v>3</v>
      </c>
      <c r="L508" t="s">
        <v>304</v>
      </c>
      <c r="M508" t="s">
        <v>307</v>
      </c>
      <c r="N508" t="s">
        <v>478</v>
      </c>
      <c r="O508" t="s">
        <v>458</v>
      </c>
      <c r="P508" t="s">
        <v>590</v>
      </c>
      <c r="U508" s="116"/>
      <c r="V508" t="s">
        <v>513</v>
      </c>
      <c r="W508" s="116">
        <v>44635</v>
      </c>
      <c r="X508" s="116"/>
      <c r="Y508" t="s">
        <v>457</v>
      </c>
      <c r="AB508" s="116"/>
      <c r="AC508">
        <v>1</v>
      </c>
      <c r="AD508" s="83">
        <v>44635.319953703998</v>
      </c>
      <c r="AE508" s="83">
        <v>44635.319953703998</v>
      </c>
    </row>
    <row r="509" spans="1:31" x14ac:dyDescent="0.25">
      <c r="A509">
        <v>508</v>
      </c>
      <c r="B509" s="82" t="s">
        <v>1826</v>
      </c>
      <c r="C509" t="s">
        <v>1827</v>
      </c>
      <c r="D509" t="s">
        <v>461</v>
      </c>
      <c r="E509" t="s">
        <v>282</v>
      </c>
      <c r="F509" t="s">
        <v>284</v>
      </c>
      <c r="G509" t="s">
        <v>501</v>
      </c>
      <c r="H509">
        <v>3</v>
      </c>
      <c r="I509">
        <v>1</v>
      </c>
      <c r="J509" t="s">
        <v>501</v>
      </c>
      <c r="K509">
        <v>58</v>
      </c>
      <c r="L509" t="s">
        <v>306</v>
      </c>
      <c r="M509" t="s">
        <v>307</v>
      </c>
      <c r="N509" t="s">
        <v>478</v>
      </c>
      <c r="O509" t="s">
        <v>458</v>
      </c>
      <c r="P509" t="s">
        <v>481</v>
      </c>
      <c r="U509" s="116"/>
      <c r="V509" t="s">
        <v>513</v>
      </c>
      <c r="W509" s="116">
        <v>44635</v>
      </c>
      <c r="X509" s="116"/>
      <c r="Y509" t="s">
        <v>457</v>
      </c>
      <c r="AB509" s="116"/>
      <c r="AC509">
        <v>1</v>
      </c>
      <c r="AD509" s="83">
        <v>44635.321863425997</v>
      </c>
      <c r="AE509" s="83">
        <v>44635.321863425997</v>
      </c>
    </row>
    <row r="510" spans="1:31" x14ac:dyDescent="0.25">
      <c r="A510">
        <v>509</v>
      </c>
      <c r="B510" s="82" t="s">
        <v>1828</v>
      </c>
      <c r="C510" t="s">
        <v>1829</v>
      </c>
      <c r="D510" t="s">
        <v>461</v>
      </c>
      <c r="E510" t="s">
        <v>282</v>
      </c>
      <c r="F510" t="s">
        <v>284</v>
      </c>
      <c r="G510" t="s">
        <v>529</v>
      </c>
      <c r="H510">
        <v>1</v>
      </c>
      <c r="I510">
        <v>1</v>
      </c>
      <c r="J510" t="s">
        <v>1830</v>
      </c>
      <c r="K510">
        <v>7</v>
      </c>
      <c r="L510" t="s">
        <v>304</v>
      </c>
      <c r="M510" t="s">
        <v>307</v>
      </c>
      <c r="N510" t="s">
        <v>478</v>
      </c>
      <c r="O510" t="s">
        <v>458</v>
      </c>
      <c r="P510" t="s">
        <v>590</v>
      </c>
      <c r="U510" s="116"/>
      <c r="V510" t="s">
        <v>513</v>
      </c>
      <c r="W510" s="116">
        <v>44635</v>
      </c>
      <c r="X510" s="116"/>
      <c r="Y510" t="s">
        <v>457</v>
      </c>
      <c r="AB510" s="116"/>
      <c r="AC510">
        <v>1</v>
      </c>
      <c r="AD510" s="83">
        <v>44635.337372684997</v>
      </c>
      <c r="AE510" s="83">
        <v>44635.337372684997</v>
      </c>
    </row>
    <row r="511" spans="1:31" x14ac:dyDescent="0.25">
      <c r="A511">
        <v>510</v>
      </c>
      <c r="B511" s="82" t="s">
        <v>1831</v>
      </c>
      <c r="C511" t="s">
        <v>1832</v>
      </c>
      <c r="D511" t="s">
        <v>461</v>
      </c>
      <c r="E511" t="s">
        <v>282</v>
      </c>
      <c r="F511" t="s">
        <v>284</v>
      </c>
      <c r="G511" t="s">
        <v>284</v>
      </c>
      <c r="H511">
        <v>4</v>
      </c>
      <c r="I511">
        <v>7</v>
      </c>
      <c r="J511" t="s">
        <v>1833</v>
      </c>
      <c r="K511">
        <v>53</v>
      </c>
      <c r="L511" t="s">
        <v>304</v>
      </c>
      <c r="M511" t="s">
        <v>505</v>
      </c>
      <c r="N511" t="s">
        <v>485</v>
      </c>
      <c r="O511" t="s">
        <v>458</v>
      </c>
      <c r="P511" t="s">
        <v>503</v>
      </c>
      <c r="U511" s="116"/>
      <c r="V511" t="s">
        <v>526</v>
      </c>
      <c r="W511" s="116">
        <v>44635</v>
      </c>
      <c r="X511" s="116"/>
      <c r="Y511" t="s">
        <v>457</v>
      </c>
      <c r="AB511" s="116"/>
      <c r="AC511">
        <v>1</v>
      </c>
      <c r="AD511" s="83">
        <v>44635.445486110999</v>
      </c>
      <c r="AE511" s="83">
        <v>44635.445486110999</v>
      </c>
    </row>
    <row r="512" spans="1:31" x14ac:dyDescent="0.25">
      <c r="A512">
        <v>511</v>
      </c>
      <c r="B512" s="82" t="s">
        <v>1834</v>
      </c>
      <c r="C512" t="s">
        <v>1835</v>
      </c>
      <c r="D512" t="s">
        <v>461</v>
      </c>
      <c r="E512" t="s">
        <v>282</v>
      </c>
      <c r="F512" t="s">
        <v>284</v>
      </c>
      <c r="G512" t="s">
        <v>284</v>
      </c>
      <c r="H512">
        <v>4</v>
      </c>
      <c r="I512">
        <v>7</v>
      </c>
      <c r="J512" t="s">
        <v>1833</v>
      </c>
      <c r="K512">
        <v>50</v>
      </c>
      <c r="L512" t="s">
        <v>306</v>
      </c>
      <c r="M512" t="s">
        <v>505</v>
      </c>
      <c r="N512" t="s">
        <v>489</v>
      </c>
      <c r="O512" t="s">
        <v>458</v>
      </c>
      <c r="P512" t="s">
        <v>503</v>
      </c>
      <c r="U512" s="116"/>
      <c r="V512" t="s">
        <v>526</v>
      </c>
      <c r="W512" s="116">
        <v>44635</v>
      </c>
      <c r="X512" s="116"/>
      <c r="Y512" t="s">
        <v>457</v>
      </c>
      <c r="AB512" s="116"/>
      <c r="AC512">
        <v>1</v>
      </c>
      <c r="AD512" s="83">
        <v>44635.448506943998</v>
      </c>
      <c r="AE512" s="83">
        <v>44635.448506943998</v>
      </c>
    </row>
    <row r="513" spans="1:31" x14ac:dyDescent="0.25">
      <c r="A513">
        <v>512</v>
      </c>
      <c r="B513" s="82" t="s">
        <v>1836</v>
      </c>
      <c r="C513" t="s">
        <v>1837</v>
      </c>
      <c r="D513" t="s">
        <v>461</v>
      </c>
      <c r="E513" t="s">
        <v>282</v>
      </c>
      <c r="F513" t="s">
        <v>284</v>
      </c>
      <c r="G513" t="s">
        <v>284</v>
      </c>
      <c r="H513">
        <v>4</v>
      </c>
      <c r="I513">
        <v>7</v>
      </c>
      <c r="J513" t="s">
        <v>1833</v>
      </c>
      <c r="K513">
        <v>27</v>
      </c>
      <c r="L513" t="s">
        <v>304</v>
      </c>
      <c r="M513" t="s">
        <v>505</v>
      </c>
      <c r="N513" t="s">
        <v>477</v>
      </c>
      <c r="O513" t="s">
        <v>458</v>
      </c>
      <c r="P513" t="s">
        <v>503</v>
      </c>
      <c r="U513" s="116"/>
      <c r="V513" t="s">
        <v>526</v>
      </c>
      <c r="W513" s="116">
        <v>44635</v>
      </c>
      <c r="X513" s="116"/>
      <c r="Y513" t="s">
        <v>457</v>
      </c>
      <c r="AB513" s="116"/>
      <c r="AC513">
        <v>1</v>
      </c>
      <c r="AD513" s="83">
        <v>44635.450150463003</v>
      </c>
      <c r="AE513" s="83">
        <v>44635.450150463003</v>
      </c>
    </row>
    <row r="514" spans="1:31" x14ac:dyDescent="0.25">
      <c r="A514">
        <v>513</v>
      </c>
      <c r="B514" s="82" t="s">
        <v>1838</v>
      </c>
      <c r="C514" t="s">
        <v>1839</v>
      </c>
      <c r="D514" t="s">
        <v>461</v>
      </c>
      <c r="E514" t="s">
        <v>282</v>
      </c>
      <c r="F514" t="s">
        <v>284</v>
      </c>
      <c r="G514" t="s">
        <v>284</v>
      </c>
      <c r="H514">
        <v>4</v>
      </c>
      <c r="I514">
        <v>7</v>
      </c>
      <c r="J514" t="s">
        <v>1833</v>
      </c>
      <c r="K514">
        <v>28</v>
      </c>
      <c r="L514" t="s">
        <v>304</v>
      </c>
      <c r="M514" t="s">
        <v>505</v>
      </c>
      <c r="N514" t="s">
        <v>477</v>
      </c>
      <c r="O514" t="s">
        <v>458</v>
      </c>
      <c r="P514" t="s">
        <v>503</v>
      </c>
      <c r="U514" s="116"/>
      <c r="V514" t="s">
        <v>526</v>
      </c>
      <c r="W514" s="116">
        <v>44635</v>
      </c>
      <c r="X514" s="116"/>
      <c r="Y514" t="s">
        <v>457</v>
      </c>
      <c r="AB514" s="116"/>
      <c r="AC514">
        <v>1</v>
      </c>
      <c r="AD514" s="83">
        <v>44635.451817130001</v>
      </c>
      <c r="AE514" s="83">
        <v>44635.451817130001</v>
      </c>
    </row>
    <row r="515" spans="1:31" x14ac:dyDescent="0.25">
      <c r="A515">
        <v>514</v>
      </c>
      <c r="B515" s="82" t="s">
        <v>1840</v>
      </c>
      <c r="C515" t="s">
        <v>987</v>
      </c>
      <c r="D515" t="s">
        <v>461</v>
      </c>
      <c r="E515" t="s">
        <v>282</v>
      </c>
      <c r="F515" t="s">
        <v>284</v>
      </c>
      <c r="G515" t="s">
        <v>284</v>
      </c>
      <c r="H515">
        <v>4</v>
      </c>
      <c r="I515">
        <v>7</v>
      </c>
      <c r="J515" t="s">
        <v>1833</v>
      </c>
      <c r="K515">
        <v>39</v>
      </c>
      <c r="L515" t="s">
        <v>304</v>
      </c>
      <c r="M515" t="s">
        <v>505</v>
      </c>
      <c r="N515" t="s">
        <v>489</v>
      </c>
      <c r="O515" t="s">
        <v>458</v>
      </c>
      <c r="P515" t="s">
        <v>503</v>
      </c>
      <c r="U515" s="116"/>
      <c r="V515" t="s">
        <v>526</v>
      </c>
      <c r="W515" s="116">
        <v>44635</v>
      </c>
      <c r="X515" s="116"/>
      <c r="Y515" t="s">
        <v>457</v>
      </c>
      <c r="AB515" s="116"/>
      <c r="AC515">
        <v>1</v>
      </c>
      <c r="AD515" s="83">
        <v>44635.455636573999</v>
      </c>
      <c r="AE515" s="83">
        <v>44635.455636573999</v>
      </c>
    </row>
    <row r="516" spans="1:31" x14ac:dyDescent="0.25">
      <c r="A516">
        <v>515</v>
      </c>
      <c r="B516" s="82" t="s">
        <v>1841</v>
      </c>
      <c r="C516" t="s">
        <v>1842</v>
      </c>
      <c r="D516" t="s">
        <v>461</v>
      </c>
      <c r="E516" t="s">
        <v>282</v>
      </c>
      <c r="F516" t="s">
        <v>284</v>
      </c>
      <c r="G516" t="s">
        <v>340</v>
      </c>
      <c r="H516">
        <v>2</v>
      </c>
      <c r="I516">
        <v>3</v>
      </c>
      <c r="J516" t="s">
        <v>1843</v>
      </c>
      <c r="K516">
        <v>40</v>
      </c>
      <c r="L516" t="s">
        <v>304</v>
      </c>
      <c r="M516" t="s">
        <v>307</v>
      </c>
      <c r="N516" t="s">
        <v>478</v>
      </c>
      <c r="O516" t="s">
        <v>458</v>
      </c>
      <c r="P516" t="s">
        <v>590</v>
      </c>
      <c r="U516" s="116"/>
      <c r="V516" t="s">
        <v>513</v>
      </c>
      <c r="W516" s="116">
        <v>44635</v>
      </c>
      <c r="X516" s="116"/>
      <c r="Y516" t="s">
        <v>457</v>
      </c>
      <c r="AB516" s="116"/>
      <c r="AC516">
        <v>1</v>
      </c>
      <c r="AD516" s="83">
        <v>44635.456342593003</v>
      </c>
      <c r="AE516" s="83">
        <v>44635.456342593003</v>
      </c>
    </row>
    <row r="517" spans="1:31" x14ac:dyDescent="0.25">
      <c r="A517">
        <v>516</v>
      </c>
      <c r="B517" s="82" t="s">
        <v>1844</v>
      </c>
      <c r="C517" t="s">
        <v>1845</v>
      </c>
      <c r="D517" t="s">
        <v>461</v>
      </c>
      <c r="E517" t="s">
        <v>282</v>
      </c>
      <c r="F517" t="s">
        <v>284</v>
      </c>
      <c r="G517" t="s">
        <v>340</v>
      </c>
      <c r="H517">
        <v>2</v>
      </c>
      <c r="I517">
        <v>3</v>
      </c>
      <c r="J517" t="s">
        <v>1843</v>
      </c>
      <c r="K517">
        <v>39</v>
      </c>
      <c r="L517" t="s">
        <v>306</v>
      </c>
      <c r="M517" t="s">
        <v>307</v>
      </c>
      <c r="N517" t="s">
        <v>478</v>
      </c>
      <c r="O517" t="s">
        <v>458</v>
      </c>
      <c r="P517" t="s">
        <v>481</v>
      </c>
      <c r="U517" s="116"/>
      <c r="V517" t="s">
        <v>513</v>
      </c>
      <c r="W517" s="116">
        <v>44635</v>
      </c>
      <c r="X517" s="116"/>
      <c r="Y517" t="s">
        <v>457</v>
      </c>
      <c r="AB517" s="116"/>
      <c r="AC517">
        <v>1</v>
      </c>
      <c r="AD517" s="83">
        <v>44635.457037036998</v>
      </c>
      <c r="AE517" s="83">
        <v>44635.457037036998</v>
      </c>
    </row>
    <row r="518" spans="1:31" x14ac:dyDescent="0.25">
      <c r="A518">
        <v>517</v>
      </c>
      <c r="B518" s="82" t="s">
        <v>1846</v>
      </c>
      <c r="C518" t="s">
        <v>1847</v>
      </c>
      <c r="D518" t="s">
        <v>461</v>
      </c>
      <c r="E518" t="s">
        <v>282</v>
      </c>
      <c r="F518" t="s">
        <v>284</v>
      </c>
      <c r="G518" t="s">
        <v>284</v>
      </c>
      <c r="H518">
        <v>4</v>
      </c>
      <c r="I518">
        <v>7</v>
      </c>
      <c r="J518" t="s">
        <v>1833</v>
      </c>
      <c r="K518">
        <v>33</v>
      </c>
      <c r="L518" t="s">
        <v>306</v>
      </c>
      <c r="M518" t="s">
        <v>505</v>
      </c>
      <c r="N518" t="s">
        <v>489</v>
      </c>
      <c r="O518" t="s">
        <v>458</v>
      </c>
      <c r="P518" t="s">
        <v>503</v>
      </c>
      <c r="U518" s="116"/>
      <c r="V518" t="s">
        <v>526</v>
      </c>
      <c r="W518" s="116">
        <v>44635</v>
      </c>
      <c r="X518" s="116"/>
      <c r="Y518" t="s">
        <v>457</v>
      </c>
      <c r="AB518" s="116"/>
      <c r="AC518">
        <v>1</v>
      </c>
      <c r="AD518" s="83">
        <v>44635.458761574002</v>
      </c>
      <c r="AE518" s="83">
        <v>44635.458761574002</v>
      </c>
    </row>
    <row r="519" spans="1:31" x14ac:dyDescent="0.25">
      <c r="A519">
        <v>518</v>
      </c>
      <c r="B519" s="82" t="s">
        <v>1848</v>
      </c>
      <c r="C519" t="s">
        <v>1849</v>
      </c>
      <c r="D519" t="s">
        <v>461</v>
      </c>
      <c r="E519" t="s">
        <v>282</v>
      </c>
      <c r="F519" t="s">
        <v>284</v>
      </c>
      <c r="G519" t="s">
        <v>340</v>
      </c>
      <c r="H519">
        <v>2</v>
      </c>
      <c r="I519">
        <v>3</v>
      </c>
      <c r="J519" t="s">
        <v>1843</v>
      </c>
      <c r="K519">
        <v>19</v>
      </c>
      <c r="L519" t="s">
        <v>304</v>
      </c>
      <c r="M519" t="s">
        <v>307</v>
      </c>
      <c r="N519" t="s">
        <v>478</v>
      </c>
      <c r="O519" t="s">
        <v>458</v>
      </c>
      <c r="P519" t="s">
        <v>590</v>
      </c>
      <c r="U519" s="116"/>
      <c r="V519" t="s">
        <v>513</v>
      </c>
      <c r="W519" s="116">
        <v>44635</v>
      </c>
      <c r="X519" s="116"/>
      <c r="Y519" t="s">
        <v>457</v>
      </c>
      <c r="AB519" s="116"/>
      <c r="AC519">
        <v>1</v>
      </c>
      <c r="AD519" s="83">
        <v>44635.459768519002</v>
      </c>
      <c r="AE519" s="83">
        <v>44635.459768519002</v>
      </c>
    </row>
    <row r="520" spans="1:31" x14ac:dyDescent="0.25">
      <c r="A520">
        <v>519</v>
      </c>
      <c r="B520" s="82" t="s">
        <v>1850</v>
      </c>
      <c r="C520" t="s">
        <v>1851</v>
      </c>
      <c r="D520" t="s">
        <v>461</v>
      </c>
      <c r="E520" t="s">
        <v>282</v>
      </c>
      <c r="F520" t="s">
        <v>284</v>
      </c>
      <c r="G520" t="s">
        <v>340</v>
      </c>
      <c r="H520">
        <v>2</v>
      </c>
      <c r="I520">
        <v>3</v>
      </c>
      <c r="J520" t="s">
        <v>1843</v>
      </c>
      <c r="K520">
        <v>9</v>
      </c>
      <c r="L520" t="s">
        <v>306</v>
      </c>
      <c r="M520" t="s">
        <v>307</v>
      </c>
      <c r="N520" t="s">
        <v>478</v>
      </c>
      <c r="O520" t="s">
        <v>458</v>
      </c>
      <c r="P520" t="s">
        <v>590</v>
      </c>
      <c r="U520" s="116"/>
      <c r="V520" t="s">
        <v>513</v>
      </c>
      <c r="W520" s="116">
        <v>44635</v>
      </c>
      <c r="X520" s="116"/>
      <c r="Y520" t="s">
        <v>457</v>
      </c>
      <c r="AB520" s="116"/>
      <c r="AC520">
        <v>1</v>
      </c>
      <c r="AD520" s="83">
        <v>44635.460474537002</v>
      </c>
      <c r="AE520" s="83">
        <v>44635.460474537002</v>
      </c>
    </row>
    <row r="521" spans="1:31" x14ac:dyDescent="0.25">
      <c r="A521">
        <v>520</v>
      </c>
      <c r="B521" s="82" t="s">
        <v>1852</v>
      </c>
      <c r="C521" t="s">
        <v>1853</v>
      </c>
      <c r="D521" t="s">
        <v>461</v>
      </c>
      <c r="E521" t="s">
        <v>282</v>
      </c>
      <c r="F521" t="s">
        <v>284</v>
      </c>
      <c r="G521" t="s">
        <v>284</v>
      </c>
      <c r="H521">
        <v>4</v>
      </c>
      <c r="I521">
        <v>7</v>
      </c>
      <c r="J521" t="s">
        <v>1833</v>
      </c>
      <c r="K521">
        <v>11</v>
      </c>
      <c r="L521" t="s">
        <v>304</v>
      </c>
      <c r="M521" t="s">
        <v>505</v>
      </c>
      <c r="N521" t="s">
        <v>497</v>
      </c>
      <c r="O521" t="s">
        <v>458</v>
      </c>
      <c r="P521" t="s">
        <v>503</v>
      </c>
      <c r="U521" s="116"/>
      <c r="V521" t="s">
        <v>526</v>
      </c>
      <c r="W521" s="116">
        <v>44635</v>
      </c>
      <c r="X521" s="116"/>
      <c r="Y521" t="s">
        <v>457</v>
      </c>
      <c r="AB521" s="116"/>
      <c r="AC521">
        <v>1</v>
      </c>
      <c r="AD521" s="83">
        <v>44635.462152777996</v>
      </c>
      <c r="AE521" s="83">
        <v>44635.462152777996</v>
      </c>
    </row>
    <row r="522" spans="1:31" x14ac:dyDescent="0.25">
      <c r="A522">
        <v>521</v>
      </c>
      <c r="B522" s="82" t="s">
        <v>1854</v>
      </c>
      <c r="C522" t="s">
        <v>1855</v>
      </c>
      <c r="D522" t="s">
        <v>461</v>
      </c>
      <c r="E522" t="s">
        <v>282</v>
      </c>
      <c r="F522" t="s">
        <v>284</v>
      </c>
      <c r="G522" t="s">
        <v>284</v>
      </c>
      <c r="H522">
        <v>4</v>
      </c>
      <c r="I522">
        <v>7</v>
      </c>
      <c r="J522" t="s">
        <v>1833</v>
      </c>
      <c r="K522">
        <v>46</v>
      </c>
      <c r="L522" t="s">
        <v>304</v>
      </c>
      <c r="M522" t="s">
        <v>505</v>
      </c>
      <c r="N522" t="s">
        <v>489</v>
      </c>
      <c r="O522" t="s">
        <v>458</v>
      </c>
      <c r="P522" t="s">
        <v>503</v>
      </c>
      <c r="U522" s="116"/>
      <c r="V522" t="s">
        <v>526</v>
      </c>
      <c r="W522" s="116">
        <v>44635</v>
      </c>
      <c r="X522" s="116"/>
      <c r="Y522" t="s">
        <v>457</v>
      </c>
      <c r="AB522" s="116"/>
      <c r="AC522">
        <v>1</v>
      </c>
      <c r="AD522" s="83">
        <v>44635.464351852002</v>
      </c>
      <c r="AE522" s="83">
        <v>44635.464351852002</v>
      </c>
    </row>
    <row r="523" spans="1:31" x14ac:dyDescent="0.25">
      <c r="A523">
        <v>522</v>
      </c>
      <c r="B523" s="82" t="s">
        <v>1856</v>
      </c>
      <c r="C523" t="s">
        <v>1857</v>
      </c>
      <c r="D523" t="s">
        <v>461</v>
      </c>
      <c r="E523" t="s">
        <v>282</v>
      </c>
      <c r="F523" t="s">
        <v>284</v>
      </c>
      <c r="G523" t="s">
        <v>284</v>
      </c>
      <c r="H523">
        <v>4</v>
      </c>
      <c r="I523">
        <v>7</v>
      </c>
      <c r="J523" t="s">
        <v>1833</v>
      </c>
      <c r="K523">
        <v>46</v>
      </c>
      <c r="L523" t="s">
        <v>306</v>
      </c>
      <c r="M523" t="s">
        <v>505</v>
      </c>
      <c r="N523" t="s">
        <v>489</v>
      </c>
      <c r="O523" t="s">
        <v>458</v>
      </c>
      <c r="P523" t="s">
        <v>503</v>
      </c>
      <c r="U523" s="116"/>
      <c r="V523" t="s">
        <v>526</v>
      </c>
      <c r="W523" s="116">
        <v>44635</v>
      </c>
      <c r="X523" s="116"/>
      <c r="Y523" t="s">
        <v>457</v>
      </c>
      <c r="AB523" s="116"/>
      <c r="AC523">
        <v>1</v>
      </c>
      <c r="AD523" s="83">
        <v>44635.465671295999</v>
      </c>
      <c r="AE523" s="83">
        <v>44635.465671295999</v>
      </c>
    </row>
    <row r="524" spans="1:31" x14ac:dyDescent="0.25">
      <c r="A524">
        <v>523</v>
      </c>
      <c r="B524" s="82" t="s">
        <v>1858</v>
      </c>
      <c r="C524" t="s">
        <v>1859</v>
      </c>
      <c r="D524" t="s">
        <v>461</v>
      </c>
      <c r="E524" t="s">
        <v>282</v>
      </c>
      <c r="F524" t="s">
        <v>284</v>
      </c>
      <c r="G524" t="s">
        <v>284</v>
      </c>
      <c r="H524">
        <v>4</v>
      </c>
      <c r="I524">
        <v>7</v>
      </c>
      <c r="J524" t="s">
        <v>1833</v>
      </c>
      <c r="K524">
        <v>10</v>
      </c>
      <c r="L524" t="s">
        <v>306</v>
      </c>
      <c r="M524" t="s">
        <v>505</v>
      </c>
      <c r="N524" t="s">
        <v>497</v>
      </c>
      <c r="O524" t="s">
        <v>458</v>
      </c>
      <c r="P524" t="s">
        <v>503</v>
      </c>
      <c r="U524" s="116"/>
      <c r="V524" t="s">
        <v>526</v>
      </c>
      <c r="W524" s="116">
        <v>44635</v>
      </c>
      <c r="X524" s="116"/>
      <c r="Y524" t="s">
        <v>457</v>
      </c>
      <c r="AB524" s="116"/>
      <c r="AC524">
        <v>1</v>
      </c>
      <c r="AD524" s="83">
        <v>44635.467928241</v>
      </c>
      <c r="AE524" s="83">
        <v>44635.467928241</v>
      </c>
    </row>
    <row r="525" spans="1:31" x14ac:dyDescent="0.25">
      <c r="A525">
        <v>524</v>
      </c>
      <c r="B525" s="82" t="s">
        <v>1860</v>
      </c>
      <c r="C525" t="s">
        <v>1861</v>
      </c>
      <c r="D525" t="s">
        <v>461</v>
      </c>
      <c r="E525" t="s">
        <v>282</v>
      </c>
      <c r="F525" t="s">
        <v>284</v>
      </c>
      <c r="G525" t="s">
        <v>284</v>
      </c>
      <c r="H525">
        <v>4</v>
      </c>
      <c r="I525">
        <v>7</v>
      </c>
      <c r="J525" t="s">
        <v>1833</v>
      </c>
      <c r="K525">
        <v>57</v>
      </c>
      <c r="L525" t="s">
        <v>306</v>
      </c>
      <c r="M525" t="s">
        <v>505</v>
      </c>
      <c r="N525" t="s">
        <v>485</v>
      </c>
      <c r="O525" t="s">
        <v>458</v>
      </c>
      <c r="P525" t="s">
        <v>503</v>
      </c>
      <c r="U525" s="116"/>
      <c r="V525" t="s">
        <v>526</v>
      </c>
      <c r="W525" s="116">
        <v>44635</v>
      </c>
      <c r="X525" s="116"/>
      <c r="Y525" t="s">
        <v>457</v>
      </c>
      <c r="AB525" s="116"/>
      <c r="AC525">
        <v>1</v>
      </c>
      <c r="AD525" s="83">
        <v>44635.470092593001</v>
      </c>
      <c r="AE525" s="83">
        <v>44635.470092593001</v>
      </c>
    </row>
    <row r="526" spans="1:31" x14ac:dyDescent="0.25">
      <c r="A526">
        <v>525</v>
      </c>
      <c r="B526" s="82" t="s">
        <v>1862</v>
      </c>
      <c r="C526" t="s">
        <v>1863</v>
      </c>
      <c r="D526" t="s">
        <v>461</v>
      </c>
      <c r="E526" t="s">
        <v>282</v>
      </c>
      <c r="F526" t="s">
        <v>284</v>
      </c>
      <c r="G526" t="s">
        <v>342</v>
      </c>
      <c r="H526">
        <v>4</v>
      </c>
      <c r="I526">
        <v>2</v>
      </c>
      <c r="J526" t="s">
        <v>342</v>
      </c>
      <c r="K526">
        <v>46</v>
      </c>
      <c r="L526" t="s">
        <v>304</v>
      </c>
      <c r="M526" t="s">
        <v>307</v>
      </c>
      <c r="N526" t="s">
        <v>478</v>
      </c>
      <c r="O526" t="s">
        <v>458</v>
      </c>
      <c r="P526" t="s">
        <v>590</v>
      </c>
      <c r="U526" s="116"/>
      <c r="V526" t="s">
        <v>513</v>
      </c>
      <c r="W526" s="116">
        <v>44635</v>
      </c>
      <c r="X526" s="116"/>
      <c r="Y526" t="s">
        <v>457</v>
      </c>
      <c r="AB526" s="116"/>
      <c r="AC526">
        <v>1</v>
      </c>
      <c r="AD526" s="83">
        <v>44635.470821759001</v>
      </c>
      <c r="AE526" s="83">
        <v>44635.470821759001</v>
      </c>
    </row>
    <row r="527" spans="1:31" x14ac:dyDescent="0.25">
      <c r="A527">
        <v>526</v>
      </c>
      <c r="B527" s="82" t="s">
        <v>1864</v>
      </c>
      <c r="C527" t="s">
        <v>1865</v>
      </c>
      <c r="D527" t="s">
        <v>461</v>
      </c>
      <c r="E527" t="s">
        <v>282</v>
      </c>
      <c r="F527" t="s">
        <v>284</v>
      </c>
      <c r="G527" t="s">
        <v>342</v>
      </c>
      <c r="H527">
        <v>4</v>
      </c>
      <c r="I527">
        <v>2</v>
      </c>
      <c r="J527" t="s">
        <v>342</v>
      </c>
      <c r="K527">
        <v>39</v>
      </c>
      <c r="L527" t="s">
        <v>306</v>
      </c>
      <c r="M527" t="s">
        <v>307</v>
      </c>
      <c r="N527" t="s">
        <v>478</v>
      </c>
      <c r="O527" t="s">
        <v>458</v>
      </c>
      <c r="P527" t="s">
        <v>590</v>
      </c>
      <c r="U527" s="116"/>
      <c r="V527" t="s">
        <v>513</v>
      </c>
      <c r="W527" s="116">
        <v>44635</v>
      </c>
      <c r="X527" s="116"/>
      <c r="Y527" t="s">
        <v>457</v>
      </c>
      <c r="AB527" s="116"/>
      <c r="AC527">
        <v>1</v>
      </c>
      <c r="AD527" s="83">
        <v>44635.471527777998</v>
      </c>
      <c r="AE527" s="83">
        <v>44635.471527777998</v>
      </c>
    </row>
    <row r="528" spans="1:31" x14ac:dyDescent="0.25">
      <c r="A528">
        <v>527</v>
      </c>
      <c r="B528" s="82" t="s">
        <v>1866</v>
      </c>
      <c r="C528" t="s">
        <v>1867</v>
      </c>
      <c r="D528" t="s">
        <v>461</v>
      </c>
      <c r="E528" t="s">
        <v>282</v>
      </c>
      <c r="F528" t="s">
        <v>284</v>
      </c>
      <c r="G528" t="s">
        <v>284</v>
      </c>
      <c r="H528">
        <v>4</v>
      </c>
      <c r="I528">
        <v>7</v>
      </c>
      <c r="J528" t="s">
        <v>1833</v>
      </c>
      <c r="K528">
        <v>46</v>
      </c>
      <c r="L528" t="s">
        <v>304</v>
      </c>
      <c r="M528" t="s">
        <v>505</v>
      </c>
      <c r="N528" t="s">
        <v>489</v>
      </c>
      <c r="O528" t="s">
        <v>458</v>
      </c>
      <c r="P528" t="s">
        <v>503</v>
      </c>
      <c r="U528" s="116"/>
      <c r="V528" t="s">
        <v>526</v>
      </c>
      <c r="W528" s="116">
        <v>44635</v>
      </c>
      <c r="X528" s="116"/>
      <c r="Y528" t="s">
        <v>457</v>
      </c>
      <c r="AB528" s="116"/>
      <c r="AC528">
        <v>1</v>
      </c>
      <c r="AD528" s="83">
        <v>44635.472118056001</v>
      </c>
      <c r="AE528" s="83">
        <v>44635.472118056001</v>
      </c>
    </row>
    <row r="529" spans="1:31" x14ac:dyDescent="0.25">
      <c r="A529">
        <v>528</v>
      </c>
      <c r="B529" s="82" t="s">
        <v>1868</v>
      </c>
      <c r="C529" t="s">
        <v>1869</v>
      </c>
      <c r="D529" t="s">
        <v>461</v>
      </c>
      <c r="E529" t="s">
        <v>282</v>
      </c>
      <c r="F529" t="s">
        <v>284</v>
      </c>
      <c r="G529" t="s">
        <v>342</v>
      </c>
      <c r="H529">
        <v>4</v>
      </c>
      <c r="I529">
        <v>2</v>
      </c>
      <c r="J529" t="s">
        <v>342</v>
      </c>
      <c r="K529">
        <v>17</v>
      </c>
      <c r="L529" t="s">
        <v>304</v>
      </c>
      <c r="M529" t="s">
        <v>307</v>
      </c>
      <c r="N529" t="s">
        <v>478</v>
      </c>
      <c r="O529" t="s">
        <v>458</v>
      </c>
      <c r="P529" t="s">
        <v>590</v>
      </c>
      <c r="U529" s="116"/>
      <c r="V529" t="s">
        <v>513</v>
      </c>
      <c r="W529" s="116">
        <v>44635</v>
      </c>
      <c r="X529" s="116"/>
      <c r="Y529" t="s">
        <v>457</v>
      </c>
      <c r="AB529" s="116"/>
      <c r="AC529">
        <v>1</v>
      </c>
      <c r="AD529" s="83">
        <v>44635.472280093003</v>
      </c>
      <c r="AE529" s="83">
        <v>44635.472280093003</v>
      </c>
    </row>
    <row r="530" spans="1:31" x14ac:dyDescent="0.25">
      <c r="A530">
        <v>529</v>
      </c>
      <c r="B530" s="82" t="s">
        <v>1870</v>
      </c>
      <c r="C530" t="s">
        <v>1871</v>
      </c>
      <c r="D530" t="s">
        <v>461</v>
      </c>
      <c r="E530" t="s">
        <v>282</v>
      </c>
      <c r="F530" t="s">
        <v>284</v>
      </c>
      <c r="G530" t="s">
        <v>342</v>
      </c>
      <c r="H530">
        <v>4</v>
      </c>
      <c r="I530">
        <v>2</v>
      </c>
      <c r="J530" t="s">
        <v>342</v>
      </c>
      <c r="K530">
        <v>7</v>
      </c>
      <c r="L530" t="s">
        <v>304</v>
      </c>
      <c r="M530" t="s">
        <v>307</v>
      </c>
      <c r="N530" t="s">
        <v>478</v>
      </c>
      <c r="O530" t="s">
        <v>458</v>
      </c>
      <c r="P530" t="s">
        <v>590</v>
      </c>
      <c r="U530" s="116"/>
      <c r="V530" t="s">
        <v>513</v>
      </c>
      <c r="W530" s="116">
        <v>44635</v>
      </c>
      <c r="X530" s="116"/>
      <c r="Y530" t="s">
        <v>457</v>
      </c>
      <c r="AB530" s="116"/>
      <c r="AC530">
        <v>1</v>
      </c>
      <c r="AD530" s="83">
        <v>44635.472939815001</v>
      </c>
      <c r="AE530" s="83">
        <v>44635.472939815001</v>
      </c>
    </row>
    <row r="531" spans="1:31" x14ac:dyDescent="0.25">
      <c r="A531">
        <v>530</v>
      </c>
      <c r="B531" s="82" t="s">
        <v>1872</v>
      </c>
      <c r="C531" t="s">
        <v>1873</v>
      </c>
      <c r="D531" t="s">
        <v>461</v>
      </c>
      <c r="E531" t="s">
        <v>282</v>
      </c>
      <c r="F531" t="s">
        <v>284</v>
      </c>
      <c r="G531" t="s">
        <v>284</v>
      </c>
      <c r="H531">
        <v>4</v>
      </c>
      <c r="I531">
        <v>7</v>
      </c>
      <c r="J531" t="s">
        <v>1833</v>
      </c>
      <c r="K531">
        <v>39</v>
      </c>
      <c r="L531" t="s">
        <v>306</v>
      </c>
      <c r="M531" t="s">
        <v>505</v>
      </c>
      <c r="N531" t="s">
        <v>489</v>
      </c>
      <c r="O531" t="s">
        <v>458</v>
      </c>
      <c r="P531" t="s">
        <v>503</v>
      </c>
      <c r="U531" s="116"/>
      <c r="V531" t="s">
        <v>526</v>
      </c>
      <c r="W531" s="116">
        <v>44635</v>
      </c>
      <c r="X531" s="116"/>
      <c r="Y531" t="s">
        <v>457</v>
      </c>
      <c r="AB531" s="116"/>
      <c r="AC531">
        <v>1</v>
      </c>
      <c r="AD531" s="83">
        <v>44635.473622685</v>
      </c>
      <c r="AE531" s="83">
        <v>44635.473622685</v>
      </c>
    </row>
    <row r="532" spans="1:31" x14ac:dyDescent="0.25">
      <c r="A532">
        <v>531</v>
      </c>
      <c r="B532" s="82" t="s">
        <v>1874</v>
      </c>
      <c r="C532" t="s">
        <v>1875</v>
      </c>
      <c r="D532" t="s">
        <v>461</v>
      </c>
      <c r="E532" t="s">
        <v>282</v>
      </c>
      <c r="F532" t="s">
        <v>284</v>
      </c>
      <c r="G532" t="s">
        <v>342</v>
      </c>
      <c r="H532">
        <v>4</v>
      </c>
      <c r="I532">
        <v>2</v>
      </c>
      <c r="J532" t="s">
        <v>342</v>
      </c>
      <c r="K532">
        <v>7</v>
      </c>
      <c r="L532" t="s">
        <v>306</v>
      </c>
      <c r="M532" t="s">
        <v>307</v>
      </c>
      <c r="N532" t="s">
        <v>478</v>
      </c>
      <c r="O532" t="s">
        <v>458</v>
      </c>
      <c r="P532" t="s">
        <v>590</v>
      </c>
      <c r="U532" s="116"/>
      <c r="V532" t="s">
        <v>513</v>
      </c>
      <c r="W532" s="116">
        <v>44635</v>
      </c>
      <c r="X532" s="116"/>
      <c r="Y532" t="s">
        <v>457</v>
      </c>
      <c r="AB532" s="116"/>
      <c r="AC532">
        <v>1</v>
      </c>
      <c r="AD532" s="83">
        <v>44635.475347222004</v>
      </c>
      <c r="AE532" s="83">
        <v>44635.475347222004</v>
      </c>
    </row>
    <row r="533" spans="1:31" x14ac:dyDescent="0.25">
      <c r="A533">
        <v>532</v>
      </c>
      <c r="B533" s="82" t="s">
        <v>1876</v>
      </c>
      <c r="C533" t="s">
        <v>1877</v>
      </c>
      <c r="D533" t="s">
        <v>461</v>
      </c>
      <c r="E533" t="s">
        <v>282</v>
      </c>
      <c r="F533" t="s">
        <v>284</v>
      </c>
      <c r="G533" t="s">
        <v>284</v>
      </c>
      <c r="H533">
        <v>4</v>
      </c>
      <c r="I533">
        <v>7</v>
      </c>
      <c r="J533" t="s">
        <v>1833</v>
      </c>
      <c r="K533">
        <v>15</v>
      </c>
      <c r="L533" t="s">
        <v>304</v>
      </c>
      <c r="M533" t="s">
        <v>505</v>
      </c>
      <c r="N533" t="s">
        <v>497</v>
      </c>
      <c r="O533" t="s">
        <v>458</v>
      </c>
      <c r="P533" t="s">
        <v>503</v>
      </c>
      <c r="U533" s="116"/>
      <c r="V533" t="s">
        <v>526</v>
      </c>
      <c r="W533" s="116">
        <v>44635</v>
      </c>
      <c r="X533" s="116"/>
      <c r="Y533" t="s">
        <v>457</v>
      </c>
      <c r="AB533" s="116"/>
      <c r="AC533">
        <v>1</v>
      </c>
      <c r="AD533" s="83">
        <v>44635.475358796</v>
      </c>
      <c r="AE533" s="83">
        <v>44635.475358796</v>
      </c>
    </row>
    <row r="534" spans="1:31" x14ac:dyDescent="0.25">
      <c r="A534">
        <v>533</v>
      </c>
      <c r="B534" s="82" t="s">
        <v>1878</v>
      </c>
      <c r="C534" t="s">
        <v>1879</v>
      </c>
      <c r="D534" t="s">
        <v>461</v>
      </c>
      <c r="E534" t="s">
        <v>282</v>
      </c>
      <c r="F534" t="s">
        <v>284</v>
      </c>
      <c r="G534" t="s">
        <v>342</v>
      </c>
      <c r="H534">
        <v>4</v>
      </c>
      <c r="I534">
        <v>2</v>
      </c>
      <c r="J534" t="s">
        <v>342</v>
      </c>
      <c r="K534">
        <v>6</v>
      </c>
      <c r="L534" t="s">
        <v>306</v>
      </c>
      <c r="M534" t="s">
        <v>307</v>
      </c>
      <c r="N534" t="s">
        <v>478</v>
      </c>
      <c r="O534" t="s">
        <v>458</v>
      </c>
      <c r="P534" t="s">
        <v>590</v>
      </c>
      <c r="U534" s="116"/>
      <c r="V534" t="s">
        <v>513</v>
      </c>
      <c r="W534" s="116">
        <v>44635</v>
      </c>
      <c r="X534" s="116"/>
      <c r="Y534" t="s">
        <v>457</v>
      </c>
      <c r="AB534" s="116"/>
      <c r="AC534">
        <v>2</v>
      </c>
      <c r="AD534" s="83">
        <v>44635.476157407</v>
      </c>
      <c r="AE534" s="83">
        <v>44635.476157407</v>
      </c>
    </row>
    <row r="535" spans="1:31" x14ac:dyDescent="0.25">
      <c r="A535">
        <v>534</v>
      </c>
      <c r="B535" s="82" t="s">
        <v>1880</v>
      </c>
      <c r="C535" t="s">
        <v>1881</v>
      </c>
      <c r="D535" t="s">
        <v>461</v>
      </c>
      <c r="E535" t="s">
        <v>282</v>
      </c>
      <c r="F535" t="s">
        <v>284</v>
      </c>
      <c r="G535" t="s">
        <v>284</v>
      </c>
      <c r="H535">
        <v>4</v>
      </c>
      <c r="I535">
        <v>7</v>
      </c>
      <c r="J535" t="s">
        <v>1833</v>
      </c>
      <c r="K535">
        <v>20</v>
      </c>
      <c r="L535" t="s">
        <v>304</v>
      </c>
      <c r="M535" t="s">
        <v>505</v>
      </c>
      <c r="N535" t="s">
        <v>477</v>
      </c>
      <c r="O535" t="s">
        <v>458</v>
      </c>
      <c r="P535" t="s">
        <v>503</v>
      </c>
      <c r="U535" s="116"/>
      <c r="V535" t="s">
        <v>526</v>
      </c>
      <c r="W535" s="116">
        <v>44635</v>
      </c>
      <c r="X535" s="116"/>
      <c r="Y535" t="s">
        <v>457</v>
      </c>
      <c r="AB535" s="116"/>
      <c r="AC535">
        <v>1</v>
      </c>
      <c r="AD535" s="83">
        <v>44635.476805555998</v>
      </c>
      <c r="AE535" s="83">
        <v>44635.476805555998</v>
      </c>
    </row>
    <row r="536" spans="1:31" x14ac:dyDescent="0.25">
      <c r="A536">
        <v>535</v>
      </c>
      <c r="B536" s="82" t="s">
        <v>1882</v>
      </c>
      <c r="C536" t="s">
        <v>1883</v>
      </c>
      <c r="D536" t="s">
        <v>461</v>
      </c>
      <c r="E536" t="s">
        <v>282</v>
      </c>
      <c r="F536" t="s">
        <v>284</v>
      </c>
      <c r="G536" t="s">
        <v>342</v>
      </c>
      <c r="H536">
        <v>2</v>
      </c>
      <c r="I536">
        <v>2</v>
      </c>
      <c r="J536" t="s">
        <v>1884</v>
      </c>
      <c r="K536">
        <v>6</v>
      </c>
      <c r="L536" t="s">
        <v>306</v>
      </c>
      <c r="M536" t="s">
        <v>307</v>
      </c>
      <c r="N536" t="s">
        <v>478</v>
      </c>
      <c r="O536" t="s">
        <v>458</v>
      </c>
      <c r="P536" t="s">
        <v>481</v>
      </c>
      <c r="U536" s="116"/>
      <c r="V536" t="s">
        <v>513</v>
      </c>
      <c r="W536" s="116">
        <v>44635</v>
      </c>
      <c r="X536" s="116"/>
      <c r="Y536" t="s">
        <v>457</v>
      </c>
      <c r="AB536" s="116"/>
      <c r="AC536">
        <v>2</v>
      </c>
      <c r="AD536" s="83">
        <v>44635.477060185003</v>
      </c>
      <c r="AE536" s="83">
        <v>44635.477060185003</v>
      </c>
    </row>
    <row r="537" spans="1:31" x14ac:dyDescent="0.25">
      <c r="A537">
        <v>536</v>
      </c>
      <c r="B537" s="82" t="s">
        <v>1885</v>
      </c>
      <c r="C537" t="s">
        <v>1886</v>
      </c>
      <c r="D537" t="s">
        <v>461</v>
      </c>
      <c r="E537" t="s">
        <v>282</v>
      </c>
      <c r="F537" t="s">
        <v>284</v>
      </c>
      <c r="G537" t="s">
        <v>342</v>
      </c>
      <c r="H537">
        <v>1</v>
      </c>
      <c r="I537">
        <v>2</v>
      </c>
      <c r="J537" t="s">
        <v>342</v>
      </c>
      <c r="K537">
        <v>6</v>
      </c>
      <c r="L537" t="s">
        <v>304</v>
      </c>
      <c r="M537" t="s">
        <v>307</v>
      </c>
      <c r="N537" t="s">
        <v>478</v>
      </c>
      <c r="O537" t="s">
        <v>458</v>
      </c>
      <c r="P537" t="s">
        <v>590</v>
      </c>
      <c r="U537" s="116"/>
      <c r="V537" t="s">
        <v>513</v>
      </c>
      <c r="W537" s="116">
        <v>44635</v>
      </c>
      <c r="X537" s="116"/>
      <c r="Y537" t="s">
        <v>457</v>
      </c>
      <c r="AB537" s="116"/>
      <c r="AC537">
        <v>2</v>
      </c>
      <c r="AD537" s="83">
        <v>44635.477835648002</v>
      </c>
      <c r="AE537" s="83">
        <v>44635.477835648002</v>
      </c>
    </row>
    <row r="538" spans="1:31" x14ac:dyDescent="0.25">
      <c r="A538">
        <v>537</v>
      </c>
      <c r="B538" s="82" t="s">
        <v>1887</v>
      </c>
      <c r="C538" t="s">
        <v>1888</v>
      </c>
      <c r="D538" t="s">
        <v>461</v>
      </c>
      <c r="E538" t="s">
        <v>282</v>
      </c>
      <c r="F538" t="s">
        <v>284</v>
      </c>
      <c r="G538" t="s">
        <v>342</v>
      </c>
      <c r="H538">
        <v>5</v>
      </c>
      <c r="I538">
        <v>2</v>
      </c>
      <c r="J538" t="s">
        <v>342</v>
      </c>
      <c r="K538">
        <v>7</v>
      </c>
      <c r="L538" t="s">
        <v>304</v>
      </c>
      <c r="M538" t="s">
        <v>307</v>
      </c>
      <c r="N538" t="s">
        <v>478</v>
      </c>
      <c r="O538" t="s">
        <v>458</v>
      </c>
      <c r="P538" t="s">
        <v>481</v>
      </c>
      <c r="U538" s="116"/>
      <c r="V538" t="s">
        <v>513</v>
      </c>
      <c r="W538" s="116">
        <v>44635</v>
      </c>
      <c r="X538" s="116"/>
      <c r="Y538" t="s">
        <v>457</v>
      </c>
      <c r="AB538" s="116"/>
      <c r="AC538">
        <v>2</v>
      </c>
      <c r="AD538" s="83">
        <v>44635.478715277997</v>
      </c>
      <c r="AE538" s="83">
        <v>44635.478715277997</v>
      </c>
    </row>
    <row r="539" spans="1:31" x14ac:dyDescent="0.25">
      <c r="A539">
        <v>538</v>
      </c>
      <c r="B539" s="82" t="s">
        <v>1889</v>
      </c>
      <c r="C539" t="s">
        <v>1890</v>
      </c>
      <c r="D539" t="s">
        <v>461</v>
      </c>
      <c r="E539" t="s">
        <v>282</v>
      </c>
      <c r="F539" t="s">
        <v>284</v>
      </c>
      <c r="G539" t="s">
        <v>342</v>
      </c>
      <c r="H539">
        <v>4</v>
      </c>
      <c r="I539">
        <v>2</v>
      </c>
      <c r="J539" t="s">
        <v>342</v>
      </c>
      <c r="K539">
        <v>6</v>
      </c>
      <c r="L539" t="s">
        <v>306</v>
      </c>
      <c r="M539" t="s">
        <v>307</v>
      </c>
      <c r="N539" t="s">
        <v>478</v>
      </c>
      <c r="O539" t="s">
        <v>458</v>
      </c>
      <c r="P539" t="s">
        <v>590</v>
      </c>
      <c r="U539" s="116"/>
      <c r="V539" t="s">
        <v>513</v>
      </c>
      <c r="W539" s="116">
        <v>44635</v>
      </c>
      <c r="X539" s="116"/>
      <c r="Y539" t="s">
        <v>457</v>
      </c>
      <c r="AB539" s="116"/>
      <c r="AC539">
        <v>2</v>
      </c>
      <c r="AD539" s="83">
        <v>44635.479687500003</v>
      </c>
      <c r="AE539" s="83">
        <v>44635.479687500003</v>
      </c>
    </row>
    <row r="540" spans="1:31" x14ac:dyDescent="0.25">
      <c r="A540">
        <v>539</v>
      </c>
      <c r="B540" s="82" t="s">
        <v>1891</v>
      </c>
      <c r="C540" t="s">
        <v>1892</v>
      </c>
      <c r="D540" t="s">
        <v>461</v>
      </c>
      <c r="E540" t="s">
        <v>282</v>
      </c>
      <c r="F540" t="s">
        <v>284</v>
      </c>
      <c r="G540" t="s">
        <v>342</v>
      </c>
      <c r="H540">
        <v>5</v>
      </c>
      <c r="I540">
        <v>2</v>
      </c>
      <c r="J540" t="s">
        <v>342</v>
      </c>
      <c r="K540">
        <v>7</v>
      </c>
      <c r="L540" t="s">
        <v>304</v>
      </c>
      <c r="M540" t="s">
        <v>307</v>
      </c>
      <c r="N540" t="s">
        <v>478</v>
      </c>
      <c r="O540" t="s">
        <v>458</v>
      </c>
      <c r="P540" t="s">
        <v>590</v>
      </c>
      <c r="U540" s="116"/>
      <c r="V540" t="s">
        <v>513</v>
      </c>
      <c r="W540" s="116">
        <v>44635</v>
      </c>
      <c r="X540" s="116"/>
      <c r="Y540" t="s">
        <v>457</v>
      </c>
      <c r="AB540" s="116"/>
      <c r="AC540">
        <v>2</v>
      </c>
      <c r="AD540" s="83">
        <v>44635.480891204003</v>
      </c>
      <c r="AE540" s="83">
        <v>44635.480891204003</v>
      </c>
    </row>
    <row r="541" spans="1:31" x14ac:dyDescent="0.25">
      <c r="A541">
        <v>540</v>
      </c>
      <c r="B541" s="82" t="s">
        <v>1893</v>
      </c>
      <c r="C541" t="s">
        <v>1894</v>
      </c>
      <c r="D541" t="s">
        <v>461</v>
      </c>
      <c r="E541" t="s">
        <v>282</v>
      </c>
      <c r="F541" t="s">
        <v>284</v>
      </c>
      <c r="G541" t="s">
        <v>342</v>
      </c>
      <c r="H541">
        <v>6</v>
      </c>
      <c r="I541">
        <v>5</v>
      </c>
      <c r="J541" t="s">
        <v>1895</v>
      </c>
      <c r="K541">
        <v>46</v>
      </c>
      <c r="L541" t="s">
        <v>304</v>
      </c>
      <c r="M541" t="s">
        <v>307</v>
      </c>
      <c r="N541" t="s">
        <v>478</v>
      </c>
      <c r="O541" t="s">
        <v>458</v>
      </c>
      <c r="P541" t="s">
        <v>481</v>
      </c>
      <c r="U541" s="116"/>
      <c r="V541" t="s">
        <v>513</v>
      </c>
      <c r="W541" s="116">
        <v>44635</v>
      </c>
      <c r="X541" s="116"/>
      <c r="Y541" t="s">
        <v>457</v>
      </c>
      <c r="AB541" s="116"/>
      <c r="AC541">
        <v>1</v>
      </c>
      <c r="AD541" s="83">
        <v>44635.491585648</v>
      </c>
      <c r="AE541" s="83">
        <v>44635.491585648</v>
      </c>
    </row>
    <row r="542" spans="1:31" x14ac:dyDescent="0.25">
      <c r="A542">
        <v>541</v>
      </c>
      <c r="B542" s="82" t="s">
        <v>1896</v>
      </c>
      <c r="C542" t="s">
        <v>1897</v>
      </c>
      <c r="D542" t="s">
        <v>461</v>
      </c>
      <c r="E542" t="s">
        <v>282</v>
      </c>
      <c r="F542" t="s">
        <v>284</v>
      </c>
      <c r="G542" t="s">
        <v>342</v>
      </c>
      <c r="H542">
        <v>6</v>
      </c>
      <c r="I542">
        <v>5</v>
      </c>
      <c r="J542" t="s">
        <v>1895</v>
      </c>
      <c r="K542">
        <v>40</v>
      </c>
      <c r="L542" t="s">
        <v>306</v>
      </c>
      <c r="M542" t="s">
        <v>307</v>
      </c>
      <c r="N542" t="s">
        <v>478</v>
      </c>
      <c r="O542" t="s">
        <v>458</v>
      </c>
      <c r="P542" t="s">
        <v>590</v>
      </c>
      <c r="U542" s="116"/>
      <c r="V542" t="s">
        <v>513</v>
      </c>
      <c r="W542" s="116">
        <v>44635</v>
      </c>
      <c r="X542" s="116"/>
      <c r="Y542" t="s">
        <v>457</v>
      </c>
      <c r="AB542" s="116"/>
      <c r="AC542">
        <v>1</v>
      </c>
      <c r="AD542" s="83">
        <v>44635.492604166997</v>
      </c>
      <c r="AE542" s="83">
        <v>44635.492604166997</v>
      </c>
    </row>
    <row r="543" spans="1:31" x14ac:dyDescent="0.25">
      <c r="A543">
        <v>542</v>
      </c>
      <c r="B543" s="82" t="s">
        <v>1898</v>
      </c>
      <c r="C543" t="s">
        <v>1899</v>
      </c>
      <c r="D543" t="s">
        <v>461</v>
      </c>
      <c r="E543" t="s">
        <v>282</v>
      </c>
      <c r="F543" t="s">
        <v>284</v>
      </c>
      <c r="G543" t="s">
        <v>342</v>
      </c>
      <c r="H543">
        <v>6</v>
      </c>
      <c r="I543">
        <v>5</v>
      </c>
      <c r="J543" t="s">
        <v>1895</v>
      </c>
      <c r="K543">
        <v>20</v>
      </c>
      <c r="L543" t="s">
        <v>304</v>
      </c>
      <c r="M543" t="s">
        <v>307</v>
      </c>
      <c r="N543" t="s">
        <v>478</v>
      </c>
      <c r="O543" t="s">
        <v>458</v>
      </c>
      <c r="P543" t="s">
        <v>590</v>
      </c>
      <c r="U543" s="116"/>
      <c r="V543" t="s">
        <v>513</v>
      </c>
      <c r="W543" s="116">
        <v>44635</v>
      </c>
      <c r="X543" s="116"/>
      <c r="Y543" t="s">
        <v>457</v>
      </c>
      <c r="AB543" s="116"/>
      <c r="AC543">
        <v>1</v>
      </c>
      <c r="AD543" s="83">
        <v>44635.493321759001</v>
      </c>
      <c r="AE543" s="83">
        <v>44635.493321759001</v>
      </c>
    </row>
    <row r="544" spans="1:31" x14ac:dyDescent="0.25">
      <c r="A544">
        <v>543</v>
      </c>
      <c r="B544" s="82" t="s">
        <v>1900</v>
      </c>
      <c r="C544" t="s">
        <v>1901</v>
      </c>
      <c r="D544" t="s">
        <v>461</v>
      </c>
      <c r="E544" t="s">
        <v>282</v>
      </c>
      <c r="F544" t="s">
        <v>284</v>
      </c>
      <c r="G544" t="s">
        <v>342</v>
      </c>
      <c r="H544">
        <v>6</v>
      </c>
      <c r="I544">
        <v>5</v>
      </c>
      <c r="J544" t="s">
        <v>1895</v>
      </c>
      <c r="K544">
        <v>15</v>
      </c>
      <c r="L544" t="s">
        <v>304</v>
      </c>
      <c r="M544" t="s">
        <v>307</v>
      </c>
      <c r="N544" t="s">
        <v>478</v>
      </c>
      <c r="O544" t="s">
        <v>458</v>
      </c>
      <c r="P544" t="s">
        <v>481</v>
      </c>
      <c r="U544" s="116"/>
      <c r="V544" t="s">
        <v>513</v>
      </c>
      <c r="W544" s="116">
        <v>44635</v>
      </c>
      <c r="X544" s="116"/>
      <c r="Y544" t="s">
        <v>457</v>
      </c>
      <c r="AB544" s="116"/>
      <c r="AC544">
        <v>1</v>
      </c>
      <c r="AD544" s="83">
        <v>44635.494652777998</v>
      </c>
      <c r="AE544" s="83">
        <v>44635.494652777998</v>
      </c>
    </row>
    <row r="545" spans="1:31" x14ac:dyDescent="0.25">
      <c r="A545">
        <v>544</v>
      </c>
      <c r="B545" s="82" t="s">
        <v>1902</v>
      </c>
      <c r="C545" t="s">
        <v>1903</v>
      </c>
      <c r="D545" t="s">
        <v>461</v>
      </c>
      <c r="E545" t="s">
        <v>282</v>
      </c>
      <c r="F545" t="s">
        <v>284</v>
      </c>
      <c r="G545" t="s">
        <v>342</v>
      </c>
      <c r="H545">
        <v>6</v>
      </c>
      <c r="I545">
        <v>5</v>
      </c>
      <c r="J545" t="s">
        <v>1895</v>
      </c>
      <c r="K545">
        <v>10</v>
      </c>
      <c r="L545" t="s">
        <v>304</v>
      </c>
      <c r="M545" t="s">
        <v>307</v>
      </c>
      <c r="N545" t="s">
        <v>478</v>
      </c>
      <c r="O545" t="s">
        <v>458</v>
      </c>
      <c r="P545" t="s">
        <v>590</v>
      </c>
      <c r="U545" s="116"/>
      <c r="V545" t="s">
        <v>513</v>
      </c>
      <c r="W545" s="116">
        <v>44635</v>
      </c>
      <c r="X545" s="116"/>
      <c r="Y545" t="s">
        <v>457</v>
      </c>
      <c r="AB545" s="116"/>
      <c r="AC545">
        <v>1</v>
      </c>
      <c r="AD545" s="83">
        <v>44635.495509259003</v>
      </c>
      <c r="AE545" s="83">
        <v>44635.495509259003</v>
      </c>
    </row>
    <row r="546" spans="1:31" x14ac:dyDescent="0.25">
      <c r="A546">
        <v>545</v>
      </c>
      <c r="B546" s="82" t="s">
        <v>1904</v>
      </c>
      <c r="C546" t="s">
        <v>1905</v>
      </c>
      <c r="D546" t="s">
        <v>461</v>
      </c>
      <c r="E546" t="s">
        <v>282</v>
      </c>
      <c r="F546" t="s">
        <v>284</v>
      </c>
      <c r="G546" t="s">
        <v>342</v>
      </c>
      <c r="H546">
        <v>6</v>
      </c>
      <c r="I546">
        <v>5</v>
      </c>
      <c r="J546" t="s">
        <v>1895</v>
      </c>
      <c r="K546">
        <v>6</v>
      </c>
      <c r="L546" t="s">
        <v>304</v>
      </c>
      <c r="M546" t="s">
        <v>307</v>
      </c>
      <c r="N546" t="s">
        <v>478</v>
      </c>
      <c r="O546" t="s">
        <v>458</v>
      </c>
      <c r="P546" t="s">
        <v>590</v>
      </c>
      <c r="U546" s="116"/>
      <c r="V546" t="s">
        <v>513</v>
      </c>
      <c r="W546" s="116">
        <v>44635</v>
      </c>
      <c r="X546" s="116"/>
      <c r="Y546" t="s">
        <v>457</v>
      </c>
      <c r="AB546" s="116"/>
      <c r="AC546">
        <v>1</v>
      </c>
      <c r="AD546" s="83">
        <v>44635.496840278</v>
      </c>
      <c r="AE546" s="83">
        <v>44635.496840278</v>
      </c>
    </row>
    <row r="547" spans="1:31" x14ac:dyDescent="0.25">
      <c r="A547">
        <v>546</v>
      </c>
      <c r="B547" s="82" t="s">
        <v>1906</v>
      </c>
      <c r="C547" t="s">
        <v>1907</v>
      </c>
      <c r="D547" t="s">
        <v>461</v>
      </c>
      <c r="E547" t="s">
        <v>282</v>
      </c>
      <c r="F547" t="s">
        <v>284</v>
      </c>
      <c r="G547" t="s">
        <v>594</v>
      </c>
      <c r="H547">
        <v>2</v>
      </c>
      <c r="I547">
        <v>2</v>
      </c>
      <c r="J547" t="s">
        <v>1908</v>
      </c>
      <c r="K547">
        <v>27</v>
      </c>
      <c r="L547" t="s">
        <v>306</v>
      </c>
      <c r="M547" t="s">
        <v>307</v>
      </c>
      <c r="N547" t="s">
        <v>478</v>
      </c>
      <c r="O547" t="s">
        <v>458</v>
      </c>
      <c r="P547" t="s">
        <v>590</v>
      </c>
      <c r="U547" s="116"/>
      <c r="V547" t="s">
        <v>513</v>
      </c>
      <c r="W547" s="116">
        <v>44635</v>
      </c>
      <c r="X547" s="116"/>
      <c r="Y547" t="s">
        <v>457</v>
      </c>
      <c r="AB547" s="116"/>
      <c r="AC547">
        <v>1</v>
      </c>
      <c r="AD547" s="83">
        <v>44635.507581019003</v>
      </c>
      <c r="AE547" s="83">
        <v>44635.507581019003</v>
      </c>
    </row>
    <row r="548" spans="1:31" x14ac:dyDescent="0.25">
      <c r="A548">
        <v>547</v>
      </c>
      <c r="B548" s="82" t="s">
        <v>1909</v>
      </c>
      <c r="C548" t="s">
        <v>1910</v>
      </c>
      <c r="D548" t="s">
        <v>461</v>
      </c>
      <c r="E548" t="s">
        <v>282</v>
      </c>
      <c r="F548" t="s">
        <v>284</v>
      </c>
      <c r="G548" t="s">
        <v>594</v>
      </c>
      <c r="H548">
        <v>2</v>
      </c>
      <c r="I548">
        <v>2</v>
      </c>
      <c r="J548" t="s">
        <v>1908</v>
      </c>
      <c r="K548">
        <v>9</v>
      </c>
      <c r="L548" t="s">
        <v>306</v>
      </c>
      <c r="M548" t="s">
        <v>307</v>
      </c>
      <c r="N548" t="s">
        <v>478</v>
      </c>
      <c r="O548" t="s">
        <v>458</v>
      </c>
      <c r="P548" t="s">
        <v>590</v>
      </c>
      <c r="U548" s="116"/>
      <c r="V548" t="s">
        <v>513</v>
      </c>
      <c r="W548" s="116">
        <v>44635</v>
      </c>
      <c r="X548" s="116"/>
      <c r="Y548" t="s">
        <v>457</v>
      </c>
      <c r="AB548" s="116"/>
      <c r="AC548">
        <v>1</v>
      </c>
      <c r="AD548" s="83">
        <v>44635.508344907001</v>
      </c>
      <c r="AE548" s="83">
        <v>44635.508344907001</v>
      </c>
    </row>
    <row r="549" spans="1:31" x14ac:dyDescent="0.25">
      <c r="A549">
        <v>548</v>
      </c>
      <c r="B549" s="82" t="s">
        <v>1911</v>
      </c>
      <c r="C549" t="s">
        <v>1912</v>
      </c>
      <c r="D549" t="s">
        <v>461</v>
      </c>
      <c r="E549" t="s">
        <v>282</v>
      </c>
      <c r="F549" t="s">
        <v>284</v>
      </c>
      <c r="G549" t="s">
        <v>594</v>
      </c>
      <c r="H549">
        <v>2</v>
      </c>
      <c r="I549">
        <v>2</v>
      </c>
      <c r="J549" t="s">
        <v>1908</v>
      </c>
      <c r="K549">
        <v>2</v>
      </c>
      <c r="L549" t="s">
        <v>304</v>
      </c>
      <c r="M549" t="s">
        <v>307</v>
      </c>
      <c r="N549" t="s">
        <v>478</v>
      </c>
      <c r="O549" t="s">
        <v>458</v>
      </c>
      <c r="P549" t="s">
        <v>590</v>
      </c>
      <c r="U549" s="116"/>
      <c r="V549" t="s">
        <v>513</v>
      </c>
      <c r="W549" s="116">
        <v>44635</v>
      </c>
      <c r="X549" s="116"/>
      <c r="Y549" t="s">
        <v>457</v>
      </c>
      <c r="AB549" s="116"/>
      <c r="AC549">
        <v>1</v>
      </c>
      <c r="AD549" s="83">
        <v>44635.509062500001</v>
      </c>
      <c r="AE549" s="83">
        <v>44635.509062500001</v>
      </c>
    </row>
    <row r="550" spans="1:31" x14ac:dyDescent="0.25">
      <c r="A550">
        <v>549</v>
      </c>
      <c r="B550" s="82" t="s">
        <v>1913</v>
      </c>
      <c r="C550" t="s">
        <v>632</v>
      </c>
      <c r="D550" t="s">
        <v>461</v>
      </c>
      <c r="E550" t="s">
        <v>282</v>
      </c>
      <c r="F550" t="s">
        <v>284</v>
      </c>
      <c r="G550" t="s">
        <v>594</v>
      </c>
      <c r="H550">
        <v>2</v>
      </c>
      <c r="I550">
        <v>2</v>
      </c>
      <c r="J550" t="s">
        <v>1908</v>
      </c>
      <c r="K550">
        <v>37</v>
      </c>
      <c r="L550" t="s">
        <v>304</v>
      </c>
      <c r="M550" t="s">
        <v>307</v>
      </c>
      <c r="N550" t="s">
        <v>478</v>
      </c>
      <c r="O550" t="s">
        <v>458</v>
      </c>
      <c r="P550" t="s">
        <v>590</v>
      </c>
      <c r="U550" s="116"/>
      <c r="V550" t="s">
        <v>513</v>
      </c>
      <c r="W550" s="116">
        <v>44635</v>
      </c>
      <c r="X550" s="116"/>
      <c r="Y550" t="s">
        <v>457</v>
      </c>
      <c r="AB550" s="116"/>
      <c r="AC550">
        <v>1</v>
      </c>
      <c r="AD550" s="83">
        <v>44635.509768518998</v>
      </c>
      <c r="AE550" s="83">
        <v>44635.509768518998</v>
      </c>
    </row>
    <row r="551" spans="1:31" x14ac:dyDescent="0.25">
      <c r="A551">
        <v>550</v>
      </c>
      <c r="B551" s="82" t="s">
        <v>1914</v>
      </c>
      <c r="C551" t="s">
        <v>1915</v>
      </c>
      <c r="D551" t="s">
        <v>461</v>
      </c>
      <c r="E551" t="s">
        <v>282</v>
      </c>
      <c r="F551" t="s">
        <v>284</v>
      </c>
      <c r="G551" t="s">
        <v>342</v>
      </c>
      <c r="H551">
        <v>3</v>
      </c>
      <c r="I551">
        <v>2</v>
      </c>
      <c r="J551" t="s">
        <v>342</v>
      </c>
      <c r="K551">
        <v>8</v>
      </c>
      <c r="L551" t="s">
        <v>306</v>
      </c>
      <c r="M551" t="s">
        <v>307</v>
      </c>
      <c r="N551" t="s">
        <v>478</v>
      </c>
      <c r="O551" t="s">
        <v>458</v>
      </c>
      <c r="P551" t="s">
        <v>590</v>
      </c>
      <c r="U551" s="116"/>
      <c r="V551" t="s">
        <v>513</v>
      </c>
      <c r="W551" s="116">
        <v>44635</v>
      </c>
      <c r="X551" s="116"/>
      <c r="Y551" t="s">
        <v>457</v>
      </c>
      <c r="AB551" s="116"/>
      <c r="AC551">
        <v>1</v>
      </c>
      <c r="AD551" s="83">
        <v>44635.515324073996</v>
      </c>
      <c r="AE551" s="83">
        <v>44635.515324073996</v>
      </c>
    </row>
    <row r="552" spans="1:31" x14ac:dyDescent="0.25">
      <c r="A552">
        <v>551</v>
      </c>
      <c r="B552" s="82" t="s">
        <v>1916</v>
      </c>
      <c r="C552" t="s">
        <v>1917</v>
      </c>
      <c r="D552" t="s">
        <v>461</v>
      </c>
      <c r="E552" t="s">
        <v>282</v>
      </c>
      <c r="F552" t="s">
        <v>284</v>
      </c>
      <c r="G552" t="s">
        <v>342</v>
      </c>
      <c r="H552">
        <v>3</v>
      </c>
      <c r="I552">
        <v>2</v>
      </c>
      <c r="J552" t="s">
        <v>342</v>
      </c>
      <c r="K552">
        <v>9</v>
      </c>
      <c r="L552" t="s">
        <v>306</v>
      </c>
      <c r="M552" t="s">
        <v>307</v>
      </c>
      <c r="N552" t="s">
        <v>478</v>
      </c>
      <c r="O552" t="s">
        <v>458</v>
      </c>
      <c r="P552" t="s">
        <v>590</v>
      </c>
      <c r="U552" s="116"/>
      <c r="V552" t="s">
        <v>513</v>
      </c>
      <c r="W552" s="116">
        <v>44635</v>
      </c>
      <c r="X552" s="116"/>
      <c r="Y552" t="s">
        <v>457</v>
      </c>
      <c r="AB552" s="116"/>
      <c r="AC552">
        <v>1</v>
      </c>
      <c r="AD552" s="83">
        <v>44635.517569443997</v>
      </c>
      <c r="AE552" s="83">
        <v>44635.517569443997</v>
      </c>
    </row>
    <row r="553" spans="1:31" x14ac:dyDescent="0.25">
      <c r="A553">
        <v>552</v>
      </c>
      <c r="B553" s="82" t="s">
        <v>1918</v>
      </c>
      <c r="C553" t="s">
        <v>1919</v>
      </c>
      <c r="D553" t="s">
        <v>461</v>
      </c>
      <c r="E553" t="s">
        <v>282</v>
      </c>
      <c r="F553" t="s">
        <v>284</v>
      </c>
      <c r="G553" t="s">
        <v>342</v>
      </c>
      <c r="H553">
        <v>3</v>
      </c>
      <c r="I553">
        <v>2</v>
      </c>
      <c r="J553" t="s">
        <v>342</v>
      </c>
      <c r="K553">
        <v>10</v>
      </c>
      <c r="L553" t="s">
        <v>304</v>
      </c>
      <c r="M553" t="s">
        <v>307</v>
      </c>
      <c r="N553" t="s">
        <v>478</v>
      </c>
      <c r="O553" t="s">
        <v>458</v>
      </c>
      <c r="P553" t="s">
        <v>590</v>
      </c>
      <c r="U553" s="116"/>
      <c r="V553" t="s">
        <v>513</v>
      </c>
      <c r="W553" s="116">
        <v>44635</v>
      </c>
      <c r="X553" s="116"/>
      <c r="Y553" t="s">
        <v>457</v>
      </c>
      <c r="AB553" s="116"/>
      <c r="AC553">
        <v>1</v>
      </c>
      <c r="AD553" s="83">
        <v>44635.519097222001</v>
      </c>
      <c r="AE553" s="83">
        <v>44635.519097222001</v>
      </c>
    </row>
    <row r="554" spans="1:31" x14ac:dyDescent="0.25">
      <c r="A554">
        <v>553</v>
      </c>
      <c r="B554" s="82" t="s">
        <v>1920</v>
      </c>
      <c r="C554" t="s">
        <v>1921</v>
      </c>
      <c r="D554" t="s">
        <v>461</v>
      </c>
      <c r="E554" t="s">
        <v>282</v>
      </c>
      <c r="F554" t="s">
        <v>284</v>
      </c>
      <c r="G554" t="s">
        <v>342</v>
      </c>
      <c r="H554">
        <v>3</v>
      </c>
      <c r="I554">
        <v>2</v>
      </c>
      <c r="J554" t="s">
        <v>342</v>
      </c>
      <c r="K554">
        <v>11</v>
      </c>
      <c r="L554" t="s">
        <v>304</v>
      </c>
      <c r="M554" t="s">
        <v>307</v>
      </c>
      <c r="N554" t="s">
        <v>478</v>
      </c>
      <c r="O554" t="s">
        <v>458</v>
      </c>
      <c r="P554" t="s">
        <v>590</v>
      </c>
      <c r="U554" s="116"/>
      <c r="V554" t="s">
        <v>513</v>
      </c>
      <c r="W554" s="116">
        <v>44635</v>
      </c>
      <c r="X554" s="116"/>
      <c r="Y554" t="s">
        <v>457</v>
      </c>
      <c r="AB554" s="116"/>
      <c r="AC554">
        <v>1</v>
      </c>
      <c r="AD554" s="83">
        <v>44635.519988426</v>
      </c>
      <c r="AE554" s="83">
        <v>44635.519988426</v>
      </c>
    </row>
    <row r="555" spans="1:31" x14ac:dyDescent="0.25">
      <c r="A555">
        <v>554</v>
      </c>
      <c r="B555" s="82" t="s">
        <v>1922</v>
      </c>
      <c r="C555" t="s">
        <v>1923</v>
      </c>
      <c r="D555" t="s">
        <v>461</v>
      </c>
      <c r="E555" t="s">
        <v>282</v>
      </c>
      <c r="F555" t="s">
        <v>284</v>
      </c>
      <c r="G555" t="s">
        <v>342</v>
      </c>
      <c r="H555">
        <v>3</v>
      </c>
      <c r="I555">
        <v>2</v>
      </c>
      <c r="J555" t="s">
        <v>342</v>
      </c>
      <c r="K555">
        <v>11</v>
      </c>
      <c r="L555" t="s">
        <v>306</v>
      </c>
      <c r="M555" t="s">
        <v>307</v>
      </c>
      <c r="N555" t="s">
        <v>478</v>
      </c>
      <c r="O555" t="s">
        <v>458</v>
      </c>
      <c r="P555" t="s">
        <v>481</v>
      </c>
      <c r="U555" s="116"/>
      <c r="V555" t="s">
        <v>513</v>
      </c>
      <c r="W555" s="116">
        <v>44635</v>
      </c>
      <c r="X555" s="116"/>
      <c r="Y555" t="s">
        <v>457</v>
      </c>
      <c r="AB555" s="116"/>
      <c r="AC555">
        <v>1</v>
      </c>
      <c r="AD555" s="83">
        <v>44635.520972222002</v>
      </c>
      <c r="AE555" s="83">
        <v>44635.520972222002</v>
      </c>
    </row>
    <row r="556" spans="1:31" x14ac:dyDescent="0.25">
      <c r="A556">
        <v>555</v>
      </c>
      <c r="B556" s="82" t="s">
        <v>1924</v>
      </c>
      <c r="C556" t="s">
        <v>1925</v>
      </c>
      <c r="D556" t="s">
        <v>461</v>
      </c>
      <c r="E556" t="s">
        <v>282</v>
      </c>
      <c r="F556" t="s">
        <v>284</v>
      </c>
      <c r="G556" t="s">
        <v>352</v>
      </c>
      <c r="H556">
        <v>5</v>
      </c>
      <c r="I556">
        <v>2</v>
      </c>
      <c r="J556" t="s">
        <v>352</v>
      </c>
      <c r="K556">
        <v>53</v>
      </c>
      <c r="L556" t="s">
        <v>306</v>
      </c>
      <c r="M556" t="s">
        <v>505</v>
      </c>
      <c r="N556" t="s">
        <v>483</v>
      </c>
      <c r="O556" t="s">
        <v>458</v>
      </c>
      <c r="P556" t="s">
        <v>503</v>
      </c>
      <c r="U556" s="116"/>
      <c r="V556" t="s">
        <v>526</v>
      </c>
      <c r="W556" s="116">
        <v>44635</v>
      </c>
      <c r="X556" s="116"/>
      <c r="Y556" t="s">
        <v>457</v>
      </c>
      <c r="AB556" s="116"/>
      <c r="AC556">
        <v>1</v>
      </c>
      <c r="AD556" s="83">
        <v>44635.522256944001</v>
      </c>
      <c r="AE556" s="83">
        <v>44635.522256944001</v>
      </c>
    </row>
    <row r="557" spans="1:31" x14ac:dyDescent="0.25">
      <c r="A557">
        <v>556</v>
      </c>
      <c r="B557" s="82" t="s">
        <v>1926</v>
      </c>
      <c r="C557" t="s">
        <v>1927</v>
      </c>
      <c r="D557" t="s">
        <v>461</v>
      </c>
      <c r="E557" t="s">
        <v>282</v>
      </c>
      <c r="F557" t="s">
        <v>284</v>
      </c>
      <c r="G557" t="s">
        <v>342</v>
      </c>
      <c r="H557">
        <v>3</v>
      </c>
      <c r="I557">
        <v>2</v>
      </c>
      <c r="J557" t="s">
        <v>342</v>
      </c>
      <c r="K557">
        <v>11</v>
      </c>
      <c r="L557" t="s">
        <v>304</v>
      </c>
      <c r="M557" t="s">
        <v>307</v>
      </c>
      <c r="N557" t="s">
        <v>478</v>
      </c>
      <c r="O557" t="s">
        <v>458</v>
      </c>
      <c r="P557" t="s">
        <v>481</v>
      </c>
      <c r="U557" s="116"/>
      <c r="V557" t="s">
        <v>513</v>
      </c>
      <c r="W557" s="116">
        <v>44635</v>
      </c>
      <c r="X557" s="116"/>
      <c r="Y557" t="s">
        <v>457</v>
      </c>
      <c r="AB557" s="116"/>
      <c r="AC557">
        <v>1</v>
      </c>
      <c r="AD557" s="83">
        <v>44635.522569444001</v>
      </c>
      <c r="AE557" s="83">
        <v>44635.522569444001</v>
      </c>
    </row>
    <row r="558" spans="1:31" x14ac:dyDescent="0.25">
      <c r="A558">
        <v>557</v>
      </c>
      <c r="B558" s="82" t="s">
        <v>1928</v>
      </c>
      <c r="C558" t="s">
        <v>1929</v>
      </c>
      <c r="D558" t="s">
        <v>461</v>
      </c>
      <c r="E558" t="s">
        <v>282</v>
      </c>
      <c r="F558" t="s">
        <v>284</v>
      </c>
      <c r="G558" t="s">
        <v>342</v>
      </c>
      <c r="H558">
        <v>3</v>
      </c>
      <c r="I558">
        <v>2</v>
      </c>
      <c r="J558" t="s">
        <v>342</v>
      </c>
      <c r="K558">
        <v>8</v>
      </c>
      <c r="L558" t="s">
        <v>304</v>
      </c>
      <c r="M558" t="s">
        <v>307</v>
      </c>
      <c r="N558" t="s">
        <v>478</v>
      </c>
      <c r="O558" t="s">
        <v>458</v>
      </c>
      <c r="P558" t="s">
        <v>481</v>
      </c>
      <c r="U558" s="116"/>
      <c r="V558" t="s">
        <v>513</v>
      </c>
      <c r="W558" s="116">
        <v>44635</v>
      </c>
      <c r="X558" s="116"/>
      <c r="Y558" t="s">
        <v>457</v>
      </c>
      <c r="AB558" s="116"/>
      <c r="AC558">
        <v>1</v>
      </c>
      <c r="AD558" s="83">
        <v>44635.523854166997</v>
      </c>
      <c r="AE558" s="83">
        <v>44635.523842593</v>
      </c>
    </row>
    <row r="559" spans="1:31" x14ac:dyDescent="0.25">
      <c r="A559">
        <v>558</v>
      </c>
      <c r="B559" s="82" t="s">
        <v>1930</v>
      </c>
      <c r="C559" t="s">
        <v>1931</v>
      </c>
      <c r="D559" t="s">
        <v>461</v>
      </c>
      <c r="E559" t="s">
        <v>282</v>
      </c>
      <c r="F559" t="s">
        <v>284</v>
      </c>
      <c r="G559" t="s">
        <v>352</v>
      </c>
      <c r="H559">
        <v>5</v>
      </c>
      <c r="I559">
        <v>2</v>
      </c>
      <c r="J559" t="s">
        <v>352</v>
      </c>
      <c r="K559">
        <v>57</v>
      </c>
      <c r="L559" t="s">
        <v>304</v>
      </c>
      <c r="M559" t="s">
        <v>505</v>
      </c>
      <c r="N559" t="s">
        <v>489</v>
      </c>
      <c r="O559" t="s">
        <v>458</v>
      </c>
      <c r="P559" t="s">
        <v>503</v>
      </c>
      <c r="U559" s="116"/>
      <c r="V559" t="s">
        <v>526</v>
      </c>
      <c r="W559" s="116">
        <v>44635</v>
      </c>
      <c r="X559" s="116"/>
      <c r="Y559" t="s">
        <v>457</v>
      </c>
      <c r="AB559" s="116"/>
      <c r="AC559">
        <v>1</v>
      </c>
      <c r="AD559" s="83">
        <v>44635.523969907001</v>
      </c>
      <c r="AE559" s="83">
        <v>44635.523969907001</v>
      </c>
    </row>
    <row r="560" spans="1:31" x14ac:dyDescent="0.25">
      <c r="A560">
        <v>559</v>
      </c>
      <c r="B560" s="82" t="s">
        <v>1932</v>
      </c>
      <c r="C560" t="s">
        <v>1933</v>
      </c>
      <c r="D560" t="s">
        <v>461</v>
      </c>
      <c r="E560" t="s">
        <v>282</v>
      </c>
      <c r="F560" t="s">
        <v>284</v>
      </c>
      <c r="G560" t="s">
        <v>342</v>
      </c>
      <c r="H560">
        <v>2</v>
      </c>
      <c r="I560">
        <v>2</v>
      </c>
      <c r="J560" t="s">
        <v>342</v>
      </c>
      <c r="K560">
        <v>9</v>
      </c>
      <c r="L560" t="s">
        <v>304</v>
      </c>
      <c r="M560" t="s">
        <v>307</v>
      </c>
      <c r="N560" t="s">
        <v>478</v>
      </c>
      <c r="O560" t="s">
        <v>458</v>
      </c>
      <c r="P560" t="s">
        <v>481</v>
      </c>
      <c r="U560" s="116"/>
      <c r="V560" t="s">
        <v>513</v>
      </c>
      <c r="W560" s="116">
        <v>44635</v>
      </c>
      <c r="X560" s="116"/>
      <c r="Y560" t="s">
        <v>457</v>
      </c>
      <c r="AB560" s="116"/>
      <c r="AC560">
        <v>1</v>
      </c>
      <c r="AD560" s="83">
        <v>44635.524780093001</v>
      </c>
      <c r="AE560" s="83">
        <v>44635.524780093001</v>
      </c>
    </row>
    <row r="561" spans="1:31" x14ac:dyDescent="0.25">
      <c r="A561">
        <v>560</v>
      </c>
      <c r="B561" s="82" t="s">
        <v>1934</v>
      </c>
      <c r="C561" t="s">
        <v>1935</v>
      </c>
      <c r="D561" t="s">
        <v>461</v>
      </c>
      <c r="E561" t="s">
        <v>282</v>
      </c>
      <c r="F561" t="s">
        <v>284</v>
      </c>
      <c r="G561" t="s">
        <v>352</v>
      </c>
      <c r="H561">
        <v>5</v>
      </c>
      <c r="I561">
        <v>2</v>
      </c>
      <c r="J561" t="s">
        <v>352</v>
      </c>
      <c r="K561">
        <v>72</v>
      </c>
      <c r="L561" t="s">
        <v>306</v>
      </c>
      <c r="M561" t="s">
        <v>505</v>
      </c>
      <c r="N561" t="s">
        <v>485</v>
      </c>
      <c r="O561" t="s">
        <v>458</v>
      </c>
      <c r="P561" t="s">
        <v>503</v>
      </c>
      <c r="U561" s="116"/>
      <c r="V561" t="s">
        <v>526</v>
      </c>
      <c r="W561" s="116">
        <v>44635</v>
      </c>
      <c r="X561" s="116"/>
      <c r="Y561" t="s">
        <v>457</v>
      </c>
      <c r="AB561" s="116"/>
      <c r="AC561">
        <v>1</v>
      </c>
      <c r="AD561" s="83">
        <v>44635.525694443997</v>
      </c>
      <c r="AE561" s="83">
        <v>44635.525694443997</v>
      </c>
    </row>
    <row r="562" spans="1:31" x14ac:dyDescent="0.25">
      <c r="A562">
        <v>561</v>
      </c>
      <c r="B562" s="82" t="s">
        <v>1936</v>
      </c>
      <c r="C562" t="s">
        <v>1937</v>
      </c>
      <c r="D562" t="s">
        <v>461</v>
      </c>
      <c r="E562" t="s">
        <v>282</v>
      </c>
      <c r="F562" t="s">
        <v>284</v>
      </c>
      <c r="G562" t="s">
        <v>342</v>
      </c>
      <c r="H562">
        <v>4</v>
      </c>
      <c r="I562">
        <v>2</v>
      </c>
      <c r="J562" t="s">
        <v>342</v>
      </c>
      <c r="K562">
        <v>9</v>
      </c>
      <c r="L562" t="s">
        <v>304</v>
      </c>
      <c r="M562" t="s">
        <v>307</v>
      </c>
      <c r="N562" t="s">
        <v>478</v>
      </c>
      <c r="O562" t="s">
        <v>458</v>
      </c>
      <c r="P562" t="s">
        <v>590</v>
      </c>
      <c r="U562" s="116"/>
      <c r="V562" t="s">
        <v>513</v>
      </c>
      <c r="W562" s="116">
        <v>44635</v>
      </c>
      <c r="X562" s="116"/>
      <c r="Y562" t="s">
        <v>457</v>
      </c>
      <c r="AB562" s="116"/>
      <c r="AC562">
        <v>0</v>
      </c>
      <c r="AD562" s="83">
        <v>44635.525879629997</v>
      </c>
      <c r="AE562" s="83">
        <v>44635.525879629997</v>
      </c>
    </row>
    <row r="563" spans="1:31" x14ac:dyDescent="0.25">
      <c r="A563">
        <v>562</v>
      </c>
      <c r="B563" s="82" t="s">
        <v>1938</v>
      </c>
      <c r="C563" t="s">
        <v>1939</v>
      </c>
      <c r="D563" t="s">
        <v>461</v>
      </c>
      <c r="E563" t="s">
        <v>282</v>
      </c>
      <c r="F563" t="s">
        <v>284</v>
      </c>
      <c r="G563" t="s">
        <v>342</v>
      </c>
      <c r="H563">
        <v>2</v>
      </c>
      <c r="I563">
        <v>2</v>
      </c>
      <c r="J563" t="s">
        <v>342</v>
      </c>
      <c r="K563">
        <v>10</v>
      </c>
      <c r="L563" t="s">
        <v>304</v>
      </c>
      <c r="M563" t="s">
        <v>307</v>
      </c>
      <c r="N563" t="s">
        <v>478</v>
      </c>
      <c r="O563" t="s">
        <v>458</v>
      </c>
      <c r="P563" t="s">
        <v>481</v>
      </c>
      <c r="U563" s="116"/>
      <c r="V563" t="s">
        <v>513</v>
      </c>
      <c r="W563" s="116">
        <v>44635</v>
      </c>
      <c r="X563" s="116"/>
      <c r="Y563" t="s">
        <v>457</v>
      </c>
      <c r="AB563" s="116"/>
      <c r="AC563">
        <v>1</v>
      </c>
      <c r="AD563" s="83">
        <v>44635.526678241004</v>
      </c>
      <c r="AE563" s="83">
        <v>44635.526678241004</v>
      </c>
    </row>
    <row r="564" spans="1:31" x14ac:dyDescent="0.25">
      <c r="A564">
        <v>563</v>
      </c>
      <c r="B564" s="82" t="s">
        <v>1940</v>
      </c>
      <c r="C564" t="s">
        <v>1941</v>
      </c>
      <c r="D564" t="s">
        <v>461</v>
      </c>
      <c r="E564" t="s">
        <v>282</v>
      </c>
      <c r="F564" t="s">
        <v>284</v>
      </c>
      <c r="G564" t="s">
        <v>352</v>
      </c>
      <c r="H564">
        <v>5</v>
      </c>
      <c r="I564">
        <v>2</v>
      </c>
      <c r="J564" t="s">
        <v>352</v>
      </c>
      <c r="K564">
        <v>40</v>
      </c>
      <c r="L564" t="s">
        <v>304</v>
      </c>
      <c r="M564" t="s">
        <v>505</v>
      </c>
      <c r="N564" t="s">
        <v>489</v>
      </c>
      <c r="O564" t="s">
        <v>458</v>
      </c>
      <c r="P564" t="s">
        <v>503</v>
      </c>
      <c r="U564" s="116"/>
      <c r="V564" t="s">
        <v>526</v>
      </c>
      <c r="W564" s="116">
        <v>44635</v>
      </c>
      <c r="X564" s="116"/>
      <c r="Y564" t="s">
        <v>457</v>
      </c>
      <c r="AB564" s="116"/>
      <c r="AC564">
        <v>1</v>
      </c>
      <c r="AD564" s="83">
        <v>44635.527222222001</v>
      </c>
      <c r="AE564" s="83">
        <v>44635.527222222001</v>
      </c>
    </row>
    <row r="565" spans="1:31" x14ac:dyDescent="0.25">
      <c r="A565">
        <v>564</v>
      </c>
      <c r="B565" s="82" t="s">
        <v>1942</v>
      </c>
      <c r="C565" t="s">
        <v>1457</v>
      </c>
      <c r="D565" t="s">
        <v>461</v>
      </c>
      <c r="E565" t="s">
        <v>282</v>
      </c>
      <c r="F565" t="s">
        <v>284</v>
      </c>
      <c r="G565" t="s">
        <v>352</v>
      </c>
      <c r="H565">
        <v>5</v>
      </c>
      <c r="I565">
        <v>2</v>
      </c>
      <c r="J565" t="s">
        <v>352</v>
      </c>
      <c r="K565">
        <v>34</v>
      </c>
      <c r="L565" t="s">
        <v>306</v>
      </c>
      <c r="M565" t="s">
        <v>505</v>
      </c>
      <c r="N565" t="s">
        <v>489</v>
      </c>
      <c r="O565" t="s">
        <v>458</v>
      </c>
      <c r="P565" t="s">
        <v>503</v>
      </c>
      <c r="U565" s="116"/>
      <c r="V565" t="s">
        <v>526</v>
      </c>
      <c r="W565" s="116">
        <v>44635</v>
      </c>
      <c r="X565" s="116"/>
      <c r="Y565" t="s">
        <v>457</v>
      </c>
      <c r="AB565" s="116"/>
      <c r="AC565">
        <v>1</v>
      </c>
      <c r="AD565" s="83">
        <v>44635.533229166998</v>
      </c>
      <c r="AE565" s="83">
        <v>44635.533229166998</v>
      </c>
    </row>
    <row r="566" spans="1:31" x14ac:dyDescent="0.25">
      <c r="A566">
        <v>565</v>
      </c>
      <c r="B566" s="82" t="s">
        <v>1943</v>
      </c>
      <c r="C566" t="s">
        <v>1944</v>
      </c>
      <c r="D566" t="s">
        <v>461</v>
      </c>
      <c r="E566" t="s">
        <v>282</v>
      </c>
      <c r="F566" t="s">
        <v>284</v>
      </c>
      <c r="G566" t="s">
        <v>352</v>
      </c>
      <c r="H566">
        <v>5</v>
      </c>
      <c r="I566">
        <v>2</v>
      </c>
      <c r="J566" t="s">
        <v>352</v>
      </c>
      <c r="K566">
        <v>7</v>
      </c>
      <c r="L566" t="s">
        <v>304</v>
      </c>
      <c r="M566" t="s">
        <v>505</v>
      </c>
      <c r="N566" t="s">
        <v>497</v>
      </c>
      <c r="O566" t="s">
        <v>458</v>
      </c>
      <c r="P566" t="s">
        <v>503</v>
      </c>
      <c r="U566" s="116"/>
      <c r="V566" t="s">
        <v>526</v>
      </c>
      <c r="W566" s="116">
        <v>44635</v>
      </c>
      <c r="X566" s="116"/>
      <c r="Y566" t="s">
        <v>457</v>
      </c>
      <c r="AB566" s="116"/>
      <c r="AC566">
        <v>1</v>
      </c>
      <c r="AD566" s="83">
        <v>44635.534768518999</v>
      </c>
      <c r="AE566" s="83">
        <v>44635.534768518999</v>
      </c>
    </row>
    <row r="567" spans="1:31" x14ac:dyDescent="0.25">
      <c r="A567">
        <v>566</v>
      </c>
      <c r="B567" s="82" t="s">
        <v>1945</v>
      </c>
      <c r="C567" t="s">
        <v>1946</v>
      </c>
      <c r="D567" t="s">
        <v>461</v>
      </c>
      <c r="E567" t="s">
        <v>282</v>
      </c>
      <c r="F567" t="s">
        <v>284</v>
      </c>
      <c r="G567" t="s">
        <v>352</v>
      </c>
      <c r="H567">
        <v>5</v>
      </c>
      <c r="I567">
        <v>2</v>
      </c>
      <c r="J567" t="s">
        <v>352</v>
      </c>
      <c r="K567">
        <v>29</v>
      </c>
      <c r="L567" t="s">
        <v>304</v>
      </c>
      <c r="M567" t="s">
        <v>505</v>
      </c>
      <c r="N567" t="s">
        <v>489</v>
      </c>
      <c r="O567" t="s">
        <v>458</v>
      </c>
      <c r="P567" t="s">
        <v>503</v>
      </c>
      <c r="U567" s="116"/>
      <c r="V567" t="s">
        <v>526</v>
      </c>
      <c r="W567" s="116">
        <v>44635</v>
      </c>
      <c r="X567" s="116"/>
      <c r="Y567" t="s">
        <v>457</v>
      </c>
      <c r="AB567" s="116"/>
      <c r="AC567">
        <v>1</v>
      </c>
      <c r="AD567" s="83">
        <v>44635.536168981002</v>
      </c>
      <c r="AE567" s="83">
        <v>44635.536168981002</v>
      </c>
    </row>
    <row r="568" spans="1:31" x14ac:dyDescent="0.25">
      <c r="A568">
        <v>567</v>
      </c>
      <c r="B568" s="82" t="s">
        <v>1947</v>
      </c>
      <c r="C568" t="s">
        <v>1948</v>
      </c>
      <c r="D568" t="s">
        <v>461</v>
      </c>
      <c r="E568" t="s">
        <v>282</v>
      </c>
      <c r="F568" t="s">
        <v>284</v>
      </c>
      <c r="G568" t="s">
        <v>352</v>
      </c>
      <c r="H568">
        <v>5</v>
      </c>
      <c r="I568">
        <v>2</v>
      </c>
      <c r="J568" t="s">
        <v>352</v>
      </c>
      <c r="K568">
        <v>59</v>
      </c>
      <c r="L568" t="s">
        <v>304</v>
      </c>
      <c r="M568" t="s">
        <v>505</v>
      </c>
      <c r="N568" t="s">
        <v>485</v>
      </c>
      <c r="O568" t="s">
        <v>458</v>
      </c>
      <c r="P568" t="s">
        <v>503</v>
      </c>
      <c r="U568" s="116"/>
      <c r="V568" t="s">
        <v>526</v>
      </c>
      <c r="W568" s="116">
        <v>44635</v>
      </c>
      <c r="X568" s="116"/>
      <c r="Y568" t="s">
        <v>457</v>
      </c>
      <c r="AB568" s="116"/>
      <c r="AC568">
        <v>1</v>
      </c>
      <c r="AD568" s="83">
        <v>44635.537881944001</v>
      </c>
      <c r="AE568" s="83">
        <v>44635.537881944001</v>
      </c>
    </row>
    <row r="569" spans="1:31" x14ac:dyDescent="0.25">
      <c r="A569">
        <v>568</v>
      </c>
      <c r="B569" s="82" t="s">
        <v>1949</v>
      </c>
      <c r="C569" t="s">
        <v>1950</v>
      </c>
      <c r="D569" t="s">
        <v>461</v>
      </c>
      <c r="E569" t="s">
        <v>282</v>
      </c>
      <c r="F569" t="s">
        <v>284</v>
      </c>
      <c r="G569" t="s">
        <v>352</v>
      </c>
      <c r="H569">
        <v>5</v>
      </c>
      <c r="I569">
        <v>2</v>
      </c>
      <c r="J569" t="s">
        <v>352</v>
      </c>
      <c r="K569">
        <v>54</v>
      </c>
      <c r="L569" t="s">
        <v>306</v>
      </c>
      <c r="M569" t="s">
        <v>505</v>
      </c>
      <c r="N569" t="s">
        <v>483</v>
      </c>
      <c r="O569" t="s">
        <v>458</v>
      </c>
      <c r="P569" t="s">
        <v>503</v>
      </c>
      <c r="U569" s="116"/>
      <c r="V569" t="s">
        <v>526</v>
      </c>
      <c r="W569" s="116">
        <v>44635</v>
      </c>
      <c r="X569" s="116"/>
      <c r="Y569" t="s">
        <v>457</v>
      </c>
      <c r="AB569" s="116"/>
      <c r="AC569">
        <v>1</v>
      </c>
      <c r="AD569" s="83">
        <v>44635.539282407</v>
      </c>
      <c r="AE569" s="83">
        <v>44635.539282407</v>
      </c>
    </row>
    <row r="570" spans="1:31" x14ac:dyDescent="0.25">
      <c r="A570">
        <v>569</v>
      </c>
      <c r="B570" s="82" t="s">
        <v>1951</v>
      </c>
      <c r="C570" t="s">
        <v>1952</v>
      </c>
      <c r="D570" t="s">
        <v>461</v>
      </c>
      <c r="E570" t="s">
        <v>282</v>
      </c>
      <c r="F570" t="s">
        <v>284</v>
      </c>
      <c r="G570" t="s">
        <v>352</v>
      </c>
      <c r="H570">
        <v>5</v>
      </c>
      <c r="I570">
        <v>2</v>
      </c>
      <c r="J570" t="s">
        <v>352</v>
      </c>
      <c r="K570">
        <v>24</v>
      </c>
      <c r="L570" t="s">
        <v>304</v>
      </c>
      <c r="M570" t="s">
        <v>505</v>
      </c>
      <c r="N570" t="s">
        <v>477</v>
      </c>
      <c r="O570" t="s">
        <v>458</v>
      </c>
      <c r="P570" t="s">
        <v>503</v>
      </c>
      <c r="U570" s="116"/>
      <c r="V570" t="s">
        <v>526</v>
      </c>
      <c r="W570" s="116">
        <v>44635</v>
      </c>
      <c r="X570" s="116"/>
      <c r="Y570" t="s">
        <v>457</v>
      </c>
      <c r="AB570" s="116"/>
      <c r="AC570">
        <v>1</v>
      </c>
      <c r="AD570" s="83">
        <v>44635.542303241004</v>
      </c>
      <c r="AE570" s="83">
        <v>44635.542303241004</v>
      </c>
    </row>
    <row r="571" spans="1:31" x14ac:dyDescent="0.25">
      <c r="A571">
        <v>570</v>
      </c>
      <c r="B571" s="82" t="s">
        <v>1953</v>
      </c>
      <c r="C571" t="s">
        <v>1954</v>
      </c>
      <c r="D571" t="s">
        <v>461</v>
      </c>
      <c r="E571" t="s">
        <v>282</v>
      </c>
      <c r="F571" t="s">
        <v>284</v>
      </c>
      <c r="G571" t="s">
        <v>352</v>
      </c>
      <c r="H571">
        <v>5</v>
      </c>
      <c r="I571">
        <v>2</v>
      </c>
      <c r="J571" t="s">
        <v>352</v>
      </c>
      <c r="K571">
        <v>19</v>
      </c>
      <c r="L571" t="s">
        <v>306</v>
      </c>
      <c r="M571" t="s">
        <v>505</v>
      </c>
      <c r="N571" t="s">
        <v>477</v>
      </c>
      <c r="O571" t="s">
        <v>458</v>
      </c>
      <c r="P571" t="s">
        <v>503</v>
      </c>
      <c r="U571" s="116"/>
      <c r="V571" t="s">
        <v>526</v>
      </c>
      <c r="W571" s="116">
        <v>44635</v>
      </c>
      <c r="X571" s="116"/>
      <c r="Y571" t="s">
        <v>457</v>
      </c>
      <c r="AB571" s="116"/>
      <c r="AC571">
        <v>1</v>
      </c>
      <c r="AD571" s="83">
        <v>44635.543634258996</v>
      </c>
      <c r="AE571" s="83">
        <v>44635.543634258996</v>
      </c>
    </row>
    <row r="572" spans="1:31" x14ac:dyDescent="0.25">
      <c r="A572">
        <v>571</v>
      </c>
      <c r="B572" s="82" t="s">
        <v>1955</v>
      </c>
      <c r="C572" t="s">
        <v>1956</v>
      </c>
      <c r="D572" t="s">
        <v>461</v>
      </c>
      <c r="E572" t="s">
        <v>282</v>
      </c>
      <c r="F572" t="s">
        <v>284</v>
      </c>
      <c r="G572" t="s">
        <v>352</v>
      </c>
      <c r="H572">
        <v>5</v>
      </c>
      <c r="I572">
        <v>2</v>
      </c>
      <c r="J572" t="s">
        <v>352</v>
      </c>
      <c r="K572">
        <v>68</v>
      </c>
      <c r="L572" t="s">
        <v>304</v>
      </c>
      <c r="M572" t="s">
        <v>505</v>
      </c>
      <c r="N572" t="s">
        <v>478</v>
      </c>
      <c r="O572" t="s">
        <v>458</v>
      </c>
      <c r="P572" t="s">
        <v>503</v>
      </c>
      <c r="U572" s="116"/>
      <c r="V572" t="s">
        <v>526</v>
      </c>
      <c r="W572" s="116">
        <v>44635</v>
      </c>
      <c r="X572" s="116"/>
      <c r="Y572" t="s">
        <v>457</v>
      </c>
      <c r="AB572" s="116"/>
      <c r="AC572">
        <v>1</v>
      </c>
      <c r="AD572" s="83">
        <v>44635.545335647999</v>
      </c>
      <c r="AE572" s="83">
        <v>44635.545335647999</v>
      </c>
    </row>
    <row r="573" spans="1:31" x14ac:dyDescent="0.25">
      <c r="A573">
        <v>572</v>
      </c>
      <c r="B573" s="82" t="s">
        <v>1957</v>
      </c>
      <c r="C573" t="s">
        <v>1958</v>
      </c>
      <c r="D573" t="s">
        <v>461</v>
      </c>
      <c r="E573" t="s">
        <v>282</v>
      </c>
      <c r="F573" t="s">
        <v>289</v>
      </c>
      <c r="G573" t="s">
        <v>563</v>
      </c>
      <c r="H573">
        <v>1</v>
      </c>
      <c r="I573">
        <v>5</v>
      </c>
      <c r="J573" t="s">
        <v>1959</v>
      </c>
      <c r="K573">
        <v>0</v>
      </c>
      <c r="L573" t="s">
        <v>304</v>
      </c>
      <c r="M573" t="s">
        <v>516</v>
      </c>
      <c r="N573" t="s">
        <v>484</v>
      </c>
      <c r="O573" t="s">
        <v>547</v>
      </c>
      <c r="P573" t="s">
        <v>481</v>
      </c>
      <c r="U573" s="116"/>
      <c r="V573" t="s">
        <v>557</v>
      </c>
      <c r="W573" s="116">
        <v>44635</v>
      </c>
      <c r="X573" s="116"/>
      <c r="Y573" t="s">
        <v>457</v>
      </c>
      <c r="Z573" t="s">
        <v>1960</v>
      </c>
      <c r="AA573" t="s">
        <v>480</v>
      </c>
      <c r="AB573" s="116">
        <v>44635</v>
      </c>
      <c r="AC573">
        <v>0</v>
      </c>
      <c r="AD573" s="83">
        <v>44635.552905092998</v>
      </c>
      <c r="AE573" s="83">
        <v>44635.552905092998</v>
      </c>
    </row>
    <row r="574" spans="1:31" x14ac:dyDescent="0.25">
      <c r="A574">
        <v>573</v>
      </c>
      <c r="B574" s="82" t="s">
        <v>1961</v>
      </c>
      <c r="C574" t="s">
        <v>1962</v>
      </c>
      <c r="D574" t="s">
        <v>461</v>
      </c>
      <c r="E574" t="s">
        <v>282</v>
      </c>
      <c r="F574" t="s">
        <v>284</v>
      </c>
      <c r="G574" t="s">
        <v>352</v>
      </c>
      <c r="H574">
        <v>5</v>
      </c>
      <c r="I574">
        <v>2</v>
      </c>
      <c r="J574" t="s">
        <v>352</v>
      </c>
      <c r="K574">
        <v>64</v>
      </c>
      <c r="L574" t="s">
        <v>306</v>
      </c>
      <c r="M574" t="s">
        <v>505</v>
      </c>
      <c r="N574" t="s">
        <v>485</v>
      </c>
      <c r="O574" t="s">
        <v>458</v>
      </c>
      <c r="P574" t="s">
        <v>503</v>
      </c>
      <c r="U574" s="116"/>
      <c r="V574" t="s">
        <v>526</v>
      </c>
      <c r="W574" s="116">
        <v>44635</v>
      </c>
      <c r="X574" s="116"/>
      <c r="Y574" t="s">
        <v>457</v>
      </c>
      <c r="AB574" s="116"/>
      <c r="AC574">
        <v>1</v>
      </c>
      <c r="AD574" s="83">
        <v>44635.554618055998</v>
      </c>
      <c r="AE574" s="83">
        <v>44635.554618055998</v>
      </c>
    </row>
    <row r="575" spans="1:31" x14ac:dyDescent="0.25">
      <c r="A575">
        <v>574</v>
      </c>
      <c r="B575" s="82" t="s">
        <v>1963</v>
      </c>
      <c r="C575" t="s">
        <v>1964</v>
      </c>
      <c r="D575" t="s">
        <v>461</v>
      </c>
      <c r="E575" t="s">
        <v>282</v>
      </c>
      <c r="F575" t="s">
        <v>284</v>
      </c>
      <c r="G575" t="s">
        <v>352</v>
      </c>
      <c r="H575">
        <v>5</v>
      </c>
      <c r="I575">
        <v>2</v>
      </c>
      <c r="J575" t="s">
        <v>352</v>
      </c>
      <c r="K575">
        <v>27</v>
      </c>
      <c r="L575" t="s">
        <v>304</v>
      </c>
      <c r="M575" t="s">
        <v>505</v>
      </c>
      <c r="N575" t="s">
        <v>477</v>
      </c>
      <c r="O575" t="s">
        <v>458</v>
      </c>
      <c r="P575" t="s">
        <v>503</v>
      </c>
      <c r="U575" s="116"/>
      <c r="V575" t="s">
        <v>526</v>
      </c>
      <c r="W575" s="116">
        <v>44635</v>
      </c>
      <c r="X575" s="116"/>
      <c r="Y575" t="s">
        <v>457</v>
      </c>
      <c r="AB575" s="116"/>
      <c r="AC575">
        <v>1</v>
      </c>
      <c r="AD575" s="83">
        <v>44635.556759259001</v>
      </c>
      <c r="AE575" s="83">
        <v>44635.556759259001</v>
      </c>
    </row>
    <row r="576" spans="1:31" x14ac:dyDescent="0.25">
      <c r="A576">
        <v>575</v>
      </c>
      <c r="B576" s="82" t="s">
        <v>1965</v>
      </c>
      <c r="C576" t="s">
        <v>1966</v>
      </c>
      <c r="D576" t="s">
        <v>461</v>
      </c>
      <c r="E576" t="s">
        <v>282</v>
      </c>
      <c r="F576" t="s">
        <v>288</v>
      </c>
      <c r="G576" t="s">
        <v>1967</v>
      </c>
      <c r="H576">
        <v>1</v>
      </c>
      <c r="I576">
        <v>2</v>
      </c>
      <c r="J576" t="s">
        <v>1968</v>
      </c>
      <c r="K576">
        <v>50</v>
      </c>
      <c r="L576" t="s">
        <v>304</v>
      </c>
      <c r="M576" t="s">
        <v>1969</v>
      </c>
      <c r="N576" t="s">
        <v>478</v>
      </c>
      <c r="O576" t="s">
        <v>458</v>
      </c>
      <c r="P576" t="s">
        <v>479</v>
      </c>
      <c r="U576" s="116"/>
      <c r="V576" t="s">
        <v>1970</v>
      </c>
      <c r="W576" s="116">
        <v>44630</v>
      </c>
      <c r="X576" s="116"/>
      <c r="Y576" t="s">
        <v>457</v>
      </c>
      <c r="Z576" t="s">
        <v>1971</v>
      </c>
      <c r="AA576" t="s">
        <v>480</v>
      </c>
      <c r="AB576" s="116">
        <v>44635</v>
      </c>
      <c r="AC576">
        <v>1</v>
      </c>
      <c r="AD576" s="83">
        <v>44635.557453704001</v>
      </c>
      <c r="AE576" s="83">
        <v>44635.557453704001</v>
      </c>
    </row>
    <row r="577" spans="1:31" x14ac:dyDescent="0.25">
      <c r="A577">
        <v>576</v>
      </c>
      <c r="B577" s="82" t="s">
        <v>1972</v>
      </c>
      <c r="C577" t="s">
        <v>1973</v>
      </c>
      <c r="D577" t="s">
        <v>461</v>
      </c>
      <c r="E577" t="s">
        <v>282</v>
      </c>
      <c r="F577" t="s">
        <v>284</v>
      </c>
      <c r="G577" t="s">
        <v>352</v>
      </c>
      <c r="H577">
        <v>5</v>
      </c>
      <c r="I577">
        <v>2</v>
      </c>
      <c r="J577" t="s">
        <v>352</v>
      </c>
      <c r="K577">
        <v>24</v>
      </c>
      <c r="L577" t="s">
        <v>304</v>
      </c>
      <c r="M577" t="s">
        <v>505</v>
      </c>
      <c r="N577" t="s">
        <v>477</v>
      </c>
      <c r="O577" t="s">
        <v>458</v>
      </c>
      <c r="P577" t="s">
        <v>503</v>
      </c>
      <c r="U577" s="116"/>
      <c r="V577" t="s">
        <v>526</v>
      </c>
      <c r="W577" s="116">
        <v>44635</v>
      </c>
      <c r="X577" s="116"/>
      <c r="Y577" t="s">
        <v>457</v>
      </c>
      <c r="AB577" s="116"/>
      <c r="AC577">
        <v>0</v>
      </c>
      <c r="AD577" s="83">
        <v>44635.558136574</v>
      </c>
      <c r="AE577" s="83">
        <v>44635.558136574</v>
      </c>
    </row>
    <row r="578" spans="1:31" x14ac:dyDescent="0.25">
      <c r="A578">
        <v>577</v>
      </c>
      <c r="B578" s="82" t="s">
        <v>1974</v>
      </c>
      <c r="C578" t="s">
        <v>1975</v>
      </c>
      <c r="D578" t="s">
        <v>461</v>
      </c>
      <c r="E578" t="s">
        <v>282</v>
      </c>
      <c r="F578" t="s">
        <v>288</v>
      </c>
      <c r="G578" t="s">
        <v>1967</v>
      </c>
      <c r="H578">
        <v>1</v>
      </c>
      <c r="I578">
        <v>2</v>
      </c>
      <c r="J578" t="s">
        <v>1968</v>
      </c>
      <c r="K578">
        <v>39</v>
      </c>
      <c r="L578" t="s">
        <v>306</v>
      </c>
      <c r="M578" t="s">
        <v>1969</v>
      </c>
      <c r="N578" t="s">
        <v>478</v>
      </c>
      <c r="O578" t="s">
        <v>458</v>
      </c>
      <c r="P578" t="s">
        <v>479</v>
      </c>
      <c r="U578" s="116"/>
      <c r="V578" t="s">
        <v>1970</v>
      </c>
      <c r="W578" s="116">
        <v>44630</v>
      </c>
      <c r="X578" s="116"/>
      <c r="Y578" t="s">
        <v>457</v>
      </c>
      <c r="Z578" t="s">
        <v>1976</v>
      </c>
      <c r="AA578" t="s">
        <v>480</v>
      </c>
      <c r="AB578" s="116">
        <v>44635</v>
      </c>
      <c r="AC578">
        <v>1</v>
      </c>
      <c r="AD578" s="83">
        <v>44635.558865740997</v>
      </c>
      <c r="AE578" s="83">
        <v>44635.558865740997</v>
      </c>
    </row>
    <row r="579" spans="1:31" x14ac:dyDescent="0.25">
      <c r="A579">
        <v>578</v>
      </c>
      <c r="B579" s="82" t="s">
        <v>1977</v>
      </c>
      <c r="C579" t="s">
        <v>1978</v>
      </c>
      <c r="D579" t="s">
        <v>461</v>
      </c>
      <c r="E579" t="s">
        <v>282</v>
      </c>
      <c r="F579" t="s">
        <v>288</v>
      </c>
      <c r="G579" t="s">
        <v>1967</v>
      </c>
      <c r="H579">
        <v>1</v>
      </c>
      <c r="I579">
        <v>2</v>
      </c>
      <c r="J579" t="s">
        <v>1968</v>
      </c>
      <c r="K579">
        <v>22</v>
      </c>
      <c r="L579" t="s">
        <v>304</v>
      </c>
      <c r="M579" t="s">
        <v>1969</v>
      </c>
      <c r="N579" t="s">
        <v>478</v>
      </c>
      <c r="O579" t="s">
        <v>458</v>
      </c>
      <c r="P579" t="s">
        <v>479</v>
      </c>
      <c r="U579" s="116"/>
      <c r="V579" t="s">
        <v>1970</v>
      </c>
      <c r="W579" s="116">
        <v>44630</v>
      </c>
      <c r="X579" s="116"/>
      <c r="Y579" t="s">
        <v>457</v>
      </c>
      <c r="Z579" t="s">
        <v>1979</v>
      </c>
      <c r="AA579" t="s">
        <v>480</v>
      </c>
      <c r="AB579" s="116">
        <v>44635</v>
      </c>
      <c r="AC579">
        <v>1</v>
      </c>
      <c r="AD579" s="83">
        <v>44635.561712962997</v>
      </c>
      <c r="AE579" s="83">
        <v>44635.561712962997</v>
      </c>
    </row>
    <row r="580" spans="1:31" x14ac:dyDescent="0.25">
      <c r="A580">
        <v>579</v>
      </c>
      <c r="B580" s="82" t="s">
        <v>1980</v>
      </c>
      <c r="C580" t="s">
        <v>1981</v>
      </c>
      <c r="D580" t="s">
        <v>461</v>
      </c>
      <c r="E580" t="s">
        <v>282</v>
      </c>
      <c r="F580" t="s">
        <v>288</v>
      </c>
      <c r="G580" t="s">
        <v>1967</v>
      </c>
      <c r="H580">
        <v>1</v>
      </c>
      <c r="I580">
        <v>2</v>
      </c>
      <c r="J580" t="s">
        <v>1968</v>
      </c>
      <c r="K580">
        <v>49</v>
      </c>
      <c r="L580" t="s">
        <v>304</v>
      </c>
      <c r="M580" t="s">
        <v>1969</v>
      </c>
      <c r="N580" t="s">
        <v>478</v>
      </c>
      <c r="O580" t="s">
        <v>458</v>
      </c>
      <c r="P580" t="s">
        <v>479</v>
      </c>
      <c r="U580" s="116"/>
      <c r="V580" t="s">
        <v>1970</v>
      </c>
      <c r="W580" s="116">
        <v>44630</v>
      </c>
      <c r="X580" s="116"/>
      <c r="Y580" t="s">
        <v>457</v>
      </c>
      <c r="Z580" t="s">
        <v>1982</v>
      </c>
      <c r="AA580" t="s">
        <v>480</v>
      </c>
      <c r="AB580" s="116">
        <v>44635</v>
      </c>
      <c r="AC580">
        <v>1</v>
      </c>
      <c r="AD580" s="83">
        <v>44635.563113425997</v>
      </c>
      <c r="AE580" s="83">
        <v>44635.563113425997</v>
      </c>
    </row>
    <row r="581" spans="1:31" x14ac:dyDescent="0.25">
      <c r="A581">
        <v>580</v>
      </c>
      <c r="B581" s="82" t="s">
        <v>1983</v>
      </c>
      <c r="C581" t="s">
        <v>1984</v>
      </c>
      <c r="D581" t="s">
        <v>461</v>
      </c>
      <c r="E581" t="s">
        <v>282</v>
      </c>
      <c r="F581" t="s">
        <v>288</v>
      </c>
      <c r="G581" t="s">
        <v>1967</v>
      </c>
      <c r="H581">
        <v>1</v>
      </c>
      <c r="I581">
        <v>2</v>
      </c>
      <c r="J581" t="s">
        <v>1968</v>
      </c>
      <c r="K581">
        <v>38</v>
      </c>
      <c r="L581" t="s">
        <v>306</v>
      </c>
      <c r="M581" t="s">
        <v>1969</v>
      </c>
      <c r="N581" t="s">
        <v>478</v>
      </c>
      <c r="O581" t="s">
        <v>458</v>
      </c>
      <c r="P581" t="s">
        <v>479</v>
      </c>
      <c r="U581" s="116"/>
      <c r="V581" t="s">
        <v>1970</v>
      </c>
      <c r="W581" s="116">
        <v>44630</v>
      </c>
      <c r="X581" s="116"/>
      <c r="Y581" t="s">
        <v>457</v>
      </c>
      <c r="Z581" t="s">
        <v>1985</v>
      </c>
      <c r="AA581" t="s">
        <v>480</v>
      </c>
      <c r="AB581" s="116">
        <v>44635</v>
      </c>
      <c r="AC581">
        <v>1</v>
      </c>
      <c r="AD581" s="83">
        <v>44635.564537036997</v>
      </c>
      <c r="AE581" s="83">
        <v>44635.564537036997</v>
      </c>
    </row>
    <row r="582" spans="1:31" x14ac:dyDescent="0.25">
      <c r="A582">
        <v>581</v>
      </c>
      <c r="B582" s="82" t="s">
        <v>1986</v>
      </c>
      <c r="C582" t="s">
        <v>1987</v>
      </c>
      <c r="D582" t="s">
        <v>461</v>
      </c>
      <c r="E582" t="s">
        <v>282</v>
      </c>
      <c r="F582" t="s">
        <v>288</v>
      </c>
      <c r="G582" t="s">
        <v>1967</v>
      </c>
      <c r="H582">
        <v>1</v>
      </c>
      <c r="I582">
        <v>2</v>
      </c>
      <c r="J582" t="s">
        <v>1968</v>
      </c>
      <c r="K582">
        <v>33</v>
      </c>
      <c r="L582" t="s">
        <v>306</v>
      </c>
      <c r="M582" t="s">
        <v>1969</v>
      </c>
      <c r="N582" t="s">
        <v>478</v>
      </c>
      <c r="O582" t="s">
        <v>458</v>
      </c>
      <c r="P582" t="s">
        <v>479</v>
      </c>
      <c r="U582" s="116"/>
      <c r="V582" t="s">
        <v>1970</v>
      </c>
      <c r="W582" s="116">
        <v>44630</v>
      </c>
      <c r="X582" s="116"/>
      <c r="Y582" t="s">
        <v>457</v>
      </c>
      <c r="Z582" t="s">
        <v>1988</v>
      </c>
      <c r="AA582" t="s">
        <v>480</v>
      </c>
      <c r="AB582" s="116">
        <v>44635</v>
      </c>
      <c r="AC582">
        <v>1</v>
      </c>
      <c r="AD582" s="83">
        <v>44635.566423611002</v>
      </c>
      <c r="AE582" s="83">
        <v>44635.566423611002</v>
      </c>
    </row>
    <row r="583" spans="1:31" x14ac:dyDescent="0.25">
      <c r="A583">
        <v>582</v>
      </c>
      <c r="B583" s="82" t="s">
        <v>1989</v>
      </c>
      <c r="C583" t="s">
        <v>1990</v>
      </c>
      <c r="D583" t="s">
        <v>461</v>
      </c>
      <c r="E583" t="s">
        <v>282</v>
      </c>
      <c r="F583" t="s">
        <v>288</v>
      </c>
      <c r="G583" t="s">
        <v>1967</v>
      </c>
      <c r="H583">
        <v>1</v>
      </c>
      <c r="I583">
        <v>2</v>
      </c>
      <c r="J583" t="s">
        <v>1968</v>
      </c>
      <c r="K583">
        <v>41</v>
      </c>
      <c r="L583" t="s">
        <v>306</v>
      </c>
      <c r="M583" t="s">
        <v>1969</v>
      </c>
      <c r="N583" t="s">
        <v>478</v>
      </c>
      <c r="O583" t="s">
        <v>458</v>
      </c>
      <c r="P583" t="s">
        <v>479</v>
      </c>
      <c r="U583" s="116"/>
      <c r="V583" t="s">
        <v>1970</v>
      </c>
      <c r="W583" s="116">
        <v>44630</v>
      </c>
      <c r="X583" s="116"/>
      <c r="Y583" t="s">
        <v>457</v>
      </c>
      <c r="Z583" t="s">
        <v>1991</v>
      </c>
      <c r="AA583" t="s">
        <v>480</v>
      </c>
      <c r="AB583" s="116">
        <v>44635</v>
      </c>
      <c r="AC583">
        <v>1</v>
      </c>
      <c r="AD583" s="83">
        <v>44635.568912037001</v>
      </c>
      <c r="AE583" s="83">
        <v>44635.568912037001</v>
      </c>
    </row>
    <row r="584" spans="1:31" x14ac:dyDescent="0.25">
      <c r="A584">
        <v>583</v>
      </c>
      <c r="B584" s="82" t="s">
        <v>1992</v>
      </c>
      <c r="C584" t="s">
        <v>1993</v>
      </c>
      <c r="D584" t="s">
        <v>461</v>
      </c>
      <c r="E584" t="s">
        <v>282</v>
      </c>
      <c r="F584" t="s">
        <v>288</v>
      </c>
      <c r="G584" t="s">
        <v>1967</v>
      </c>
      <c r="H584">
        <v>1</v>
      </c>
      <c r="I584">
        <v>2</v>
      </c>
      <c r="J584" t="s">
        <v>1968</v>
      </c>
      <c r="K584">
        <v>43</v>
      </c>
      <c r="L584" t="s">
        <v>304</v>
      </c>
      <c r="M584" t="s">
        <v>1969</v>
      </c>
      <c r="N584" t="s">
        <v>478</v>
      </c>
      <c r="O584" t="s">
        <v>458</v>
      </c>
      <c r="P584" t="s">
        <v>479</v>
      </c>
      <c r="U584" s="116"/>
      <c r="V584" t="s">
        <v>1970</v>
      </c>
      <c r="W584" s="116">
        <v>44630</v>
      </c>
      <c r="X584" s="116"/>
      <c r="Y584" t="s">
        <v>457</v>
      </c>
      <c r="Z584" t="s">
        <v>1994</v>
      </c>
      <c r="AA584" t="s">
        <v>480</v>
      </c>
      <c r="AB584" s="116">
        <v>44635</v>
      </c>
      <c r="AC584">
        <v>1</v>
      </c>
      <c r="AD584" s="83">
        <v>44635.585428241</v>
      </c>
      <c r="AE584" s="83">
        <v>44635.585428241</v>
      </c>
    </row>
    <row r="585" spans="1:31" x14ac:dyDescent="0.25">
      <c r="A585">
        <v>584</v>
      </c>
      <c r="B585" s="82" t="s">
        <v>1995</v>
      </c>
      <c r="C585" t="s">
        <v>1996</v>
      </c>
      <c r="D585" t="s">
        <v>461</v>
      </c>
      <c r="E585" t="s">
        <v>282</v>
      </c>
      <c r="F585" t="s">
        <v>288</v>
      </c>
      <c r="G585" t="s">
        <v>1967</v>
      </c>
      <c r="H585">
        <v>1</v>
      </c>
      <c r="I585">
        <v>2</v>
      </c>
      <c r="J585" t="s">
        <v>1968</v>
      </c>
      <c r="K585">
        <v>35</v>
      </c>
      <c r="L585" t="s">
        <v>306</v>
      </c>
      <c r="M585" t="s">
        <v>1969</v>
      </c>
      <c r="N585" t="s">
        <v>478</v>
      </c>
      <c r="O585" t="s">
        <v>458</v>
      </c>
      <c r="P585" t="s">
        <v>479</v>
      </c>
      <c r="U585" s="116"/>
      <c r="V585" t="s">
        <v>1970</v>
      </c>
      <c r="W585" s="116">
        <v>44630</v>
      </c>
      <c r="X585" s="116"/>
      <c r="Y585" t="s">
        <v>457</v>
      </c>
      <c r="Z585" t="s">
        <v>1997</v>
      </c>
      <c r="AA585" t="s">
        <v>480</v>
      </c>
      <c r="AB585" s="116">
        <v>44635</v>
      </c>
      <c r="AC585">
        <v>1</v>
      </c>
      <c r="AD585" s="83">
        <v>44635.587337962999</v>
      </c>
      <c r="AE585" s="83">
        <v>44635.587337962999</v>
      </c>
    </row>
    <row r="586" spans="1:31" x14ac:dyDescent="0.25">
      <c r="A586">
        <v>585</v>
      </c>
      <c r="B586" s="82" t="s">
        <v>2000</v>
      </c>
      <c r="C586" t="s">
        <v>2001</v>
      </c>
      <c r="D586" t="s">
        <v>461</v>
      </c>
      <c r="E586" t="s">
        <v>282</v>
      </c>
      <c r="F586" t="s">
        <v>288</v>
      </c>
      <c r="G586" t="s">
        <v>1967</v>
      </c>
      <c r="H586">
        <v>1</v>
      </c>
      <c r="I586">
        <v>2</v>
      </c>
      <c r="J586" t="s">
        <v>1998</v>
      </c>
      <c r="K586">
        <v>47</v>
      </c>
      <c r="L586" t="s">
        <v>306</v>
      </c>
      <c r="M586" t="s">
        <v>1969</v>
      </c>
      <c r="N586" t="s">
        <v>478</v>
      </c>
      <c r="O586" t="s">
        <v>458</v>
      </c>
      <c r="P586" t="s">
        <v>1999</v>
      </c>
      <c r="U586" s="116"/>
      <c r="V586" t="s">
        <v>1970</v>
      </c>
      <c r="W586" s="116">
        <v>44630</v>
      </c>
      <c r="X586" s="116"/>
      <c r="Y586" t="s">
        <v>457</v>
      </c>
      <c r="AB586" s="116"/>
      <c r="AC586">
        <v>1</v>
      </c>
      <c r="AD586" s="83">
        <v>44636.002384259002</v>
      </c>
      <c r="AE586" s="83">
        <v>44636.002384259002</v>
      </c>
    </row>
    <row r="587" spans="1:31" x14ac:dyDescent="0.25">
      <c r="A587">
        <v>586</v>
      </c>
      <c r="B587" s="82" t="s">
        <v>2002</v>
      </c>
      <c r="C587" t="s">
        <v>2003</v>
      </c>
      <c r="D587" t="s">
        <v>461</v>
      </c>
      <c r="E587" t="s">
        <v>282</v>
      </c>
      <c r="F587" t="s">
        <v>288</v>
      </c>
      <c r="G587" t="s">
        <v>1967</v>
      </c>
      <c r="H587">
        <v>1</v>
      </c>
      <c r="I587">
        <v>2</v>
      </c>
      <c r="J587" t="s">
        <v>1998</v>
      </c>
      <c r="K587">
        <v>61</v>
      </c>
      <c r="L587" t="s">
        <v>306</v>
      </c>
      <c r="M587" t="s">
        <v>1969</v>
      </c>
      <c r="N587" t="s">
        <v>478</v>
      </c>
      <c r="O587" t="s">
        <v>458</v>
      </c>
      <c r="P587" t="s">
        <v>1999</v>
      </c>
      <c r="U587" s="116"/>
      <c r="V587" t="s">
        <v>1970</v>
      </c>
      <c r="W587" s="116">
        <v>44630</v>
      </c>
      <c r="X587" s="116"/>
      <c r="Y587" t="s">
        <v>457</v>
      </c>
      <c r="AB587" s="116"/>
      <c r="AC587">
        <v>1</v>
      </c>
      <c r="AD587" s="83">
        <v>44636.006689815003</v>
      </c>
      <c r="AE587" s="83">
        <v>44636.006689815003</v>
      </c>
    </row>
    <row r="588" spans="1:31" x14ac:dyDescent="0.25">
      <c r="A588">
        <v>587</v>
      </c>
      <c r="B588" s="82" t="s">
        <v>2004</v>
      </c>
      <c r="C588" t="s">
        <v>2005</v>
      </c>
      <c r="D588" t="s">
        <v>461</v>
      </c>
      <c r="E588" t="s">
        <v>282</v>
      </c>
      <c r="F588" t="s">
        <v>288</v>
      </c>
      <c r="G588" t="s">
        <v>1967</v>
      </c>
      <c r="H588">
        <v>1</v>
      </c>
      <c r="I588">
        <v>2</v>
      </c>
      <c r="J588" t="s">
        <v>1998</v>
      </c>
      <c r="K588">
        <v>38</v>
      </c>
      <c r="L588" t="s">
        <v>304</v>
      </c>
      <c r="M588" t="s">
        <v>1969</v>
      </c>
      <c r="N588" t="s">
        <v>478</v>
      </c>
      <c r="O588" t="s">
        <v>458</v>
      </c>
      <c r="P588" t="s">
        <v>1999</v>
      </c>
      <c r="U588" s="116"/>
      <c r="V588" t="s">
        <v>1970</v>
      </c>
      <c r="W588" s="116">
        <v>44630</v>
      </c>
      <c r="X588" s="116"/>
      <c r="Y588" t="s">
        <v>457</v>
      </c>
      <c r="AB588" s="116"/>
      <c r="AC588">
        <v>1</v>
      </c>
      <c r="AD588" s="83">
        <v>44636.007893519003</v>
      </c>
      <c r="AE588" s="83">
        <v>44636.007893519003</v>
      </c>
    </row>
    <row r="589" spans="1:31" x14ac:dyDescent="0.25">
      <c r="A589">
        <v>588</v>
      </c>
      <c r="B589" s="82" t="s">
        <v>2006</v>
      </c>
      <c r="C589" t="s">
        <v>2007</v>
      </c>
      <c r="D589" t="s">
        <v>461</v>
      </c>
      <c r="E589" t="s">
        <v>282</v>
      </c>
      <c r="F589" t="s">
        <v>288</v>
      </c>
      <c r="G589" t="s">
        <v>1967</v>
      </c>
      <c r="H589">
        <v>1</v>
      </c>
      <c r="I589">
        <v>2</v>
      </c>
      <c r="J589" t="s">
        <v>1998</v>
      </c>
      <c r="K589">
        <v>31</v>
      </c>
      <c r="L589" t="s">
        <v>306</v>
      </c>
      <c r="M589" t="s">
        <v>1969</v>
      </c>
      <c r="N589" t="s">
        <v>478</v>
      </c>
      <c r="O589" t="s">
        <v>458</v>
      </c>
      <c r="P589" t="s">
        <v>1999</v>
      </c>
      <c r="U589" s="116"/>
      <c r="V589" t="s">
        <v>1970</v>
      </c>
      <c r="W589" s="116">
        <v>44630</v>
      </c>
      <c r="X589" s="116"/>
      <c r="Y589" t="s">
        <v>457</v>
      </c>
      <c r="AB589" s="116"/>
      <c r="AC589">
        <v>1</v>
      </c>
      <c r="AD589" s="83">
        <v>44636.008958332997</v>
      </c>
      <c r="AE589" s="83">
        <v>44636.008958332997</v>
      </c>
    </row>
    <row r="590" spans="1:31" x14ac:dyDescent="0.25">
      <c r="A590">
        <v>589</v>
      </c>
      <c r="B590" s="82" t="s">
        <v>2008</v>
      </c>
      <c r="C590" t="s">
        <v>2009</v>
      </c>
      <c r="D590" t="s">
        <v>461</v>
      </c>
      <c r="E590" t="s">
        <v>282</v>
      </c>
      <c r="F590" t="s">
        <v>288</v>
      </c>
      <c r="G590" t="s">
        <v>1967</v>
      </c>
      <c r="H590">
        <v>1</v>
      </c>
      <c r="I590">
        <v>2</v>
      </c>
      <c r="J590" t="s">
        <v>1998</v>
      </c>
      <c r="K590">
        <v>26</v>
      </c>
      <c r="L590" t="s">
        <v>304</v>
      </c>
      <c r="M590" t="s">
        <v>1969</v>
      </c>
      <c r="N590" t="s">
        <v>478</v>
      </c>
      <c r="O590" t="s">
        <v>458</v>
      </c>
      <c r="P590" t="s">
        <v>1999</v>
      </c>
      <c r="U590" s="116"/>
      <c r="V590" t="s">
        <v>1970</v>
      </c>
      <c r="W590" s="116">
        <v>44630</v>
      </c>
      <c r="X590" s="116"/>
      <c r="Y590" t="s">
        <v>457</v>
      </c>
      <c r="AB590" s="116"/>
      <c r="AC590">
        <v>1</v>
      </c>
      <c r="AD590" s="83">
        <v>44636.010937500003</v>
      </c>
      <c r="AE590" s="83">
        <v>44636.010937500003</v>
      </c>
    </row>
    <row r="591" spans="1:31" x14ac:dyDescent="0.25">
      <c r="A591">
        <v>590</v>
      </c>
      <c r="B591" s="82" t="s">
        <v>2010</v>
      </c>
      <c r="C591" t="s">
        <v>2011</v>
      </c>
      <c r="D591" t="s">
        <v>461</v>
      </c>
      <c r="E591" t="s">
        <v>282</v>
      </c>
      <c r="F591" t="s">
        <v>288</v>
      </c>
      <c r="G591" t="s">
        <v>1967</v>
      </c>
      <c r="H591">
        <v>1</v>
      </c>
      <c r="I591">
        <v>2</v>
      </c>
      <c r="J591" t="s">
        <v>1998</v>
      </c>
      <c r="K591">
        <v>64</v>
      </c>
      <c r="L591" t="s">
        <v>306</v>
      </c>
      <c r="M591" t="s">
        <v>1969</v>
      </c>
      <c r="N591" t="s">
        <v>478</v>
      </c>
      <c r="O591" t="s">
        <v>458</v>
      </c>
      <c r="P591" t="s">
        <v>1999</v>
      </c>
      <c r="U591" s="116"/>
      <c r="V591" t="s">
        <v>1970</v>
      </c>
      <c r="W591" s="116">
        <v>44630</v>
      </c>
      <c r="X591" s="116"/>
      <c r="Y591" t="s">
        <v>457</v>
      </c>
      <c r="AB591" s="116"/>
      <c r="AC591">
        <v>1</v>
      </c>
      <c r="AD591" s="83">
        <v>44636.012291667001</v>
      </c>
      <c r="AE591" s="83">
        <v>44636.012291667001</v>
      </c>
    </row>
    <row r="592" spans="1:31" x14ac:dyDescent="0.25">
      <c r="A592">
        <v>591</v>
      </c>
      <c r="B592" s="82" t="s">
        <v>2012</v>
      </c>
      <c r="C592" t="s">
        <v>2013</v>
      </c>
      <c r="D592" t="s">
        <v>461</v>
      </c>
      <c r="E592" t="s">
        <v>282</v>
      </c>
      <c r="F592" t="s">
        <v>288</v>
      </c>
      <c r="G592" t="s">
        <v>1967</v>
      </c>
      <c r="H592">
        <v>1</v>
      </c>
      <c r="I592">
        <v>2</v>
      </c>
      <c r="J592" t="s">
        <v>1998</v>
      </c>
      <c r="K592">
        <v>35</v>
      </c>
      <c r="L592" t="s">
        <v>306</v>
      </c>
      <c r="M592" t="s">
        <v>1969</v>
      </c>
      <c r="N592" t="s">
        <v>478</v>
      </c>
      <c r="O592" t="s">
        <v>458</v>
      </c>
      <c r="P592" t="s">
        <v>1999</v>
      </c>
      <c r="U592" s="116"/>
      <c r="V592" t="s">
        <v>1970</v>
      </c>
      <c r="W592" s="116">
        <v>44630</v>
      </c>
      <c r="X592" s="116"/>
      <c r="Y592" t="s">
        <v>457</v>
      </c>
      <c r="AB592" s="116"/>
      <c r="AC592">
        <v>1</v>
      </c>
      <c r="AD592" s="83">
        <v>44636.013321758997</v>
      </c>
      <c r="AE592" s="83">
        <v>44636.013321758997</v>
      </c>
    </row>
    <row r="593" spans="1:31" x14ac:dyDescent="0.25">
      <c r="A593">
        <v>592</v>
      </c>
      <c r="B593" s="82" t="s">
        <v>2016</v>
      </c>
      <c r="C593" t="s">
        <v>2017</v>
      </c>
      <c r="D593" t="s">
        <v>461</v>
      </c>
      <c r="E593" t="s">
        <v>282</v>
      </c>
      <c r="F593" t="s">
        <v>308</v>
      </c>
      <c r="G593" t="s">
        <v>345</v>
      </c>
      <c r="H593">
        <v>11</v>
      </c>
      <c r="I593">
        <v>31</v>
      </c>
      <c r="J593" t="s">
        <v>2018</v>
      </c>
      <c r="K593">
        <v>24</v>
      </c>
      <c r="L593" t="s">
        <v>304</v>
      </c>
      <c r="M593" t="s">
        <v>307</v>
      </c>
      <c r="N593" t="s">
        <v>478</v>
      </c>
      <c r="O593" t="s">
        <v>458</v>
      </c>
      <c r="P593" t="s">
        <v>481</v>
      </c>
      <c r="U593" s="116"/>
      <c r="V593" t="s">
        <v>488</v>
      </c>
      <c r="W593" s="116">
        <v>44629</v>
      </c>
      <c r="X593" s="116"/>
      <c r="Y593" t="s">
        <v>457</v>
      </c>
      <c r="AB593" s="116"/>
      <c r="AC593">
        <v>1</v>
      </c>
      <c r="AD593" s="83">
        <v>44637.375266203999</v>
      </c>
      <c r="AE593" s="83">
        <v>44637.375266203999</v>
      </c>
    </row>
    <row r="594" spans="1:31" x14ac:dyDescent="0.25">
      <c r="A594">
        <v>593</v>
      </c>
      <c r="B594" s="82" t="s">
        <v>2019</v>
      </c>
      <c r="C594" t="s">
        <v>2020</v>
      </c>
      <c r="D594" t="s">
        <v>461</v>
      </c>
      <c r="E594" t="s">
        <v>282</v>
      </c>
      <c r="F594" t="s">
        <v>308</v>
      </c>
      <c r="G594" t="s">
        <v>345</v>
      </c>
      <c r="H594">
        <v>11</v>
      </c>
      <c r="I594">
        <v>31</v>
      </c>
      <c r="J594" t="s">
        <v>2018</v>
      </c>
      <c r="K594">
        <v>22</v>
      </c>
      <c r="L594" t="s">
        <v>306</v>
      </c>
      <c r="M594" t="s">
        <v>307</v>
      </c>
      <c r="N594" t="s">
        <v>478</v>
      </c>
      <c r="O594" t="s">
        <v>458</v>
      </c>
      <c r="P594" t="s">
        <v>481</v>
      </c>
      <c r="U594" s="116"/>
      <c r="V594" t="s">
        <v>488</v>
      </c>
      <c r="W594" s="116">
        <v>44629</v>
      </c>
      <c r="X594" s="116"/>
      <c r="Y594" t="s">
        <v>457</v>
      </c>
      <c r="AB594" s="116"/>
      <c r="AC594">
        <v>1</v>
      </c>
      <c r="AD594" s="83">
        <v>44637.376215277996</v>
      </c>
      <c r="AE594" s="83">
        <v>44637.376215277996</v>
      </c>
    </row>
    <row r="595" spans="1:31" x14ac:dyDescent="0.25">
      <c r="A595">
        <v>594</v>
      </c>
      <c r="B595" s="82" t="s">
        <v>2021</v>
      </c>
      <c r="C595" t="s">
        <v>2022</v>
      </c>
      <c r="D595" t="s">
        <v>461</v>
      </c>
      <c r="E595" t="s">
        <v>282</v>
      </c>
      <c r="F595" t="s">
        <v>288</v>
      </c>
      <c r="G595" t="s">
        <v>541</v>
      </c>
      <c r="H595">
        <v>7</v>
      </c>
      <c r="I595">
        <v>1</v>
      </c>
      <c r="J595" t="s">
        <v>2023</v>
      </c>
      <c r="K595">
        <v>20</v>
      </c>
      <c r="L595" t="s">
        <v>306</v>
      </c>
      <c r="M595" t="s">
        <v>2024</v>
      </c>
      <c r="N595" t="s">
        <v>478</v>
      </c>
      <c r="O595" t="s">
        <v>458</v>
      </c>
      <c r="P595" t="s">
        <v>1999</v>
      </c>
      <c r="U595" s="116"/>
      <c r="V595" t="s">
        <v>1970</v>
      </c>
      <c r="W595" s="116">
        <v>44636</v>
      </c>
      <c r="X595" s="116"/>
      <c r="Y595" t="s">
        <v>457</v>
      </c>
      <c r="Z595" t="s">
        <v>2025</v>
      </c>
      <c r="AA595" t="s">
        <v>480</v>
      </c>
      <c r="AB595" s="116">
        <v>44637</v>
      </c>
      <c r="AC595">
        <v>1</v>
      </c>
      <c r="AD595" s="83">
        <v>44637.614131943999</v>
      </c>
      <c r="AE595" s="83">
        <v>44637.614131943999</v>
      </c>
    </row>
    <row r="596" spans="1:31" x14ac:dyDescent="0.25">
      <c r="A596">
        <v>595</v>
      </c>
      <c r="B596" s="82" t="s">
        <v>2026</v>
      </c>
      <c r="C596" t="s">
        <v>2027</v>
      </c>
      <c r="D596" t="s">
        <v>461</v>
      </c>
      <c r="E596" t="s">
        <v>282</v>
      </c>
      <c r="F596" t="s">
        <v>288</v>
      </c>
      <c r="G596" t="s">
        <v>541</v>
      </c>
      <c r="H596">
        <v>7</v>
      </c>
      <c r="I596">
        <v>1</v>
      </c>
      <c r="J596" t="s">
        <v>2023</v>
      </c>
      <c r="K596">
        <v>62</v>
      </c>
      <c r="L596" t="s">
        <v>304</v>
      </c>
      <c r="M596" t="s">
        <v>2024</v>
      </c>
      <c r="N596" t="s">
        <v>478</v>
      </c>
      <c r="O596" t="s">
        <v>458</v>
      </c>
      <c r="P596" t="s">
        <v>1999</v>
      </c>
      <c r="U596" s="116"/>
      <c r="V596" t="s">
        <v>1970</v>
      </c>
      <c r="W596" s="116">
        <v>44636</v>
      </c>
      <c r="X596" s="116"/>
      <c r="Y596" t="s">
        <v>457</v>
      </c>
      <c r="AB596" s="116"/>
      <c r="AC596">
        <v>1</v>
      </c>
      <c r="AD596" s="83">
        <v>44637.615983796</v>
      </c>
      <c r="AE596" s="83">
        <v>44637.615983796</v>
      </c>
    </row>
    <row r="597" spans="1:31" x14ac:dyDescent="0.25">
      <c r="A597">
        <v>596</v>
      </c>
      <c r="B597" s="82" t="s">
        <v>2028</v>
      </c>
      <c r="C597" t="s">
        <v>2029</v>
      </c>
      <c r="D597" t="s">
        <v>461</v>
      </c>
      <c r="E597" t="s">
        <v>282</v>
      </c>
      <c r="F597" t="s">
        <v>288</v>
      </c>
      <c r="G597" t="s">
        <v>541</v>
      </c>
      <c r="H597">
        <v>7</v>
      </c>
      <c r="I597">
        <v>1</v>
      </c>
      <c r="J597" t="s">
        <v>2023</v>
      </c>
      <c r="K597">
        <v>62</v>
      </c>
      <c r="L597" t="s">
        <v>306</v>
      </c>
      <c r="M597" t="s">
        <v>2024</v>
      </c>
      <c r="N597" t="s">
        <v>478</v>
      </c>
      <c r="O597" t="s">
        <v>458</v>
      </c>
      <c r="P597" t="s">
        <v>1999</v>
      </c>
      <c r="U597" s="116"/>
      <c r="V597" t="s">
        <v>1970</v>
      </c>
      <c r="W597" s="116">
        <v>44636</v>
      </c>
      <c r="X597" s="116"/>
      <c r="Y597" t="s">
        <v>457</v>
      </c>
      <c r="Z597" t="s">
        <v>2030</v>
      </c>
      <c r="AA597" t="s">
        <v>480</v>
      </c>
      <c r="AB597" s="116">
        <v>44637</v>
      </c>
      <c r="AC597">
        <v>1</v>
      </c>
      <c r="AD597" s="83">
        <v>44637.617453703999</v>
      </c>
      <c r="AE597" s="83">
        <v>44637.617453703999</v>
      </c>
    </row>
    <row r="598" spans="1:31" x14ac:dyDescent="0.25">
      <c r="A598">
        <v>597</v>
      </c>
      <c r="B598" s="82" t="s">
        <v>2031</v>
      </c>
      <c r="C598" t="s">
        <v>2032</v>
      </c>
      <c r="D598" t="s">
        <v>461</v>
      </c>
      <c r="E598" t="s">
        <v>282</v>
      </c>
      <c r="F598" t="s">
        <v>288</v>
      </c>
      <c r="G598" t="s">
        <v>541</v>
      </c>
      <c r="H598">
        <v>7</v>
      </c>
      <c r="I598">
        <v>1</v>
      </c>
      <c r="J598" t="s">
        <v>2023</v>
      </c>
      <c r="K598">
        <v>58</v>
      </c>
      <c r="L598" t="s">
        <v>304</v>
      </c>
      <c r="M598" t="s">
        <v>2024</v>
      </c>
      <c r="N598" t="s">
        <v>478</v>
      </c>
      <c r="O598" t="s">
        <v>458</v>
      </c>
      <c r="P598" t="s">
        <v>1999</v>
      </c>
      <c r="U598" s="116"/>
      <c r="V598" t="s">
        <v>1970</v>
      </c>
      <c r="W598" s="116">
        <v>44636</v>
      </c>
      <c r="X598" s="116"/>
      <c r="Y598" t="s">
        <v>457</v>
      </c>
      <c r="Z598" t="s">
        <v>2033</v>
      </c>
      <c r="AA598" t="s">
        <v>480</v>
      </c>
      <c r="AB598" s="116">
        <v>44637</v>
      </c>
      <c r="AC598">
        <v>1</v>
      </c>
      <c r="AD598" s="83">
        <v>44637.618958332998</v>
      </c>
      <c r="AE598" s="83">
        <v>44637.618958332998</v>
      </c>
    </row>
    <row r="599" spans="1:31" x14ac:dyDescent="0.25">
      <c r="A599">
        <v>598</v>
      </c>
      <c r="B599" s="82" t="s">
        <v>2034</v>
      </c>
      <c r="C599" t="s">
        <v>1827</v>
      </c>
      <c r="D599" t="s">
        <v>461</v>
      </c>
      <c r="E599" t="s">
        <v>282</v>
      </c>
      <c r="F599" t="s">
        <v>288</v>
      </c>
      <c r="G599" t="s">
        <v>541</v>
      </c>
      <c r="H599">
        <v>7</v>
      </c>
      <c r="I599">
        <v>1</v>
      </c>
      <c r="J599" t="s">
        <v>2023</v>
      </c>
      <c r="K599">
        <v>57</v>
      </c>
      <c r="L599" t="s">
        <v>306</v>
      </c>
      <c r="M599" t="s">
        <v>2024</v>
      </c>
      <c r="N599" t="s">
        <v>478</v>
      </c>
      <c r="O599" t="s">
        <v>458</v>
      </c>
      <c r="P599" t="s">
        <v>1999</v>
      </c>
      <c r="U599" s="116"/>
      <c r="V599" t="s">
        <v>1970</v>
      </c>
      <c r="W599" s="116">
        <v>44636</v>
      </c>
      <c r="X599" s="116"/>
      <c r="Y599" t="s">
        <v>457</v>
      </c>
      <c r="Z599" t="s">
        <v>2035</v>
      </c>
      <c r="AA599" t="s">
        <v>480</v>
      </c>
      <c r="AB599" s="116">
        <v>44637</v>
      </c>
      <c r="AC599">
        <v>1</v>
      </c>
      <c r="AD599" s="83">
        <v>44637.621087963002</v>
      </c>
      <c r="AE599" s="83">
        <v>44637.621087963002</v>
      </c>
    </row>
    <row r="600" spans="1:31" x14ac:dyDescent="0.25">
      <c r="A600">
        <v>599</v>
      </c>
      <c r="B600" s="82" t="s">
        <v>2036</v>
      </c>
      <c r="C600" t="s">
        <v>2037</v>
      </c>
      <c r="D600" t="s">
        <v>461</v>
      </c>
      <c r="E600" t="s">
        <v>282</v>
      </c>
      <c r="F600" t="s">
        <v>288</v>
      </c>
      <c r="G600" t="s">
        <v>541</v>
      </c>
      <c r="H600">
        <v>7</v>
      </c>
      <c r="I600">
        <v>1</v>
      </c>
      <c r="J600" t="s">
        <v>2038</v>
      </c>
      <c r="K600">
        <v>53</v>
      </c>
      <c r="L600" t="s">
        <v>304</v>
      </c>
      <c r="M600" t="s">
        <v>2024</v>
      </c>
      <c r="N600" t="s">
        <v>478</v>
      </c>
      <c r="O600" t="s">
        <v>458</v>
      </c>
      <c r="P600" t="s">
        <v>1999</v>
      </c>
      <c r="U600" s="116"/>
      <c r="V600" t="s">
        <v>1970</v>
      </c>
      <c r="W600" s="116">
        <v>44636</v>
      </c>
      <c r="X600" s="116"/>
      <c r="Y600" t="s">
        <v>457</v>
      </c>
      <c r="Z600" t="s">
        <v>2039</v>
      </c>
      <c r="AA600" t="s">
        <v>480</v>
      </c>
      <c r="AB600" s="116">
        <v>44637</v>
      </c>
      <c r="AC600">
        <v>1</v>
      </c>
      <c r="AD600" s="83">
        <v>44637.629305556002</v>
      </c>
      <c r="AE600" s="83">
        <v>44637.629305556002</v>
      </c>
    </row>
    <row r="601" spans="1:31" x14ac:dyDescent="0.25">
      <c r="A601">
        <v>600</v>
      </c>
      <c r="B601" s="82" t="s">
        <v>2040</v>
      </c>
      <c r="C601" t="s">
        <v>2041</v>
      </c>
      <c r="D601" t="s">
        <v>461</v>
      </c>
      <c r="E601" t="s">
        <v>282</v>
      </c>
      <c r="F601" t="s">
        <v>288</v>
      </c>
      <c r="G601" t="s">
        <v>541</v>
      </c>
      <c r="H601">
        <v>7</v>
      </c>
      <c r="I601">
        <v>1</v>
      </c>
      <c r="J601" t="s">
        <v>2038</v>
      </c>
      <c r="K601">
        <v>43</v>
      </c>
      <c r="L601" t="s">
        <v>306</v>
      </c>
      <c r="M601" t="s">
        <v>2024</v>
      </c>
      <c r="N601" t="s">
        <v>478</v>
      </c>
      <c r="O601" t="s">
        <v>458</v>
      </c>
      <c r="P601" t="s">
        <v>1999</v>
      </c>
      <c r="U601" s="116"/>
      <c r="V601" t="s">
        <v>1970</v>
      </c>
      <c r="W601" s="116">
        <v>44636</v>
      </c>
      <c r="X601" s="116"/>
      <c r="Y601" t="s">
        <v>457</v>
      </c>
      <c r="Z601" t="s">
        <v>2042</v>
      </c>
      <c r="AA601" t="s">
        <v>480</v>
      </c>
      <c r="AB601" s="116">
        <v>44637</v>
      </c>
      <c r="AC601">
        <v>1</v>
      </c>
      <c r="AD601" s="83">
        <v>44637.633738425997</v>
      </c>
      <c r="AE601" s="83">
        <v>44637.633738425997</v>
      </c>
    </row>
  </sheetData>
  <sortState ref="B2:AE586">
    <sortCondition sortBy="cellColor" ref="B2:B586" dxfId="18"/>
  </sortState>
  <conditionalFormatting sqref="T1">
    <cfRule type="cellIs" dxfId="17" priority="179" operator="lessThan">
      <formula>14</formula>
    </cfRule>
    <cfRule type="cellIs" dxfId="16" priority="180" operator="greaterThan">
      <formula>14</formula>
    </cfRule>
  </conditionalFormatting>
  <conditionalFormatting sqref="B1">
    <cfRule type="duplicateValues" dxfId="15" priority="178"/>
  </conditionalFormatting>
  <conditionalFormatting sqref="B1">
    <cfRule type="duplicateValues" dxfId="14" priority="177"/>
  </conditionalFormatting>
  <conditionalFormatting sqref="B1:C1">
    <cfRule type="duplicateValues" dxfId="13" priority="3"/>
  </conditionalFormatting>
  <conditionalFormatting sqref="B1:B1048576">
    <cfRule type="duplicateValues" dxfId="12" priority="2727"/>
    <cfRule type="duplicateValues" dxfId="11" priority="2728"/>
  </conditionalFormatting>
  <conditionalFormatting sqref="B1:C1048576">
    <cfRule type="duplicateValues" dxfId="10" priority="2733"/>
  </conditionalFormatting>
  <conditionalFormatting sqref="B2:B1048576">
    <cfRule type="duplicateValues" dxfId="9" priority="2736"/>
  </conditionalFormatting>
  <conditionalFormatting sqref="B2:B1048576">
    <cfRule type="duplicateValues" dxfId="8" priority="2739"/>
    <cfRule type="duplicateValues" dxfId="7" priority="2740"/>
  </conditionalFormatting>
  <conditionalFormatting sqref="B2:C1048576">
    <cfRule type="duplicateValues" dxfId="6" priority="2745"/>
  </conditionalFormatting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9"/>
  <sheetViews>
    <sheetView workbookViewId="0">
      <selection activeCell="B2" sqref="B2"/>
    </sheetView>
  </sheetViews>
  <sheetFormatPr defaultColWidth="19.5703125" defaultRowHeight="15" x14ac:dyDescent="0.25"/>
  <cols>
    <col min="1" max="1" width="6.140625" style="69" customWidth="1"/>
    <col min="2" max="2" width="18" customWidth="1"/>
    <col min="3" max="3" width="17" customWidth="1"/>
    <col min="4" max="4" width="15.28515625" customWidth="1"/>
    <col min="5" max="5" width="12.85546875" customWidth="1"/>
    <col min="6" max="6" width="12.42578125" customWidth="1"/>
    <col min="7" max="7" width="15.42578125" customWidth="1"/>
    <col min="8" max="8" width="6.140625" customWidth="1"/>
    <col min="9" max="9" width="6.28515625" customWidth="1"/>
    <col min="10" max="10" width="16.85546875" customWidth="1"/>
    <col min="11" max="11" width="7.28515625" customWidth="1"/>
    <col min="12" max="12" width="9.140625" customWidth="1"/>
    <col min="13" max="13" width="11.42578125" customWidth="1"/>
    <col min="18" max="19" width="19.5703125" style="68"/>
    <col min="20" max="20" width="19.5703125" style="69"/>
    <col min="22" max="22" width="28.5703125" customWidth="1"/>
    <col min="26" max="26" width="19.5703125" style="69"/>
  </cols>
  <sheetData>
    <row r="1" spans="1:32" x14ac:dyDescent="0.25">
      <c r="A1" s="69" t="s">
        <v>1</v>
      </c>
      <c r="B1" s="82" t="s">
        <v>442</v>
      </c>
      <c r="C1" t="s">
        <v>431</v>
      </c>
      <c r="D1" t="s">
        <v>462</v>
      </c>
      <c r="E1" t="s">
        <v>432</v>
      </c>
      <c r="F1" t="s">
        <v>2</v>
      </c>
      <c r="G1" t="s">
        <v>433</v>
      </c>
      <c r="H1" t="s">
        <v>464</v>
      </c>
      <c r="I1" t="s">
        <v>465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454</v>
      </c>
      <c r="AA1" s="83" t="s">
        <v>455</v>
      </c>
      <c r="AB1" s="83" t="s">
        <v>456</v>
      </c>
      <c r="AF1" s="83"/>
    </row>
    <row r="2" spans="1:32" x14ac:dyDescent="0.25">
      <c r="AF2" s="83"/>
    </row>
    <row r="3" spans="1:32" x14ac:dyDescent="0.25">
      <c r="AF3" s="83"/>
    </row>
    <row r="4" spans="1:32" x14ac:dyDescent="0.25">
      <c r="AF4" s="83"/>
    </row>
    <row r="5" spans="1:32" x14ac:dyDescent="0.25">
      <c r="AF5" s="83"/>
    </row>
    <row r="6" spans="1:32" x14ac:dyDescent="0.25">
      <c r="AF6" s="83"/>
    </row>
    <row r="7" spans="1:32" x14ac:dyDescent="0.25">
      <c r="AF7" s="83"/>
    </row>
    <row r="8" spans="1:32" x14ac:dyDescent="0.25">
      <c r="AF8" s="83"/>
    </row>
    <row r="9" spans="1:32" x14ac:dyDescent="0.25">
      <c r="AF9" s="83"/>
    </row>
    <row r="10" spans="1:32" x14ac:dyDescent="0.25">
      <c r="AF10" s="83"/>
    </row>
    <row r="11" spans="1:32" x14ac:dyDescent="0.25">
      <c r="AF11" s="83"/>
    </row>
    <row r="12" spans="1:32" x14ac:dyDescent="0.25">
      <c r="AF12" s="83"/>
    </row>
    <row r="13" spans="1:32" x14ac:dyDescent="0.25">
      <c r="AF13" s="83"/>
    </row>
    <row r="14" spans="1:32" x14ac:dyDescent="0.25">
      <c r="AF14" s="83"/>
    </row>
    <row r="15" spans="1:32" x14ac:dyDescent="0.25">
      <c r="AF15" s="83"/>
    </row>
    <row r="16" spans="1:32" x14ac:dyDescent="0.25">
      <c r="AF16" s="83"/>
    </row>
    <row r="17" spans="32:32" x14ac:dyDescent="0.25">
      <c r="AF17" s="83"/>
    </row>
    <row r="18" spans="32:32" x14ac:dyDescent="0.25">
      <c r="AF18" s="83"/>
    </row>
    <row r="19" spans="32:32" x14ac:dyDescent="0.25">
      <c r="AF19" s="83"/>
    </row>
    <row r="20" spans="32:32" x14ac:dyDescent="0.25">
      <c r="AF20" s="83"/>
    </row>
    <row r="21" spans="32:32" x14ac:dyDescent="0.25">
      <c r="AF21" s="83"/>
    </row>
    <row r="22" spans="32:32" x14ac:dyDescent="0.25">
      <c r="AF22" s="83"/>
    </row>
    <row r="23" spans="32:32" x14ac:dyDescent="0.25">
      <c r="AF23" s="83"/>
    </row>
    <row r="24" spans="32:32" x14ac:dyDescent="0.25">
      <c r="AF24" s="83"/>
    </row>
    <row r="25" spans="32:32" x14ac:dyDescent="0.25">
      <c r="AF25" s="83"/>
    </row>
    <row r="26" spans="32:32" x14ac:dyDescent="0.25">
      <c r="AF26" s="83"/>
    </row>
    <row r="27" spans="32:32" x14ac:dyDescent="0.25">
      <c r="AF27" s="83"/>
    </row>
    <row r="28" spans="32:32" x14ac:dyDescent="0.25">
      <c r="AF28" s="83"/>
    </row>
    <row r="29" spans="32:32" x14ac:dyDescent="0.25">
      <c r="AF29" s="83"/>
    </row>
    <row r="30" spans="32:32" x14ac:dyDescent="0.25">
      <c r="AF30" s="83"/>
    </row>
    <row r="31" spans="32:32" x14ac:dyDescent="0.25">
      <c r="AF31" s="83"/>
    </row>
    <row r="32" spans="32:32" x14ac:dyDescent="0.25">
      <c r="AF32" s="83"/>
    </row>
    <row r="33" spans="32:32" x14ac:dyDescent="0.25">
      <c r="AF33" s="83"/>
    </row>
    <row r="34" spans="32:32" x14ac:dyDescent="0.25">
      <c r="AF34" s="83"/>
    </row>
    <row r="35" spans="32:32" x14ac:dyDescent="0.25">
      <c r="AF35" s="83"/>
    </row>
    <row r="36" spans="32:32" x14ac:dyDescent="0.25">
      <c r="AF36" s="83"/>
    </row>
    <row r="37" spans="32:32" x14ac:dyDescent="0.25">
      <c r="AF37" s="83"/>
    </row>
    <row r="38" spans="32:32" x14ac:dyDescent="0.25">
      <c r="AF38" s="83"/>
    </row>
    <row r="39" spans="32:32" x14ac:dyDescent="0.25">
      <c r="AF39" s="83"/>
    </row>
    <row r="40" spans="32:32" x14ac:dyDescent="0.25">
      <c r="AF40" s="83"/>
    </row>
    <row r="41" spans="32:32" x14ac:dyDescent="0.25">
      <c r="AF41" s="83"/>
    </row>
    <row r="42" spans="32:32" x14ac:dyDescent="0.25">
      <c r="AF42" s="83"/>
    </row>
    <row r="43" spans="32:32" x14ac:dyDescent="0.25">
      <c r="AF43" s="83"/>
    </row>
    <row r="44" spans="32:32" x14ac:dyDescent="0.25">
      <c r="AF44" s="83"/>
    </row>
    <row r="45" spans="32:32" x14ac:dyDescent="0.25">
      <c r="AF45" s="83"/>
    </row>
    <row r="46" spans="32:32" x14ac:dyDescent="0.25">
      <c r="AF46" s="83"/>
    </row>
    <row r="47" spans="32:32" x14ac:dyDescent="0.25">
      <c r="AF47" s="83"/>
    </row>
    <row r="48" spans="32:32" x14ac:dyDescent="0.25">
      <c r="AF48" s="83"/>
    </row>
    <row r="49" spans="32:32" x14ac:dyDescent="0.25">
      <c r="AF49" s="83"/>
    </row>
    <row r="50" spans="32:32" x14ac:dyDescent="0.25">
      <c r="AF50" s="83"/>
    </row>
    <row r="51" spans="32:32" x14ac:dyDescent="0.25">
      <c r="AF51" s="83"/>
    </row>
    <row r="52" spans="32:32" x14ac:dyDescent="0.25">
      <c r="AF52" s="83"/>
    </row>
    <row r="53" spans="32:32" x14ac:dyDescent="0.25">
      <c r="AF53" s="83"/>
    </row>
    <row r="54" spans="32:32" x14ac:dyDescent="0.25">
      <c r="AF54" s="83"/>
    </row>
    <row r="55" spans="32:32" x14ac:dyDescent="0.25">
      <c r="AF55" s="83"/>
    </row>
    <row r="56" spans="32:32" x14ac:dyDescent="0.25">
      <c r="AF56" s="83"/>
    </row>
    <row r="57" spans="32:32" x14ac:dyDescent="0.25">
      <c r="AF57" s="83"/>
    </row>
    <row r="58" spans="32:32" x14ac:dyDescent="0.25">
      <c r="AF58" s="83"/>
    </row>
    <row r="59" spans="32:32" x14ac:dyDescent="0.25">
      <c r="AF59" s="83"/>
    </row>
    <row r="60" spans="32:32" x14ac:dyDescent="0.25">
      <c r="AF60" s="83"/>
    </row>
    <row r="61" spans="32:32" x14ac:dyDescent="0.25">
      <c r="AF61" s="83"/>
    </row>
    <row r="62" spans="32:32" x14ac:dyDescent="0.25">
      <c r="AF62" s="83"/>
    </row>
    <row r="63" spans="32:32" x14ac:dyDescent="0.25">
      <c r="AF63" s="83"/>
    </row>
    <row r="64" spans="32:32" x14ac:dyDescent="0.25">
      <c r="AF64" s="83"/>
    </row>
    <row r="65" spans="32:32" x14ac:dyDescent="0.25">
      <c r="AF65" s="83"/>
    </row>
    <row r="66" spans="32:32" x14ac:dyDescent="0.25">
      <c r="AF66" s="83"/>
    </row>
    <row r="67" spans="32:32" x14ac:dyDescent="0.25">
      <c r="AF67" s="83"/>
    </row>
    <row r="68" spans="32:32" x14ac:dyDescent="0.25">
      <c r="AF68" s="83"/>
    </row>
    <row r="69" spans="32:32" x14ac:dyDescent="0.25">
      <c r="AF69" s="83"/>
    </row>
    <row r="70" spans="32:32" x14ac:dyDescent="0.25">
      <c r="AF70" s="83"/>
    </row>
    <row r="71" spans="32:32" x14ac:dyDescent="0.25">
      <c r="AF71" s="83"/>
    </row>
    <row r="72" spans="32:32" x14ac:dyDescent="0.25">
      <c r="AF72" s="83"/>
    </row>
    <row r="73" spans="32:32" x14ac:dyDescent="0.25">
      <c r="AF73" s="83"/>
    </row>
    <row r="74" spans="32:32" x14ac:dyDescent="0.25">
      <c r="AF74" s="83"/>
    </row>
    <row r="75" spans="32:32" x14ac:dyDescent="0.25">
      <c r="AF75" s="83"/>
    </row>
    <row r="76" spans="32:32" x14ac:dyDescent="0.25">
      <c r="AF76" s="83"/>
    </row>
    <row r="77" spans="32:32" x14ac:dyDescent="0.25">
      <c r="AF77" s="83"/>
    </row>
    <row r="78" spans="32:32" x14ac:dyDescent="0.25">
      <c r="AF78" s="83"/>
    </row>
    <row r="79" spans="32:32" x14ac:dyDescent="0.25">
      <c r="AF79" s="83"/>
    </row>
    <row r="80" spans="32:32" x14ac:dyDescent="0.25">
      <c r="AF80" s="83"/>
    </row>
    <row r="81" spans="32:32" x14ac:dyDescent="0.25">
      <c r="AF81" s="83"/>
    </row>
    <row r="82" spans="32:32" x14ac:dyDescent="0.25">
      <c r="AF82" s="83"/>
    </row>
    <row r="83" spans="32:32" x14ac:dyDescent="0.25">
      <c r="AF83" s="83"/>
    </row>
    <row r="84" spans="32:32" x14ac:dyDescent="0.25">
      <c r="AF84" s="83"/>
    </row>
    <row r="85" spans="32:32" x14ac:dyDescent="0.25">
      <c r="AF85" s="83"/>
    </row>
    <row r="86" spans="32:32" x14ac:dyDescent="0.25">
      <c r="AF86" s="83"/>
    </row>
    <row r="87" spans="32:32" x14ac:dyDescent="0.25">
      <c r="AF87" s="83"/>
    </row>
    <row r="88" spans="32:32" x14ac:dyDescent="0.25">
      <c r="AF88" s="83"/>
    </row>
    <row r="89" spans="32:32" x14ac:dyDescent="0.25">
      <c r="AF89" s="83"/>
    </row>
    <row r="90" spans="32:32" x14ac:dyDescent="0.25">
      <c r="AF90" s="83"/>
    </row>
    <row r="91" spans="32:32" x14ac:dyDescent="0.25">
      <c r="AF91" s="83"/>
    </row>
    <row r="92" spans="32:32" x14ac:dyDescent="0.25">
      <c r="AF92" s="83"/>
    </row>
    <row r="93" spans="32:32" x14ac:dyDescent="0.25">
      <c r="AF93" s="83"/>
    </row>
    <row r="94" spans="32:32" x14ac:dyDescent="0.25">
      <c r="AF94" s="83"/>
    </row>
    <row r="95" spans="32:32" x14ac:dyDescent="0.25">
      <c r="AF95" s="83"/>
    </row>
    <row r="96" spans="32:32" x14ac:dyDescent="0.25">
      <c r="AF96" s="83"/>
    </row>
    <row r="97" spans="32:32" x14ac:dyDescent="0.25">
      <c r="AF97" s="83"/>
    </row>
    <row r="98" spans="32:32" x14ac:dyDescent="0.25">
      <c r="AF98" s="83"/>
    </row>
    <row r="99" spans="32:32" x14ac:dyDescent="0.25">
      <c r="AF99" s="83"/>
    </row>
    <row r="100" spans="32:32" x14ac:dyDescent="0.25">
      <c r="AF100" s="83"/>
    </row>
    <row r="101" spans="32:32" x14ac:dyDescent="0.25">
      <c r="AF101" s="83"/>
    </row>
    <row r="102" spans="32:32" x14ac:dyDescent="0.25">
      <c r="AF102" s="83"/>
    </row>
    <row r="103" spans="32:32" x14ac:dyDescent="0.25">
      <c r="AF103" s="83"/>
    </row>
    <row r="104" spans="32:32" x14ac:dyDescent="0.25">
      <c r="AF104" s="83"/>
    </row>
    <row r="105" spans="32:32" x14ac:dyDescent="0.25">
      <c r="AF105" s="83"/>
    </row>
    <row r="106" spans="32:32" x14ac:dyDescent="0.25">
      <c r="AF106" s="83"/>
    </row>
    <row r="107" spans="32:32" x14ac:dyDescent="0.25">
      <c r="AF107" s="83"/>
    </row>
    <row r="108" spans="32:32" x14ac:dyDescent="0.25">
      <c r="AF108" s="83"/>
    </row>
    <row r="109" spans="32:32" x14ac:dyDescent="0.25">
      <c r="AF109" s="83"/>
    </row>
    <row r="110" spans="32:32" x14ac:dyDescent="0.25">
      <c r="AF110" s="83"/>
    </row>
    <row r="111" spans="32:32" x14ac:dyDescent="0.25">
      <c r="AF111" s="83"/>
    </row>
    <row r="112" spans="32:32" x14ac:dyDescent="0.25">
      <c r="AF112" s="83"/>
    </row>
    <row r="113" spans="32:32" x14ac:dyDescent="0.25">
      <c r="AF113" s="83"/>
    </row>
    <row r="114" spans="32:32" x14ac:dyDescent="0.25">
      <c r="AF114" s="83"/>
    </row>
    <row r="115" spans="32:32" x14ac:dyDescent="0.25">
      <c r="AF115" s="83"/>
    </row>
    <row r="116" spans="32:32" x14ac:dyDescent="0.25">
      <c r="AF116" s="83"/>
    </row>
    <row r="117" spans="32:32" x14ac:dyDescent="0.25">
      <c r="AF117" s="83"/>
    </row>
    <row r="118" spans="32:32" x14ac:dyDescent="0.25">
      <c r="AF118" s="83"/>
    </row>
    <row r="119" spans="32:32" x14ac:dyDescent="0.25">
      <c r="AF119" s="83"/>
    </row>
    <row r="120" spans="32:32" x14ac:dyDescent="0.25">
      <c r="AF120" s="83"/>
    </row>
    <row r="121" spans="32:32" x14ac:dyDescent="0.25">
      <c r="AF121" s="83"/>
    </row>
    <row r="122" spans="32:32" x14ac:dyDescent="0.25">
      <c r="AF122" s="83"/>
    </row>
    <row r="123" spans="32:32" x14ac:dyDescent="0.25">
      <c r="AF123" s="83"/>
    </row>
    <row r="124" spans="32:32" x14ac:dyDescent="0.25">
      <c r="AF124" s="83"/>
    </row>
    <row r="125" spans="32:32" x14ac:dyDescent="0.25">
      <c r="AF125" s="83"/>
    </row>
    <row r="126" spans="32:32" x14ac:dyDescent="0.25">
      <c r="AF126" s="83"/>
    </row>
    <row r="127" spans="32:32" x14ac:dyDescent="0.25">
      <c r="AF127" s="83"/>
    </row>
    <row r="128" spans="32:32" x14ac:dyDescent="0.25">
      <c r="AF128" s="83"/>
    </row>
    <row r="129" spans="32:32" x14ac:dyDescent="0.25">
      <c r="AF129" s="83"/>
    </row>
    <row r="130" spans="32:32" x14ac:dyDescent="0.25">
      <c r="AF130" s="83"/>
    </row>
    <row r="131" spans="32:32" x14ac:dyDescent="0.25">
      <c r="AF131" s="83"/>
    </row>
    <row r="132" spans="32:32" x14ac:dyDescent="0.25">
      <c r="AF132" s="83"/>
    </row>
    <row r="133" spans="32:32" x14ac:dyDescent="0.25">
      <c r="AF133" s="83"/>
    </row>
    <row r="134" spans="32:32" x14ac:dyDescent="0.25">
      <c r="AF134" s="83"/>
    </row>
    <row r="135" spans="32:32" x14ac:dyDescent="0.25">
      <c r="AF135" s="83"/>
    </row>
    <row r="136" spans="32:32" x14ac:dyDescent="0.25">
      <c r="AF136" s="83"/>
    </row>
    <row r="137" spans="32:32" x14ac:dyDescent="0.25">
      <c r="AF137" s="83"/>
    </row>
    <row r="138" spans="32:32" x14ac:dyDescent="0.25">
      <c r="AF138" s="83"/>
    </row>
    <row r="139" spans="32:32" x14ac:dyDescent="0.25">
      <c r="AF139" s="83"/>
    </row>
  </sheetData>
  <conditionalFormatting sqref="T1:T1048576">
    <cfRule type="cellIs" dxfId="5" priority="821" operator="lessThan">
      <formula>14</formula>
    </cfRule>
    <cfRule type="cellIs" dxfId="4" priority="822" operator="greaterThan">
      <formula>14</formula>
    </cfRule>
  </conditionalFormatting>
  <conditionalFormatting sqref="B1:B1048576">
    <cfRule type="duplicateValues" dxfId="3" priority="1439"/>
  </conditionalFormatting>
  <conditionalFormatting sqref="B2:B1048576">
    <cfRule type="duplicateValues" dxfId="2" priority="3428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>
      <selection activeCell="E2" sqref="E2"/>
    </sheetView>
  </sheetViews>
  <sheetFormatPr defaultRowHeight="15" x14ac:dyDescent="0.25"/>
  <cols>
    <col min="1" max="1" width="5.5703125" customWidth="1"/>
    <col min="2" max="2" width="18.7109375" customWidth="1"/>
    <col min="3" max="3" width="16.28515625" customWidth="1"/>
    <col min="4" max="4" width="11.42578125" customWidth="1"/>
    <col min="5" max="5" width="22.5703125" customWidth="1"/>
    <col min="6" max="6" width="40.140625" customWidth="1"/>
    <col min="9" max="9" width="14.5703125" customWidth="1"/>
    <col min="17" max="17" width="20.140625" customWidth="1"/>
    <col min="18" max="18" width="13.140625" customWidth="1"/>
    <col min="19" max="19" width="14.85546875" customWidth="1"/>
    <col min="23" max="23" width="11.85546875" customWidth="1"/>
    <col min="25" max="25" width="22.42578125" customWidth="1"/>
    <col min="26" max="26" width="20.42578125" customWidth="1"/>
    <col min="27" max="27" width="15.28515625" customWidth="1"/>
    <col min="28" max="28" width="14.28515625" customWidth="1"/>
    <col min="29" max="29" width="11.5703125" customWidth="1"/>
    <col min="30" max="31" width="13.5703125" customWidth="1"/>
    <col min="32" max="32" width="14.42578125" customWidth="1"/>
  </cols>
  <sheetData>
    <row r="1" spans="1:28" ht="16.5" customHeight="1" x14ac:dyDescent="0.25">
      <c r="A1" t="s">
        <v>1</v>
      </c>
      <c r="B1" s="82" t="s">
        <v>442</v>
      </c>
      <c r="C1" t="s">
        <v>431</v>
      </c>
      <c r="D1" t="s">
        <v>462</v>
      </c>
      <c r="E1" t="s">
        <v>432</v>
      </c>
      <c r="F1" t="s">
        <v>2</v>
      </c>
      <c r="G1" t="s">
        <v>433</v>
      </c>
      <c r="H1" t="s">
        <v>464</v>
      </c>
      <c r="I1" t="s">
        <v>465</v>
      </c>
      <c r="J1" t="s">
        <v>434</v>
      </c>
      <c r="K1" t="s">
        <v>435</v>
      </c>
      <c r="L1" t="s">
        <v>436</v>
      </c>
      <c r="M1" t="s">
        <v>437</v>
      </c>
      <c r="N1" t="s">
        <v>443</v>
      </c>
      <c r="O1" t="s">
        <v>444</v>
      </c>
      <c r="P1" t="s">
        <v>445</v>
      </c>
      <c r="Q1" t="s">
        <v>446</v>
      </c>
      <c r="R1" t="s">
        <v>447</v>
      </c>
      <c r="S1" t="s">
        <v>448</v>
      </c>
      <c r="T1" t="s">
        <v>449</v>
      </c>
      <c r="U1" s="84" t="s">
        <v>450</v>
      </c>
      <c r="V1" t="s">
        <v>451</v>
      </c>
      <c r="W1" s="84" t="s">
        <v>452</v>
      </c>
      <c r="X1" s="84" t="s">
        <v>453</v>
      </c>
      <c r="Y1" t="s">
        <v>438</v>
      </c>
      <c r="Z1" t="s">
        <v>454</v>
      </c>
      <c r="AA1" s="83" t="s">
        <v>455</v>
      </c>
      <c r="AB1" s="83" t="s">
        <v>456</v>
      </c>
    </row>
  </sheetData>
  <conditionalFormatting sqref="T1">
    <cfRule type="cellIs" dxfId="1" priority="1322" operator="lessThan">
      <formula>14</formula>
    </cfRule>
    <cfRule type="cellIs" dxfId="0" priority="1323" operator="greaterThan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Sheet1</vt:lpstr>
      <vt:lpstr>TOTAL KONTAK ERAT</vt:lpstr>
      <vt:lpstr>perdesa</vt:lpstr>
      <vt:lpstr>per kecamatan</vt:lpstr>
      <vt:lpstr>Sheet4</vt:lpstr>
      <vt:lpstr>Sheet2</vt:lpstr>
      <vt:lpstr>SEMUA KONTAK ERAT</vt:lpstr>
      <vt:lpstr>KONTAKERAT MASUK</vt:lpstr>
      <vt:lpstr>KONTAK ERAT KELUAR</vt:lpstr>
      <vt:lpstr>FORMAT KONTAK ERAT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2021-08-12T07:14:35Z</cp:lastPrinted>
  <dcterms:created xsi:type="dcterms:W3CDTF">2020-03-25T02:32:05Z</dcterms:created>
  <dcterms:modified xsi:type="dcterms:W3CDTF">2022-03-22T07:09:57Z</dcterms:modified>
</cp:coreProperties>
</file>