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ATA PKH\new\Data Tahunan\"/>
    </mc:Choice>
  </mc:AlternateContent>
  <xr:revisionPtr revIDLastSave="0" documentId="13_ncr:1_{8AD0D51F-D357-42BF-ACB1-1CC7B2EA964B}" xr6:coauthVersionLast="47" xr6:coauthVersionMax="47" xr10:uidLastSave="{00000000-0000-0000-0000-000000000000}"/>
  <bookViews>
    <workbookView xWindow="1140" yWindow="760" windowWidth="9000" windowHeight="10040" xr2:uid="{00000000-000D-0000-FFFF-FFFF00000000}"/>
  </bookViews>
  <sheets>
    <sheet name="PRODUKSI DAGING" sheetId="11" r:id="rId1"/>
    <sheet name="Sapi " sheetId="1" r:id="rId2"/>
    <sheet name="Kerbau " sheetId="2" r:id="rId3"/>
    <sheet name="Kuda " sheetId="3" r:id="rId4"/>
    <sheet name="Domba" sheetId="4" r:id="rId5"/>
    <sheet name="Kambing " sheetId="5" r:id="rId6"/>
    <sheet name="Ayam " sheetId="6" r:id="rId7"/>
    <sheet name="Itik " sheetId="7" r:id="rId8"/>
    <sheet name="Ungga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1" l="1"/>
  <c r="J19" i="11"/>
  <c r="D19" i="11"/>
  <c r="E19" i="11"/>
  <c r="F19" i="11"/>
  <c r="G19" i="11"/>
  <c r="H19" i="11"/>
  <c r="C19" i="11"/>
  <c r="B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C19" i="5"/>
  <c r="D19" i="5"/>
  <c r="E19" i="5"/>
  <c r="F19" i="5"/>
  <c r="G19" i="5"/>
  <c r="H19" i="5"/>
  <c r="I19" i="5"/>
  <c r="J19" i="5"/>
  <c r="K19" i="5"/>
  <c r="L19" i="5"/>
  <c r="M19" i="5"/>
  <c r="B19" i="5"/>
  <c r="C19" i="4"/>
  <c r="D19" i="4"/>
  <c r="E19" i="4"/>
  <c r="F19" i="4"/>
  <c r="G19" i="4"/>
  <c r="H19" i="4"/>
  <c r="I19" i="4"/>
  <c r="J19" i="4"/>
  <c r="K19" i="4"/>
  <c r="L19" i="4"/>
  <c r="M19" i="4"/>
  <c r="B19" i="4"/>
  <c r="N19" i="3"/>
  <c r="C19" i="2"/>
  <c r="D19" i="2"/>
  <c r="E19" i="2"/>
  <c r="F19" i="2"/>
  <c r="G19" i="2"/>
  <c r="H19" i="2"/>
  <c r="I19" i="2"/>
  <c r="J19" i="2"/>
  <c r="K19" i="2"/>
  <c r="L19" i="2"/>
  <c r="M19" i="2"/>
  <c r="B19" i="2"/>
  <c r="C19" i="1"/>
  <c r="D19" i="1"/>
  <c r="E19" i="1"/>
  <c r="F19" i="1"/>
  <c r="G19" i="1"/>
  <c r="H19" i="1"/>
  <c r="I19" i="1"/>
  <c r="J19" i="1"/>
  <c r="K19" i="1"/>
  <c r="L19" i="1"/>
  <c r="M19" i="1"/>
  <c r="B19" i="1"/>
  <c r="K19" i="11" l="1"/>
  <c r="B11" i="2"/>
  <c r="B13" i="2"/>
  <c r="B7" i="2"/>
  <c r="B6" i="2"/>
  <c r="B5" i="2"/>
  <c r="M18" i="2"/>
  <c r="M13" i="2"/>
  <c r="M11" i="2"/>
  <c r="M7" i="2"/>
  <c r="M6" i="2"/>
  <c r="M5" i="2"/>
  <c r="L13" i="2"/>
  <c r="L11" i="2"/>
  <c r="L10" i="2"/>
  <c r="L7" i="2"/>
  <c r="L6" i="2"/>
  <c r="L5" i="2"/>
  <c r="K13" i="2"/>
  <c r="K18" i="2"/>
  <c r="K11" i="2"/>
  <c r="K7" i="2"/>
  <c r="K6" i="2"/>
  <c r="K5" i="2"/>
  <c r="J11" i="2"/>
  <c r="J13" i="2"/>
  <c r="J12" i="2"/>
  <c r="J10" i="2"/>
  <c r="J9" i="2"/>
  <c r="J7" i="2"/>
  <c r="J6" i="2"/>
  <c r="J5" i="2"/>
  <c r="I18" i="2"/>
  <c r="I13" i="2"/>
  <c r="I7" i="2"/>
  <c r="I6" i="2"/>
  <c r="I5" i="2"/>
  <c r="I9" i="2"/>
  <c r="H17" i="2"/>
  <c r="H10" i="2"/>
  <c r="H9" i="2"/>
  <c r="H7" i="2"/>
  <c r="H6" i="2"/>
  <c r="H5" i="2"/>
  <c r="F13" i="2"/>
  <c r="F10" i="2"/>
  <c r="F7" i="2"/>
  <c r="F6" i="2"/>
  <c r="F5" i="2"/>
  <c r="E13" i="2"/>
  <c r="E10" i="2"/>
  <c r="E7" i="2"/>
  <c r="E6" i="2"/>
  <c r="E5" i="2"/>
  <c r="D13" i="2"/>
  <c r="D10" i="2"/>
  <c r="D7" i="2"/>
  <c r="D6" i="2"/>
  <c r="D5" i="2"/>
  <c r="C13" i="2"/>
  <c r="C10" i="2"/>
  <c r="C7" i="2"/>
  <c r="C6" i="2"/>
  <c r="C5" i="2"/>
  <c r="M7" i="1"/>
  <c r="M5" i="1"/>
  <c r="L5" i="1"/>
  <c r="K5" i="1"/>
  <c r="C19" i="9"/>
  <c r="D19" i="9"/>
  <c r="E19" i="9"/>
  <c r="F19" i="9"/>
  <c r="G19" i="9"/>
  <c r="H19" i="9"/>
  <c r="I19" i="9"/>
  <c r="J19" i="9"/>
  <c r="K19" i="9"/>
  <c r="L19" i="9"/>
  <c r="M19" i="9"/>
  <c r="B19" i="9"/>
  <c r="C19" i="7"/>
  <c r="D19" i="7"/>
  <c r="E19" i="7"/>
  <c r="F19" i="7"/>
  <c r="G19" i="7"/>
  <c r="H19" i="7"/>
  <c r="I19" i="7"/>
  <c r="J19" i="7"/>
  <c r="K19" i="7"/>
  <c r="L19" i="7"/>
  <c r="M19" i="7"/>
  <c r="B19" i="7"/>
  <c r="S19" i="6"/>
  <c r="T19" i="6"/>
  <c r="U19" i="6"/>
  <c r="V19" i="6"/>
  <c r="W19" i="6"/>
  <c r="X19" i="6"/>
  <c r="Y19" i="6"/>
  <c r="Z19" i="6"/>
  <c r="AA19" i="6"/>
  <c r="AB19" i="6"/>
  <c r="AC19" i="6"/>
  <c r="R19" i="6"/>
  <c r="C19" i="6"/>
  <c r="D19" i="6"/>
  <c r="E19" i="6"/>
  <c r="F19" i="6"/>
  <c r="G19" i="6"/>
  <c r="H19" i="6"/>
  <c r="I19" i="6"/>
  <c r="J19" i="6"/>
  <c r="K19" i="6"/>
  <c r="L19" i="6"/>
  <c r="M19" i="6"/>
  <c r="B19" i="6"/>
  <c r="N18" i="5" l="1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16" i="4"/>
  <c r="N15" i="4"/>
  <c r="N14" i="4"/>
  <c r="N13" i="4"/>
  <c r="N12" i="4"/>
  <c r="N11" i="4"/>
  <c r="N10" i="4"/>
  <c r="N9" i="4"/>
  <c r="N8" i="4"/>
  <c r="N7" i="4"/>
  <c r="N6" i="4"/>
  <c r="N5" i="4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19" i="7" s="1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5" i="1"/>
  <c r="N19" i="2" l="1"/>
  <c r="N19" i="1"/>
  <c r="N17" i="4"/>
  <c r="N19" i="6"/>
  <c r="N19" i="9"/>
  <c r="AD19" i="6"/>
  <c r="N19" i="5"/>
  <c r="N18" i="4" l="1"/>
  <c r="N19" i="4" s="1"/>
</calcChain>
</file>

<file path=xl/sharedStrings.xml><?xml version="1.0" encoding="utf-8"?>
<sst xmlns="http://schemas.openxmlformats.org/spreadsheetml/2006/main" count="321" uniqueCount="54">
  <si>
    <t xml:space="preserve">JUMLAH PRODUKSI DAGING SAPI </t>
  </si>
  <si>
    <t>Kecamatan</t>
  </si>
  <si>
    <t>Jan</t>
  </si>
  <si>
    <t>Feb</t>
  </si>
  <si>
    <t xml:space="preserve">Mar </t>
  </si>
  <si>
    <t>Apr</t>
  </si>
  <si>
    <t>Mei</t>
  </si>
  <si>
    <t>Juni</t>
  </si>
  <si>
    <t xml:space="preserve">Juli </t>
  </si>
  <si>
    <t>Agust</t>
  </si>
  <si>
    <t>Sept</t>
  </si>
  <si>
    <t>Okt</t>
  </si>
  <si>
    <t>Nov</t>
  </si>
  <si>
    <t>Des</t>
  </si>
  <si>
    <t>Jumlah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</si>
  <si>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</si>
  <si>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</si>
  <si>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</si>
  <si>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</si>
  <si>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</si>
  <si>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</si>
  <si>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</si>
  <si>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</si>
  <si>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</si>
  <si>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</si>
  <si>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</si>
  <si>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</si>
  <si>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</si>
  <si>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</si>
  <si>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JUMLAH PRODUKSI DAGING KERBAU</t>
  </si>
  <si>
    <t>TAHUN 2024</t>
  </si>
  <si>
    <t>JUMLAH PRODUKSI DAGING KUDA</t>
  </si>
  <si>
    <t>JUMLAH PRODUKSI DAGING DOMBA</t>
  </si>
  <si>
    <t>JUMLAH PRODUKSI DAGING KAMBING</t>
  </si>
  <si>
    <t>JUMLAH PRODUKSI DAGING AYAM SAYUR</t>
  </si>
  <si>
    <t>JUMLAH PRODUKSI DAGING AYAM RAS</t>
  </si>
  <si>
    <t>JUMLAH PRODUKSI DAGING ITIK</t>
  </si>
  <si>
    <t xml:space="preserve">JUMLAH PRODUKSI DAGING UNGGAS LAIN </t>
  </si>
  <si>
    <t>TOTAL</t>
  </si>
  <si>
    <t xml:space="preserve"> TAHUN 2025</t>
  </si>
  <si>
    <t xml:space="preserve">              -</t>
  </si>
  <si>
    <t xml:space="preserve">                -</t>
  </si>
  <si>
    <t>TAHUN 2025</t>
  </si>
  <si>
    <t xml:space="preserve">             -</t>
  </si>
  <si>
    <t>Sapi</t>
  </si>
  <si>
    <t>Kerbau</t>
  </si>
  <si>
    <t>Kuda</t>
  </si>
  <si>
    <t>Domba</t>
  </si>
  <si>
    <t>Kambing</t>
  </si>
  <si>
    <t>Itik</t>
  </si>
  <si>
    <t>Unggas Lain</t>
  </si>
  <si>
    <t>Ayam Sayur</t>
  </si>
  <si>
    <t>Ayam Ras</t>
  </si>
  <si>
    <t>Banyaknya Produksi Daging (kg)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</si>
</sst>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1" xfId="1" applyFont="1" applyBorder="1"/>
    <xf numFmtId="0" fontId="4" fillId="0" borderId="1" xfId="1" applyFont="1" applyBorder="1"/>
    <xf numFmtId="3" fontId="2" fillId="0" borderId="1" xfId="0" applyNumberFormat="1" applyFont="1" applyBorder="1"/>
    <xf numFmtId="3" fontId="2" fillId="0" borderId="1" xfId="1" applyNumberFormat="1" applyFont="1" applyBorder="1"/>
    <xf numFmtId="3" fontId="6" fillId="0" borderId="1" xfId="1" applyNumberFormat="1" applyFont="1" applyBorder="1"/>
    <xf numFmtId="3" fontId="2" fillId="0" borderId="0" xfId="0" applyNumberFormat="1" applyFont="1"/>
    <xf numFmtId="0" fontId="2" fillId="0" borderId="1" xfId="0" applyFont="1" applyBorder="1"/>
    <xf numFmtId="1" fontId="2" fillId="0" borderId="0" xfId="0" applyNumberFormat="1" applyFont="1"/>
    <xf numFmtId="3" fontId="5" fillId="0" borderId="1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Normal" xfId="0" builtinId="0"/>
    <cellStyle name="Normal_POPULASI NAK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5381-E683-4F3B-8293-866A54DD45A2}">
  <dimension ref="A1:O22"/>
  <sheetViews>
    <sheetView tabSelected="1" topLeftCell="E1" zoomScale="65" zoomScaleNormal="65" workbookViewId="0">
      <selection activeCell="G6" sqref="G6"/>
    </sheetView>
  </sheetViews>
  <sheetFormatPr defaultColWidth="9.1796875" defaultRowHeight="14" x14ac:dyDescent="0.3"/>
  <cols>
    <col min="1" max="1" width="16" style="1" customWidth="1"/>
    <col min="2" max="7" width="13.1796875" style="1" customWidth="1"/>
    <col min="8" max="8" width="14.26953125" style="1" customWidth="1"/>
    <col min="9" max="9" width="9.1796875" style="1"/>
    <col min="10" max="10" width="15.453125" style="1" customWidth="1"/>
    <col min="11" max="11" width="16.453125" style="1" customWidth="1"/>
    <col min="12" max="16384" width="9.1796875" style="1"/>
  </cols>
  <sheetData>
    <row r="1" spans="1:14" x14ac:dyDescent="0.3">
      <c r="A1" s="13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2"/>
      <c r="M1" s="12"/>
      <c r="N1" s="12"/>
    </row>
    <row r="2" spans="1:14" x14ac:dyDescent="0.3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2"/>
      <c r="M2" s="12"/>
      <c r="N2" s="12"/>
    </row>
    <row r="4" spans="1:14" ht="25" customHeight="1" x14ac:dyDescent="0.3">
      <c r="A4" s="2" t="s">
        <v>1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51</v>
      </c>
      <c r="H4" s="2" t="s">
        <v>52</v>
      </c>
      <c r="I4" s="2" t="s">
        <v>49</v>
      </c>
      <c r="J4" s="2" t="s">
        <v>50</v>
      </c>
      <c r="K4" s="2" t="s">
        <v>14</v>
      </c>
    </row>
    <row r="5" spans="1:14" ht="20.149999999999999" customHeight="1" x14ac:dyDescent="0.3">
      <c r="A5" s="3" t="s">
        <v>15</v>
      </c>
      <c r="B5" s="6">
        <v>128616</v>
      </c>
      <c r="C5" s="6">
        <v>158503</v>
      </c>
      <c r="D5" s="6">
        <v>0</v>
      </c>
      <c r="E5" s="6">
        <v>47061.615384615383</v>
      </c>
      <c r="F5" s="6">
        <v>46635</v>
      </c>
      <c r="G5" s="6">
        <v>17543.279599999998</v>
      </c>
      <c r="H5" s="9">
        <v>1877720</v>
      </c>
      <c r="I5" s="5">
        <v>2032.4857999999997</v>
      </c>
      <c r="J5" s="5">
        <v>0</v>
      </c>
      <c r="K5" s="5">
        <f t="shared" ref="K5:K18" si="0">SUM(B5:J5)</f>
        <v>2278111.3807846154</v>
      </c>
    </row>
    <row r="6" spans="1:14" ht="20.149999999999999" customHeight="1" x14ac:dyDescent="0.3">
      <c r="A6" s="4" t="s">
        <v>16</v>
      </c>
      <c r="B6" s="7">
        <v>33641</v>
      </c>
      <c r="C6" s="7">
        <v>29103</v>
      </c>
      <c r="D6" s="7">
        <v>0</v>
      </c>
      <c r="E6" s="7">
        <v>29575</v>
      </c>
      <c r="F6" s="7">
        <v>31125</v>
      </c>
      <c r="G6" s="7">
        <v>78620.52840000001</v>
      </c>
      <c r="H6" s="9">
        <v>2548000</v>
      </c>
      <c r="I6" s="5">
        <v>1547.0254999999997</v>
      </c>
      <c r="J6" s="5">
        <v>1113.4000000000001</v>
      </c>
      <c r="K6" s="5">
        <f t="shared" si="0"/>
        <v>2752724.9539000001</v>
      </c>
    </row>
    <row r="7" spans="1:14" ht="20.149999999999999" customHeight="1" x14ac:dyDescent="0.3">
      <c r="A7" s="4" t="s">
        <v>17</v>
      </c>
      <c r="B7" s="7">
        <v>19723</v>
      </c>
      <c r="C7" s="7">
        <v>25463</v>
      </c>
      <c r="D7" s="7">
        <v>0</v>
      </c>
      <c r="E7" s="7">
        <v>5986.6153846153848</v>
      </c>
      <c r="F7" s="7">
        <v>41760</v>
      </c>
      <c r="G7" s="7">
        <v>125097.33240000001</v>
      </c>
      <c r="H7" s="9">
        <v>5878500</v>
      </c>
      <c r="I7" s="5">
        <v>12210.2441</v>
      </c>
      <c r="J7" s="5">
        <v>1408.4</v>
      </c>
      <c r="K7" s="5">
        <f t="shared" si="0"/>
        <v>6110148.5918846158</v>
      </c>
    </row>
    <row r="8" spans="1:14" ht="20.149999999999999" customHeight="1" x14ac:dyDescent="0.3">
      <c r="A8" s="4" t="s">
        <v>18</v>
      </c>
      <c r="B8" s="7">
        <v>33245</v>
      </c>
      <c r="C8" s="7">
        <v>10900</v>
      </c>
      <c r="D8" s="7">
        <v>0</v>
      </c>
      <c r="E8" s="7">
        <v>62326.615384615383</v>
      </c>
      <c r="F8" s="7">
        <v>67680</v>
      </c>
      <c r="G8" s="7">
        <v>104865.28139999998</v>
      </c>
      <c r="H8" s="9">
        <v>2831000</v>
      </c>
      <c r="I8" s="5">
        <v>4940.3437000000004</v>
      </c>
      <c r="J8" s="5">
        <v>275.72000000000003</v>
      </c>
      <c r="K8" s="5">
        <f t="shared" si="0"/>
        <v>3115232.9604846155</v>
      </c>
    </row>
    <row r="9" spans="1:14" ht="20.149999999999999" customHeight="1" x14ac:dyDescent="0.3">
      <c r="A9" s="4" t="s">
        <v>19</v>
      </c>
      <c r="B9" s="7">
        <v>26882.399999999998</v>
      </c>
      <c r="C9" s="7">
        <v>17926</v>
      </c>
      <c r="D9" s="7">
        <v>0</v>
      </c>
      <c r="E9" s="7">
        <v>42166.615384615383</v>
      </c>
      <c r="F9" s="7">
        <v>135180</v>
      </c>
      <c r="G9" s="7">
        <v>29386.780999999999</v>
      </c>
      <c r="H9" s="9">
        <v>685000</v>
      </c>
      <c r="I9" s="5">
        <v>7446.8685000000005</v>
      </c>
      <c r="J9" s="5">
        <v>1288.1999999999998</v>
      </c>
      <c r="K9" s="5">
        <f t="shared" si="0"/>
        <v>945276.86488461529</v>
      </c>
    </row>
    <row r="10" spans="1:14" ht="20.149999999999999" customHeight="1" x14ac:dyDescent="0.3">
      <c r="A10" s="3" t="s">
        <v>20</v>
      </c>
      <c r="B10" s="6">
        <v>23841</v>
      </c>
      <c r="C10" s="6">
        <v>30688</v>
      </c>
      <c r="D10" s="6">
        <v>0</v>
      </c>
      <c r="E10" s="6">
        <v>12695</v>
      </c>
      <c r="F10" s="6">
        <v>27045</v>
      </c>
      <c r="G10" s="6">
        <v>37513.211800000005</v>
      </c>
      <c r="H10" s="9">
        <v>7250000</v>
      </c>
      <c r="I10" s="5">
        <v>1646.3511000000003</v>
      </c>
      <c r="J10" s="5">
        <v>291.04000000000002</v>
      </c>
      <c r="K10" s="5">
        <f t="shared" si="0"/>
        <v>7383719.6028999994</v>
      </c>
    </row>
    <row r="11" spans="1:14" ht="20.149999999999999" customHeight="1" x14ac:dyDescent="0.3">
      <c r="A11" s="4" t="s">
        <v>21</v>
      </c>
      <c r="B11" s="7">
        <v>16811</v>
      </c>
      <c r="C11" s="7">
        <v>33847</v>
      </c>
      <c r="D11" s="7">
        <v>0</v>
      </c>
      <c r="E11" s="7">
        <v>37921.615384615383</v>
      </c>
      <c r="F11" s="7">
        <v>20690</v>
      </c>
      <c r="G11" s="7">
        <v>29290.664800000006</v>
      </c>
      <c r="H11" s="9">
        <v>3348000</v>
      </c>
      <c r="I11" s="5">
        <v>2306.4666000000002</v>
      </c>
      <c r="J11" s="5">
        <v>849.96</v>
      </c>
      <c r="K11" s="5">
        <f t="shared" si="0"/>
        <v>3489716.7067846153</v>
      </c>
    </row>
    <row r="12" spans="1:14" ht="20.149999999999999" customHeight="1" x14ac:dyDescent="0.3">
      <c r="A12" s="4" t="s">
        <v>22</v>
      </c>
      <c r="B12" s="7">
        <v>34829</v>
      </c>
      <c r="C12" s="7">
        <v>27169</v>
      </c>
      <c r="D12" s="7">
        <v>0</v>
      </c>
      <c r="E12" s="7">
        <v>12475</v>
      </c>
      <c r="F12" s="7">
        <v>52905</v>
      </c>
      <c r="G12" s="7">
        <v>23016.493200000001</v>
      </c>
      <c r="H12" s="9">
        <v>4036000</v>
      </c>
      <c r="I12" s="5">
        <v>10327.7958</v>
      </c>
      <c r="J12" s="5">
        <v>5584.88</v>
      </c>
      <c r="K12" s="5">
        <f t="shared" si="0"/>
        <v>4202307.1689999998</v>
      </c>
    </row>
    <row r="13" spans="1:14" ht="20.149999999999999" customHeight="1" x14ac:dyDescent="0.3">
      <c r="A13" s="3" t="s">
        <v>23</v>
      </c>
      <c r="B13" s="6">
        <v>38100.199999999997</v>
      </c>
      <c r="C13" s="6">
        <v>21019</v>
      </c>
      <c r="D13" s="6">
        <v>0</v>
      </c>
      <c r="E13" s="6">
        <v>0</v>
      </c>
      <c r="F13" s="6">
        <v>58230</v>
      </c>
      <c r="G13" s="6">
        <v>7686.7361999999994</v>
      </c>
      <c r="H13" s="9">
        <v>2446000</v>
      </c>
      <c r="I13" s="5">
        <v>22159.984999999997</v>
      </c>
      <c r="J13" s="5">
        <v>60.76</v>
      </c>
      <c r="K13" s="5">
        <f t="shared" si="0"/>
        <v>2593256.6811999995</v>
      </c>
    </row>
    <row r="14" spans="1:14" ht="20.149999999999999" customHeight="1" x14ac:dyDescent="0.3">
      <c r="A14" s="4" t="s">
        <v>24</v>
      </c>
      <c r="B14" s="7">
        <v>37875.799999999996</v>
      </c>
      <c r="C14" s="7">
        <v>2300</v>
      </c>
      <c r="D14" s="7">
        <v>0</v>
      </c>
      <c r="E14" s="7">
        <v>10765</v>
      </c>
      <c r="F14" s="7">
        <v>64245</v>
      </c>
      <c r="G14" s="7">
        <v>31322.979999999996</v>
      </c>
      <c r="H14" s="9">
        <v>4354200</v>
      </c>
      <c r="I14" s="5">
        <v>574.5465999999999</v>
      </c>
      <c r="J14" s="5">
        <v>2056.3599999999997</v>
      </c>
      <c r="K14" s="5">
        <f t="shared" si="0"/>
        <v>4503339.6866000006</v>
      </c>
    </row>
    <row r="15" spans="1:14" ht="20.149999999999999" customHeight="1" x14ac:dyDescent="0.3">
      <c r="A15" s="3" t="s">
        <v>25</v>
      </c>
      <c r="B15" s="6">
        <v>62176.6</v>
      </c>
      <c r="C15" s="6">
        <v>23380</v>
      </c>
      <c r="D15" s="6">
        <v>0</v>
      </c>
      <c r="E15" s="6">
        <v>18766.615384615383</v>
      </c>
      <c r="F15" s="6">
        <v>130860</v>
      </c>
      <c r="G15" s="6">
        <v>28953.635200000001</v>
      </c>
      <c r="H15" s="9">
        <v>8382000</v>
      </c>
      <c r="I15" s="5">
        <v>5452.2561000000005</v>
      </c>
      <c r="J15" s="5">
        <v>1150</v>
      </c>
      <c r="K15" s="5">
        <f t="shared" si="0"/>
        <v>8652739.1066846158</v>
      </c>
    </row>
    <row r="16" spans="1:14" ht="20.149999999999999" customHeight="1" x14ac:dyDescent="0.3">
      <c r="A16" s="4" t="s">
        <v>26</v>
      </c>
      <c r="B16" s="7">
        <v>27278</v>
      </c>
      <c r="C16" s="7">
        <v>900</v>
      </c>
      <c r="D16" s="7">
        <v>0</v>
      </c>
      <c r="E16" s="7">
        <v>9226.6153846153848</v>
      </c>
      <c r="F16" s="7">
        <v>30600</v>
      </c>
      <c r="G16" s="7">
        <v>16186.844400000002</v>
      </c>
      <c r="H16" s="9">
        <v>2856000</v>
      </c>
      <c r="I16" s="5">
        <v>96.91249999999998</v>
      </c>
      <c r="J16" s="5">
        <v>314.6400000000001</v>
      </c>
      <c r="K16" s="5">
        <f t="shared" si="0"/>
        <v>2940603.0122846155</v>
      </c>
    </row>
    <row r="17" spans="1:15" ht="20.149999999999999" customHeight="1" x14ac:dyDescent="0.3">
      <c r="A17" s="3" t="s">
        <v>27</v>
      </c>
      <c r="B17" s="6">
        <v>15921</v>
      </c>
      <c r="C17" s="6">
        <v>17958</v>
      </c>
      <c r="D17" s="6">
        <v>0</v>
      </c>
      <c r="E17" s="6">
        <v>6796.6153846153848</v>
      </c>
      <c r="F17" s="6">
        <v>20820</v>
      </c>
      <c r="G17" s="6">
        <v>23916.747799999997</v>
      </c>
      <c r="H17" s="9">
        <v>3456000</v>
      </c>
      <c r="I17" s="5">
        <v>206.73920000000001</v>
      </c>
      <c r="J17" s="5">
        <v>138.20000000000002</v>
      </c>
      <c r="K17" s="5">
        <f t="shared" si="0"/>
        <v>3541757.3023846159</v>
      </c>
      <c r="M17" s="8"/>
    </row>
    <row r="18" spans="1:15" ht="20.149999999999999" customHeight="1" x14ac:dyDescent="0.3">
      <c r="A18" s="4" t="s">
        <v>28</v>
      </c>
      <c r="B18" s="7">
        <v>15230</v>
      </c>
      <c r="C18" s="7">
        <v>7255</v>
      </c>
      <c r="D18" s="7">
        <v>0</v>
      </c>
      <c r="E18" s="7">
        <v>5856.6153846153848</v>
      </c>
      <c r="F18" s="7">
        <v>37275</v>
      </c>
      <c r="G18" s="7">
        <v>16967.949400000001</v>
      </c>
      <c r="H18" s="9">
        <v>2889500</v>
      </c>
      <c r="I18" s="5">
        <v>4794.0138000000006</v>
      </c>
      <c r="J18" s="5">
        <v>136.63999999999999</v>
      </c>
      <c r="K18" s="5">
        <f t="shared" si="0"/>
        <v>2977015.2185846153</v>
      </c>
    </row>
    <row r="19" spans="1:15" x14ac:dyDescent="0.3">
      <c r="A19" s="9" t="s">
        <v>38</v>
      </c>
      <c r="B19" s="5">
        <f>SUM(B5:B18)</f>
        <v>514170</v>
      </c>
      <c r="C19" s="5">
        <f>SUM(C5:C18)</f>
        <v>406411</v>
      </c>
      <c r="D19" s="5">
        <f t="shared" ref="D19:K19" si="1">SUM(D5:D18)</f>
        <v>0</v>
      </c>
      <c r="E19" s="5">
        <f t="shared" si="1"/>
        <v>301619.53846153844</v>
      </c>
      <c r="F19" s="5">
        <f t="shared" si="1"/>
        <v>765050</v>
      </c>
      <c r="G19" s="5">
        <f t="shared" si="1"/>
        <v>570368.46560000011</v>
      </c>
      <c r="H19" s="5">
        <f t="shared" si="1"/>
        <v>52837920</v>
      </c>
      <c r="I19" s="5">
        <f t="shared" ref="I19" si="2">SUM(I5:I18)</f>
        <v>75742.034299999999</v>
      </c>
      <c r="J19" s="5">
        <f t="shared" ref="J19" si="3">SUM(J5:J18)</f>
        <v>14668.2</v>
      </c>
      <c r="K19" s="11">
        <f t="shared" si="1"/>
        <v>55485949.23836153</v>
      </c>
    </row>
    <row r="20" spans="1:15" x14ac:dyDescent="0.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2" spans="1:15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zoomScale="65" zoomScaleNormal="65" workbookViewId="0">
      <selection activeCell="N5" sqref="N5:N19"/>
    </sheetView>
  </sheetViews>
  <sheetFormatPr defaultColWidth="9.1796875" defaultRowHeight="14" x14ac:dyDescent="0.3"/>
  <cols>
    <col min="1" max="1" width="16" style="1" customWidth="1"/>
    <col min="2" max="7" width="13.1796875" style="1" customWidth="1"/>
    <col min="8" max="8" width="14.26953125" style="1" customWidth="1"/>
    <col min="9" max="16384" width="9.1796875" style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x14ac:dyDescent="0.3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5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5" ht="20.149999999999999" customHeight="1" x14ac:dyDescent="0.3">
      <c r="A5" s="3" t="s">
        <v>15</v>
      </c>
      <c r="B5" s="6">
        <v>6438</v>
      </c>
      <c r="C5" s="6">
        <v>5563</v>
      </c>
      <c r="D5" s="6">
        <v>7123</v>
      </c>
      <c r="E5" s="6">
        <v>9877</v>
      </c>
      <c r="F5" s="6">
        <v>6732</v>
      </c>
      <c r="G5" s="6">
        <v>43343</v>
      </c>
      <c r="H5" s="5">
        <v>9900</v>
      </c>
      <c r="I5" s="5">
        <v>6148</v>
      </c>
      <c r="J5" s="5">
        <v>9804</v>
      </c>
      <c r="K5" s="5">
        <f>9900-1408</f>
        <v>8492</v>
      </c>
      <c r="L5" s="5">
        <f>8514-1238</f>
        <v>7276</v>
      </c>
      <c r="M5" s="5">
        <f>7920</f>
        <v>7920</v>
      </c>
      <c r="N5" s="5">
        <f>SUM(B5:M5)</f>
        <v>128616</v>
      </c>
      <c r="O5" s="8"/>
    </row>
    <row r="6" spans="1:15" ht="20.149999999999999" customHeight="1" x14ac:dyDescent="0.3">
      <c r="A6" s="4" t="s">
        <v>16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33641</v>
      </c>
      <c r="H6" s="5">
        <v>0</v>
      </c>
      <c r="I6" s="5">
        <v>0</v>
      </c>
      <c r="J6" s="5" t="s">
        <v>40</v>
      </c>
      <c r="K6" s="5">
        <v>0</v>
      </c>
      <c r="L6" s="5">
        <v>0</v>
      </c>
      <c r="M6" s="5">
        <v>0</v>
      </c>
      <c r="N6" s="5">
        <f t="shared" ref="N6:N18" si="0">SUM(B6:M6)</f>
        <v>33641</v>
      </c>
      <c r="O6" s="8"/>
    </row>
    <row r="7" spans="1:15" ht="20.149999999999999" customHeight="1" x14ac:dyDescent="0.3">
      <c r="A7" s="4" t="s">
        <v>17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19187</v>
      </c>
      <c r="H7" s="5">
        <v>263</v>
      </c>
      <c r="I7" s="5">
        <v>0</v>
      </c>
      <c r="J7" s="5" t="s">
        <v>40</v>
      </c>
      <c r="K7" s="5">
        <v>0</v>
      </c>
      <c r="L7" s="5">
        <v>0</v>
      </c>
      <c r="M7" s="5">
        <f>198+75</f>
        <v>273</v>
      </c>
      <c r="N7" s="5">
        <f t="shared" si="0"/>
        <v>19723</v>
      </c>
      <c r="O7" s="8"/>
    </row>
    <row r="8" spans="1:15" ht="20.149999999999999" customHeight="1" x14ac:dyDescent="0.3">
      <c r="A8" s="4" t="s">
        <v>18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32849</v>
      </c>
      <c r="H8" s="5">
        <v>0</v>
      </c>
      <c r="I8" s="5">
        <v>0</v>
      </c>
      <c r="J8" s="5" t="s">
        <v>40</v>
      </c>
      <c r="K8" s="5">
        <v>198</v>
      </c>
      <c r="L8" s="5">
        <v>198</v>
      </c>
      <c r="M8" s="5">
        <v>0</v>
      </c>
      <c r="N8" s="5">
        <f t="shared" si="0"/>
        <v>33245</v>
      </c>
      <c r="O8" s="8"/>
    </row>
    <row r="9" spans="1:15" ht="20.149999999999999" customHeight="1" x14ac:dyDescent="0.3">
      <c r="A9" s="4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25958.6</v>
      </c>
      <c r="H9" s="5">
        <v>475.2</v>
      </c>
      <c r="I9" s="5">
        <v>448.6</v>
      </c>
      <c r="J9" s="5" t="s">
        <v>40</v>
      </c>
      <c r="K9" s="5">
        <v>0</v>
      </c>
      <c r="L9" s="5">
        <v>0</v>
      </c>
      <c r="M9" s="5">
        <v>0</v>
      </c>
      <c r="N9" s="5">
        <f t="shared" si="0"/>
        <v>26882.399999999998</v>
      </c>
      <c r="O9" s="8"/>
    </row>
    <row r="10" spans="1:15" ht="20.149999999999999" customHeight="1" x14ac:dyDescent="0.3">
      <c r="A10" s="3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23345</v>
      </c>
      <c r="H10" s="5">
        <v>0</v>
      </c>
      <c r="I10" s="5">
        <v>0</v>
      </c>
      <c r="J10" s="5">
        <v>298</v>
      </c>
      <c r="K10" s="5">
        <v>0</v>
      </c>
      <c r="L10" s="5">
        <v>198</v>
      </c>
      <c r="M10" s="5">
        <v>0</v>
      </c>
      <c r="N10" s="5">
        <f t="shared" si="0"/>
        <v>23841</v>
      </c>
      <c r="O10" s="8"/>
    </row>
    <row r="11" spans="1:15" ht="20.149999999999999" customHeight="1" x14ac:dyDescent="0.3">
      <c r="A11" s="4" t="s">
        <v>21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16811</v>
      </c>
      <c r="H11" s="5">
        <v>0</v>
      </c>
      <c r="I11" s="5">
        <v>0</v>
      </c>
      <c r="J11" s="5" t="s">
        <v>40</v>
      </c>
      <c r="K11" s="5">
        <v>0</v>
      </c>
      <c r="L11" s="5">
        <v>0</v>
      </c>
      <c r="M11" s="5">
        <v>0</v>
      </c>
      <c r="N11" s="5">
        <f t="shared" si="0"/>
        <v>16811</v>
      </c>
      <c r="O11" s="8"/>
    </row>
    <row r="12" spans="1:15" ht="20.149999999999999" customHeight="1" x14ac:dyDescent="0.3">
      <c r="A12" s="4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34829</v>
      </c>
      <c r="H12" s="5">
        <v>0</v>
      </c>
      <c r="I12" s="5">
        <v>0</v>
      </c>
      <c r="J12" s="5" t="s">
        <v>40</v>
      </c>
      <c r="K12" s="5">
        <v>0</v>
      </c>
      <c r="L12" s="5">
        <v>0</v>
      </c>
      <c r="M12" s="5">
        <v>0</v>
      </c>
      <c r="N12" s="5">
        <f t="shared" si="0"/>
        <v>34829</v>
      </c>
      <c r="O12" s="8"/>
    </row>
    <row r="13" spans="1:15" ht="20.149999999999999" customHeight="1" x14ac:dyDescent="0.3">
      <c r="A13" s="3" t="s">
        <v>23</v>
      </c>
      <c r="B13" s="6">
        <v>337.6</v>
      </c>
      <c r="C13" s="6">
        <v>200</v>
      </c>
      <c r="D13" s="6">
        <v>445</v>
      </c>
      <c r="E13" s="6">
        <v>485</v>
      </c>
      <c r="F13" s="6">
        <v>334</v>
      </c>
      <c r="G13" s="6">
        <v>34472.600000000006</v>
      </c>
      <c r="H13" s="5">
        <v>337.6</v>
      </c>
      <c r="I13" s="5">
        <v>337.6</v>
      </c>
      <c r="J13" s="5">
        <v>338</v>
      </c>
      <c r="K13" s="5">
        <v>237.6</v>
      </c>
      <c r="L13" s="5">
        <v>237.6</v>
      </c>
      <c r="M13" s="5">
        <v>337.6</v>
      </c>
      <c r="N13" s="5">
        <f t="shared" si="0"/>
        <v>38100.199999999997</v>
      </c>
      <c r="O13" s="8"/>
    </row>
    <row r="14" spans="1:15" ht="20.149999999999999" customHeight="1" x14ac:dyDescent="0.3">
      <c r="A14" s="4" t="s">
        <v>24</v>
      </c>
      <c r="B14" s="7">
        <v>337.6</v>
      </c>
      <c r="C14" s="7">
        <v>338</v>
      </c>
      <c r="D14" s="7">
        <v>669</v>
      </c>
      <c r="E14" s="7">
        <v>737.6</v>
      </c>
      <c r="F14" s="7">
        <v>237.6</v>
      </c>
      <c r="G14" s="7">
        <v>33443</v>
      </c>
      <c r="H14" s="5">
        <v>437.6</v>
      </c>
      <c r="I14" s="5">
        <v>387.6</v>
      </c>
      <c r="J14" s="5">
        <v>475</v>
      </c>
      <c r="K14" s="5">
        <v>237.6</v>
      </c>
      <c r="L14" s="5">
        <v>237.6</v>
      </c>
      <c r="M14" s="5">
        <v>337.6</v>
      </c>
      <c r="N14" s="5">
        <f t="shared" si="0"/>
        <v>37875.799999999996</v>
      </c>
      <c r="O14" s="8"/>
    </row>
    <row r="15" spans="1:15" ht="20.149999999999999" customHeight="1" x14ac:dyDescent="0.3">
      <c r="A15" s="3" t="s">
        <v>25</v>
      </c>
      <c r="B15" s="6">
        <v>475.2</v>
      </c>
      <c r="C15" s="6">
        <v>0</v>
      </c>
      <c r="D15" s="6">
        <v>438</v>
      </c>
      <c r="E15" s="6">
        <v>0</v>
      </c>
      <c r="F15" s="6">
        <v>0</v>
      </c>
      <c r="G15" s="6">
        <v>60925.4</v>
      </c>
      <c r="H15" s="5">
        <v>0</v>
      </c>
      <c r="I15" s="5">
        <v>0</v>
      </c>
      <c r="J15" s="5">
        <v>338</v>
      </c>
      <c r="K15" s="5">
        <v>0</v>
      </c>
      <c r="L15" s="5">
        <v>0</v>
      </c>
      <c r="M15" s="5">
        <v>0</v>
      </c>
      <c r="N15" s="5">
        <f t="shared" si="0"/>
        <v>62176.6</v>
      </c>
      <c r="O15" s="8"/>
    </row>
    <row r="16" spans="1:15" ht="20.149999999999999" customHeight="1" x14ac:dyDescent="0.3">
      <c r="A16" s="4" t="s">
        <v>26</v>
      </c>
      <c r="B16" s="7">
        <v>388</v>
      </c>
      <c r="C16" s="7">
        <v>598</v>
      </c>
      <c r="D16" s="7">
        <v>790</v>
      </c>
      <c r="E16" s="7">
        <v>597</v>
      </c>
      <c r="F16" s="7">
        <v>668</v>
      </c>
      <c r="G16" s="7">
        <v>23939</v>
      </c>
      <c r="H16" s="5">
        <v>0</v>
      </c>
      <c r="I16" s="5">
        <v>0</v>
      </c>
      <c r="J16" s="5">
        <v>298</v>
      </c>
      <c r="K16" s="5">
        <v>0</v>
      </c>
      <c r="L16" s="5">
        <v>0</v>
      </c>
      <c r="M16" s="5">
        <v>0</v>
      </c>
      <c r="N16" s="5">
        <f t="shared" si="0"/>
        <v>27278</v>
      </c>
      <c r="O16" s="8"/>
    </row>
    <row r="17" spans="1:17" ht="20.149999999999999" customHeight="1" x14ac:dyDescent="0.3">
      <c r="A17" s="3" t="s">
        <v>27</v>
      </c>
      <c r="B17" s="6">
        <v>350</v>
      </c>
      <c r="C17" s="6">
        <v>438</v>
      </c>
      <c r="D17" s="6">
        <v>764</v>
      </c>
      <c r="E17" s="6">
        <v>766</v>
      </c>
      <c r="F17" s="6">
        <v>656</v>
      </c>
      <c r="G17" s="6">
        <v>12653</v>
      </c>
      <c r="H17" s="5">
        <v>0</v>
      </c>
      <c r="I17" s="5">
        <v>0</v>
      </c>
      <c r="J17" s="5">
        <v>294</v>
      </c>
      <c r="K17" s="5">
        <v>0</v>
      </c>
      <c r="L17" s="5">
        <v>0</v>
      </c>
      <c r="M17" s="5">
        <v>0</v>
      </c>
      <c r="N17" s="5">
        <f t="shared" si="0"/>
        <v>15921</v>
      </c>
      <c r="O17" s="8"/>
      <c r="Q17" s="8"/>
    </row>
    <row r="18" spans="1:17" ht="20.149999999999999" customHeight="1" x14ac:dyDescent="0.3">
      <c r="A18" s="4" t="s">
        <v>28</v>
      </c>
      <c r="B18" s="7">
        <v>0</v>
      </c>
      <c r="C18" s="7">
        <v>0</v>
      </c>
      <c r="D18" s="7">
        <v>0</v>
      </c>
      <c r="E18" s="7">
        <v>0</v>
      </c>
      <c r="F18" s="7"/>
      <c r="G18" s="7">
        <v>15230</v>
      </c>
      <c r="H18" s="5">
        <v>0</v>
      </c>
      <c r="I18" s="5">
        <v>0</v>
      </c>
      <c r="J18" s="5" t="s">
        <v>40</v>
      </c>
      <c r="K18" s="5">
        <v>0</v>
      </c>
      <c r="L18" s="5">
        <v>0</v>
      </c>
      <c r="M18" s="5">
        <v>0</v>
      </c>
      <c r="N18" s="5">
        <f t="shared" si="0"/>
        <v>15230</v>
      </c>
      <c r="O18" s="8"/>
    </row>
    <row r="19" spans="1:17" x14ac:dyDescent="0.3">
      <c r="A19" s="9" t="s">
        <v>38</v>
      </c>
      <c r="B19" s="5">
        <f>SUM(B5:B18)</f>
        <v>8326.4000000000015</v>
      </c>
      <c r="C19" s="5">
        <f t="shared" ref="C19:M19" si="1">SUM(C5:C18)</f>
        <v>7137</v>
      </c>
      <c r="D19" s="5">
        <f t="shared" si="1"/>
        <v>10229</v>
      </c>
      <c r="E19" s="5">
        <f t="shared" si="1"/>
        <v>12462.6</v>
      </c>
      <c r="F19" s="5">
        <f t="shared" si="1"/>
        <v>8627.6</v>
      </c>
      <c r="G19" s="5">
        <f t="shared" si="1"/>
        <v>410626.60000000003</v>
      </c>
      <c r="H19" s="5">
        <f t="shared" si="1"/>
        <v>11413.400000000001</v>
      </c>
      <c r="I19" s="5">
        <f t="shared" si="1"/>
        <v>7321.8000000000011</v>
      </c>
      <c r="J19" s="5">
        <f t="shared" si="1"/>
        <v>11845</v>
      </c>
      <c r="K19" s="5">
        <f t="shared" si="1"/>
        <v>9165.2000000000007</v>
      </c>
      <c r="L19" s="5">
        <f t="shared" si="1"/>
        <v>8147.2000000000007</v>
      </c>
      <c r="M19" s="5">
        <f t="shared" si="1"/>
        <v>8868.2000000000007</v>
      </c>
      <c r="N19" s="11">
        <f>SUM(N5:N18)</f>
        <v>514170</v>
      </c>
    </row>
    <row r="20" spans="1:17" x14ac:dyDescent="0.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2" spans="1:17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topLeftCell="A4" zoomScale="63" zoomScaleNormal="63" workbookViewId="0">
      <selection activeCell="N5" sqref="N5:N19"/>
    </sheetView>
  </sheetViews>
  <sheetFormatPr defaultColWidth="9.1796875" defaultRowHeight="14" x14ac:dyDescent="0.3"/>
  <cols>
    <col min="1" max="1" width="35" style="1" customWidth="1"/>
    <col min="2" max="2" width="10.81640625" style="1" customWidth="1"/>
    <col min="3" max="4" width="9.1796875" style="1"/>
    <col min="5" max="5" width="10.1796875" style="1" customWidth="1"/>
    <col min="6" max="13" width="9.1796875" style="1"/>
    <col min="14" max="14" width="12" style="1" customWidth="1"/>
    <col min="15" max="16384" width="9.1796875" style="1"/>
  </cols>
  <sheetData>
    <row r="1" spans="1:16" x14ac:dyDescent="0.3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6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6" ht="20.149999999999999" customHeight="1" x14ac:dyDescent="0.3">
      <c r="A5" s="3" t="s">
        <v>15</v>
      </c>
      <c r="B5" s="6">
        <f>13480+39582-38500</f>
        <v>14562</v>
      </c>
      <c r="C5" s="6">
        <f>12680+1069</f>
        <v>13749</v>
      </c>
      <c r="D5" s="6">
        <f>12680+1960</f>
        <v>14640</v>
      </c>
      <c r="E5" s="6">
        <f>13080+1365</f>
        <v>14445</v>
      </c>
      <c r="F5" s="6">
        <f>3280+2828</f>
        <v>6108</v>
      </c>
      <c r="G5" s="6">
        <v>34300</v>
      </c>
      <c r="H5" s="5">
        <f>5440+498</f>
        <v>5938</v>
      </c>
      <c r="I5" s="5">
        <f>819+12800</f>
        <v>13619</v>
      </c>
      <c r="J5" s="5">
        <f>509+9800</f>
        <v>10309</v>
      </c>
      <c r="K5" s="5">
        <f>967+10000</f>
        <v>10967</v>
      </c>
      <c r="L5" s="5">
        <f>999+10000</f>
        <v>10999</v>
      </c>
      <c r="M5" s="5">
        <f>1267+7600</f>
        <v>8867</v>
      </c>
      <c r="N5" s="5">
        <f>SUM(B5:M5)</f>
        <v>158503</v>
      </c>
      <c r="P5" s="8"/>
    </row>
    <row r="6" spans="1:16" ht="20.149999999999999" customHeight="1" x14ac:dyDescent="0.3">
      <c r="A6" s="4" t="s">
        <v>16</v>
      </c>
      <c r="B6" s="7">
        <f>720+39582-38500</f>
        <v>1802</v>
      </c>
      <c r="C6" s="7">
        <f>720+1069</f>
        <v>1789</v>
      </c>
      <c r="D6" s="7">
        <f>720+1960</f>
        <v>2680</v>
      </c>
      <c r="E6" s="7">
        <f>720+1365</f>
        <v>2085</v>
      </c>
      <c r="F6" s="7">
        <f>720+2828</f>
        <v>3548</v>
      </c>
      <c r="G6" s="7">
        <v>7820</v>
      </c>
      <c r="H6" s="5">
        <f>498+720</f>
        <v>1218</v>
      </c>
      <c r="I6" s="5">
        <f>819+720</f>
        <v>1539</v>
      </c>
      <c r="J6" s="5">
        <f>509+720</f>
        <v>1229</v>
      </c>
      <c r="K6" s="5">
        <f>967+720</f>
        <v>1687</v>
      </c>
      <c r="L6" s="5">
        <f>999+720</f>
        <v>1719</v>
      </c>
      <c r="M6" s="5">
        <f>1267+720</f>
        <v>1987</v>
      </c>
      <c r="N6" s="5">
        <f t="shared" ref="N6:N18" si="0">SUM(B6:M6)</f>
        <v>29103</v>
      </c>
      <c r="P6" s="8"/>
    </row>
    <row r="7" spans="1:16" ht="20.149999999999999" customHeight="1" x14ac:dyDescent="0.3">
      <c r="A7" s="4" t="s">
        <v>17</v>
      </c>
      <c r="B7" s="7">
        <f>1000+39582-38500</f>
        <v>2082</v>
      </c>
      <c r="C7" s="7">
        <f>800+1069</f>
        <v>1869</v>
      </c>
      <c r="D7" s="7">
        <f>400+1960</f>
        <v>2360</v>
      </c>
      <c r="E7" s="7">
        <f>400+1365</f>
        <v>1765</v>
      </c>
      <c r="F7" s="7">
        <f>600+2828</f>
        <v>3428</v>
      </c>
      <c r="G7" s="7">
        <v>4500</v>
      </c>
      <c r="H7" s="5">
        <f>498+200</f>
        <v>698</v>
      </c>
      <c r="I7" s="5">
        <f>819+400</f>
        <v>1219</v>
      </c>
      <c r="J7" s="5">
        <f>509+800</f>
        <v>1309</v>
      </c>
      <c r="K7" s="5">
        <f>967+1400</f>
        <v>2367</v>
      </c>
      <c r="L7" s="5">
        <f>999+1200</f>
        <v>2199</v>
      </c>
      <c r="M7" s="5">
        <f>1267+400</f>
        <v>1667</v>
      </c>
      <c r="N7" s="5">
        <f t="shared" si="0"/>
        <v>25463</v>
      </c>
      <c r="P7" s="8"/>
    </row>
    <row r="8" spans="1:16" ht="20.149999999999999" customHeight="1" x14ac:dyDescent="0.3">
      <c r="A8" s="4" t="s">
        <v>18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10900</v>
      </c>
      <c r="H8" s="5">
        <v>0</v>
      </c>
      <c r="I8" s="5">
        <v>0</v>
      </c>
      <c r="J8" s="5" t="s">
        <v>41</v>
      </c>
      <c r="K8" s="5">
        <v>0</v>
      </c>
      <c r="L8" s="5">
        <v>0</v>
      </c>
      <c r="M8" s="5">
        <v>0</v>
      </c>
      <c r="N8" s="5">
        <f t="shared" si="0"/>
        <v>10900</v>
      </c>
      <c r="P8" s="8"/>
    </row>
    <row r="9" spans="1:16" ht="20.149999999999999" customHeight="1" x14ac:dyDescent="0.3">
      <c r="A9" s="4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13700</v>
      </c>
      <c r="H9" s="5">
        <f>498+720</f>
        <v>1218</v>
      </c>
      <c r="I9" s="5">
        <f>819+480</f>
        <v>1299</v>
      </c>
      <c r="J9" s="5">
        <f>509+1200</f>
        <v>1709</v>
      </c>
      <c r="K9" s="5">
        <v>0</v>
      </c>
      <c r="L9" s="5">
        <v>0</v>
      </c>
      <c r="M9" s="5">
        <v>0</v>
      </c>
      <c r="N9" s="5">
        <f t="shared" si="0"/>
        <v>17926</v>
      </c>
      <c r="P9" s="8"/>
    </row>
    <row r="10" spans="1:16" ht="20.149999999999999" customHeight="1" x14ac:dyDescent="0.3">
      <c r="A10" s="3" t="s">
        <v>20</v>
      </c>
      <c r="B10" s="6">
        <v>0</v>
      </c>
      <c r="C10" s="6">
        <f>240+1069</f>
        <v>1309</v>
      </c>
      <c r="D10" s="6">
        <f>240+1960</f>
        <v>2200</v>
      </c>
      <c r="E10" s="6">
        <f>240+1365</f>
        <v>1605</v>
      </c>
      <c r="F10" s="6">
        <f>240+2828</f>
        <v>3068</v>
      </c>
      <c r="G10" s="6">
        <v>19300</v>
      </c>
      <c r="H10" s="5">
        <f>498+240</f>
        <v>738</v>
      </c>
      <c r="I10" s="5">
        <v>0</v>
      </c>
      <c r="J10" s="5">
        <f>509+720</f>
        <v>1229</v>
      </c>
      <c r="K10" s="5">
        <v>0</v>
      </c>
      <c r="L10" s="5">
        <f>999+240</f>
        <v>1239</v>
      </c>
      <c r="M10" s="5">
        <v>0</v>
      </c>
      <c r="N10" s="5">
        <f t="shared" si="0"/>
        <v>30688</v>
      </c>
      <c r="P10" s="8"/>
    </row>
    <row r="11" spans="1:16" ht="20.149999999999999" customHeight="1" x14ac:dyDescent="0.3">
      <c r="A11" s="4" t="s">
        <v>21</v>
      </c>
      <c r="B11" s="7">
        <f>1678-96</f>
        <v>1582</v>
      </c>
      <c r="C11" s="7">
        <v>1069</v>
      </c>
      <c r="D11" s="7">
        <v>1962</v>
      </c>
      <c r="E11" s="7">
        <v>1365</v>
      </c>
      <c r="F11" s="7">
        <v>2828</v>
      </c>
      <c r="G11" s="7">
        <v>13100</v>
      </c>
      <c r="H11" s="5">
        <v>499</v>
      </c>
      <c r="I11" s="5">
        <v>819</v>
      </c>
      <c r="J11" s="5">
        <f>509+2081</f>
        <v>2590</v>
      </c>
      <c r="K11" s="5">
        <f>967+1600</f>
        <v>2567</v>
      </c>
      <c r="L11" s="5">
        <f>999+1600</f>
        <v>2599</v>
      </c>
      <c r="M11" s="5">
        <f>1267+1600</f>
        <v>2867</v>
      </c>
      <c r="N11" s="5">
        <f t="shared" si="0"/>
        <v>33847</v>
      </c>
      <c r="P11" s="8"/>
    </row>
    <row r="12" spans="1:16" ht="20.149999999999999" customHeight="1" x14ac:dyDescent="0.3">
      <c r="A12" s="4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25700</v>
      </c>
      <c r="H12" s="5">
        <v>0</v>
      </c>
      <c r="I12" s="5">
        <v>0</v>
      </c>
      <c r="J12" s="5">
        <f>509+960</f>
        <v>1469</v>
      </c>
      <c r="K12" s="5">
        <v>0</v>
      </c>
      <c r="L12" s="5">
        <v>0</v>
      </c>
      <c r="M12" s="5">
        <v>0</v>
      </c>
      <c r="N12" s="5">
        <f t="shared" si="0"/>
        <v>27169</v>
      </c>
      <c r="P12" s="8"/>
    </row>
    <row r="13" spans="1:16" ht="20.149999999999999" customHeight="1" x14ac:dyDescent="0.3">
      <c r="A13" s="3" t="s">
        <v>23</v>
      </c>
      <c r="B13" s="6">
        <f>240+39586-38500</f>
        <v>1326</v>
      </c>
      <c r="C13" s="6">
        <f>240+1069</f>
        <v>1309</v>
      </c>
      <c r="D13" s="6">
        <f>240+1960</f>
        <v>2200</v>
      </c>
      <c r="E13" s="6">
        <f>240+1370</f>
        <v>1610</v>
      </c>
      <c r="F13" s="6">
        <f>240+2828</f>
        <v>3068</v>
      </c>
      <c r="G13" s="6">
        <v>5500</v>
      </c>
      <c r="H13" s="5">
        <v>0</v>
      </c>
      <c r="I13" s="5">
        <f>819+240</f>
        <v>1059</v>
      </c>
      <c r="J13" s="5">
        <f>509+480</f>
        <v>989</v>
      </c>
      <c r="K13" s="5">
        <f>967+245</f>
        <v>1212</v>
      </c>
      <c r="L13" s="5">
        <f>999+240</f>
        <v>1239</v>
      </c>
      <c r="M13" s="5">
        <f>1267+240</f>
        <v>1507</v>
      </c>
      <c r="N13" s="5">
        <f t="shared" si="0"/>
        <v>21019</v>
      </c>
      <c r="P13" s="8"/>
    </row>
    <row r="14" spans="1:16" ht="20.149999999999999" customHeight="1" x14ac:dyDescent="0.3">
      <c r="A14" s="4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2300</v>
      </c>
      <c r="H14" s="5">
        <v>0</v>
      </c>
      <c r="I14" s="5">
        <v>0</v>
      </c>
      <c r="J14" s="5" t="s">
        <v>41</v>
      </c>
      <c r="K14" s="5">
        <v>0</v>
      </c>
      <c r="L14" s="5">
        <v>0</v>
      </c>
      <c r="M14" s="5">
        <v>0</v>
      </c>
      <c r="N14" s="5">
        <f t="shared" si="0"/>
        <v>2300</v>
      </c>
      <c r="P14" s="8"/>
    </row>
    <row r="15" spans="1:16" ht="20.149999999999999" customHeight="1" x14ac:dyDescent="0.3">
      <c r="A15" s="3" t="s">
        <v>25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23380</v>
      </c>
      <c r="H15" s="5">
        <v>0</v>
      </c>
      <c r="I15" s="5">
        <v>0</v>
      </c>
      <c r="J15" s="5" t="s">
        <v>41</v>
      </c>
      <c r="K15" s="5">
        <v>0</v>
      </c>
      <c r="L15" s="5">
        <v>0</v>
      </c>
      <c r="M15" s="5">
        <v>0</v>
      </c>
      <c r="N15" s="5">
        <f t="shared" si="0"/>
        <v>23380</v>
      </c>
      <c r="P15" s="8"/>
    </row>
    <row r="16" spans="1:16" ht="20.149999999999999" customHeight="1" x14ac:dyDescent="0.3">
      <c r="A16" s="4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900</v>
      </c>
      <c r="H16" s="5">
        <v>0</v>
      </c>
      <c r="I16" s="5">
        <v>0</v>
      </c>
      <c r="J16" s="5" t="s">
        <v>41</v>
      </c>
      <c r="K16" s="5">
        <v>0</v>
      </c>
      <c r="L16" s="5">
        <v>0</v>
      </c>
      <c r="M16" s="5">
        <v>0</v>
      </c>
      <c r="N16" s="5">
        <f t="shared" si="0"/>
        <v>900</v>
      </c>
      <c r="P16" s="8"/>
    </row>
    <row r="17" spans="1:16" ht="20.149999999999999" customHeight="1" x14ac:dyDescent="0.3">
      <c r="A17" s="3" t="s">
        <v>27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9300</v>
      </c>
      <c r="H17" s="5">
        <f>498+8160</f>
        <v>8658</v>
      </c>
      <c r="I17" s="5">
        <v>0</v>
      </c>
      <c r="J17" s="5" t="s">
        <v>41</v>
      </c>
      <c r="K17" s="5">
        <v>0</v>
      </c>
      <c r="L17" s="5">
        <v>0</v>
      </c>
      <c r="M17" s="5">
        <v>0</v>
      </c>
      <c r="N17" s="5">
        <f t="shared" si="0"/>
        <v>17958</v>
      </c>
      <c r="P17" s="8"/>
    </row>
    <row r="18" spans="1:16" ht="20.149999999999999" customHeight="1" x14ac:dyDescent="0.3">
      <c r="A18" s="4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2100</v>
      </c>
      <c r="H18" s="5">
        <v>898</v>
      </c>
      <c r="I18" s="5">
        <f>819+200</f>
        <v>1019</v>
      </c>
      <c r="J18" s="5" t="s">
        <v>41</v>
      </c>
      <c r="K18" s="5">
        <f>967+600</f>
        <v>1567</v>
      </c>
      <c r="L18" s="5">
        <v>204</v>
      </c>
      <c r="M18" s="5">
        <f>1267+200</f>
        <v>1467</v>
      </c>
      <c r="N18" s="5">
        <f t="shared" si="0"/>
        <v>7255</v>
      </c>
      <c r="P18" s="8"/>
    </row>
    <row r="19" spans="1:16" x14ac:dyDescent="0.3">
      <c r="A19" s="9" t="s">
        <v>38</v>
      </c>
      <c r="B19" s="5">
        <f>SUM(B5:B18)</f>
        <v>21354</v>
      </c>
      <c r="C19" s="5">
        <f t="shared" ref="C19:M19" si="1">SUM(C5:C18)</f>
        <v>21094</v>
      </c>
      <c r="D19" s="5">
        <f t="shared" si="1"/>
        <v>26042</v>
      </c>
      <c r="E19" s="5">
        <f t="shared" si="1"/>
        <v>22875</v>
      </c>
      <c r="F19" s="5">
        <f t="shared" si="1"/>
        <v>22048</v>
      </c>
      <c r="G19" s="5">
        <f t="shared" si="1"/>
        <v>172800</v>
      </c>
      <c r="H19" s="5">
        <f t="shared" si="1"/>
        <v>19865</v>
      </c>
      <c r="I19" s="5">
        <f t="shared" si="1"/>
        <v>20573</v>
      </c>
      <c r="J19" s="5">
        <f t="shared" si="1"/>
        <v>20833</v>
      </c>
      <c r="K19" s="5">
        <f t="shared" si="1"/>
        <v>20367</v>
      </c>
      <c r="L19" s="5">
        <f t="shared" si="1"/>
        <v>20198</v>
      </c>
      <c r="M19" s="5">
        <f t="shared" si="1"/>
        <v>18362</v>
      </c>
      <c r="N19" s="11">
        <f>SUM(N5:N18)</f>
        <v>406411</v>
      </c>
    </row>
    <row r="20" spans="1:16" x14ac:dyDescent="0.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2" spans="1:16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zoomScale="62" zoomScaleNormal="62" workbookViewId="0">
      <selection activeCell="N5" sqref="N5:N19"/>
    </sheetView>
  </sheetViews>
  <sheetFormatPr defaultColWidth="9.1796875" defaultRowHeight="14" x14ac:dyDescent="0.3"/>
  <cols>
    <col min="1" max="1" width="17.1796875" style="1" customWidth="1"/>
    <col min="2" max="2" width="10.81640625" style="1" customWidth="1"/>
    <col min="3" max="16384" width="9.1796875" style="1"/>
  </cols>
  <sheetData>
    <row r="1" spans="1:14" x14ac:dyDescent="0.3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20.149999999999999" customHeight="1" x14ac:dyDescent="0.3">
      <c r="A5" s="3" t="s">
        <v>15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f>SUM(B5:M5)</f>
        <v>0</v>
      </c>
    </row>
    <row r="6" spans="1:14" ht="20.149999999999999" customHeight="1" x14ac:dyDescent="0.3">
      <c r="A6" s="4" t="s">
        <v>16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f t="shared" ref="N6:N18" si="0">SUM(B6:M6)</f>
        <v>0</v>
      </c>
    </row>
    <row r="7" spans="1:14" ht="20.149999999999999" customHeight="1" x14ac:dyDescent="0.3">
      <c r="A7" s="4" t="s">
        <v>17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f t="shared" si="0"/>
        <v>0</v>
      </c>
    </row>
    <row r="8" spans="1:14" ht="20.149999999999999" customHeight="1" x14ac:dyDescent="0.3">
      <c r="A8" s="4" t="s">
        <v>18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f t="shared" si="0"/>
        <v>0</v>
      </c>
    </row>
    <row r="9" spans="1:14" ht="20.149999999999999" customHeight="1" x14ac:dyDescent="0.3">
      <c r="A9" s="4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f t="shared" si="0"/>
        <v>0</v>
      </c>
    </row>
    <row r="10" spans="1:14" ht="20.149999999999999" customHeight="1" x14ac:dyDescent="0.3">
      <c r="A10" s="3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f t="shared" si="0"/>
        <v>0</v>
      </c>
    </row>
    <row r="11" spans="1:14" ht="20.149999999999999" customHeight="1" x14ac:dyDescent="0.3">
      <c r="A11" s="4" t="s">
        <v>21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f t="shared" si="0"/>
        <v>0</v>
      </c>
    </row>
    <row r="12" spans="1:14" ht="20.149999999999999" customHeight="1" x14ac:dyDescent="0.3">
      <c r="A12" s="4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f t="shared" si="0"/>
        <v>0</v>
      </c>
    </row>
    <row r="13" spans="1:14" ht="20.149999999999999" customHeight="1" x14ac:dyDescent="0.3">
      <c r="A13" s="3" t="s">
        <v>23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f t="shared" si="0"/>
        <v>0</v>
      </c>
    </row>
    <row r="14" spans="1:14" ht="20.149999999999999" customHeight="1" x14ac:dyDescent="0.3">
      <c r="A14" s="4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f t="shared" si="0"/>
        <v>0</v>
      </c>
    </row>
    <row r="15" spans="1:14" ht="20.149999999999999" customHeight="1" x14ac:dyDescent="0.3">
      <c r="A15" s="3" t="s">
        <v>25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f t="shared" si="0"/>
        <v>0</v>
      </c>
    </row>
    <row r="16" spans="1:14" ht="20.149999999999999" customHeight="1" x14ac:dyDescent="0.3">
      <c r="A16" s="4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f t="shared" si="0"/>
        <v>0</v>
      </c>
    </row>
    <row r="17" spans="1:14" ht="20.149999999999999" customHeight="1" x14ac:dyDescent="0.3">
      <c r="A17" s="3" t="s">
        <v>27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f t="shared" si="0"/>
        <v>0</v>
      </c>
    </row>
    <row r="18" spans="1:14" ht="20.149999999999999" customHeight="1" x14ac:dyDescent="0.3">
      <c r="A18" s="4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f t="shared" si="0"/>
        <v>0</v>
      </c>
    </row>
    <row r="19" spans="1:14" x14ac:dyDescent="0.3">
      <c r="A19" s="9" t="s">
        <v>38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11">
        <f t="shared" ref="N19" si="1">SUM(B19:M19)</f>
        <v>0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1"/>
  <sheetViews>
    <sheetView zoomScale="63" zoomScaleNormal="63" workbookViewId="0">
      <selection activeCell="N5" sqref="N5:N19"/>
    </sheetView>
  </sheetViews>
  <sheetFormatPr defaultColWidth="9.1796875" defaultRowHeight="14" x14ac:dyDescent="0.3"/>
  <cols>
    <col min="1" max="1" width="16.7265625" style="1" customWidth="1"/>
    <col min="2" max="3" width="10.81640625" style="1" customWidth="1"/>
    <col min="4" max="16384" width="9.1796875" style="1"/>
  </cols>
  <sheetData>
    <row r="1" spans="1:29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9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29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29" ht="20.149999999999999" customHeight="1" x14ac:dyDescent="0.3">
      <c r="A5" s="3" t="s">
        <v>15</v>
      </c>
      <c r="B5" s="1">
        <v>4211.6153846153848</v>
      </c>
      <c r="C5" s="6">
        <v>3115</v>
      </c>
      <c r="D5" s="6">
        <v>3115</v>
      </c>
      <c r="E5" s="6">
        <v>3115</v>
      </c>
      <c r="F5" s="6">
        <v>5815</v>
      </c>
      <c r="G5" s="6">
        <v>17965</v>
      </c>
      <c r="H5" s="5">
        <v>1765</v>
      </c>
      <c r="I5" s="5">
        <v>0</v>
      </c>
      <c r="J5" s="5">
        <v>1765</v>
      </c>
      <c r="K5" s="5">
        <v>1765</v>
      </c>
      <c r="L5" s="5">
        <v>2215</v>
      </c>
      <c r="M5" s="5">
        <v>2215</v>
      </c>
      <c r="N5" s="5">
        <f>SUM(B5:M5)</f>
        <v>47061.615384615383</v>
      </c>
      <c r="AC5" s="1">
        <v>35</v>
      </c>
    </row>
    <row r="6" spans="1:29" ht="20.149999999999999" customHeight="1" x14ac:dyDescent="0.3">
      <c r="A6" s="4" t="s">
        <v>16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29575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f t="shared" ref="N6:N18" si="0">SUM(B6:M6)</f>
        <v>29575</v>
      </c>
    </row>
    <row r="7" spans="1:29" ht="20.149999999999999" customHeight="1" x14ac:dyDescent="0.3">
      <c r="A7" s="4" t="s">
        <v>17</v>
      </c>
      <c r="B7" s="1">
        <v>1151.6153846153845</v>
      </c>
      <c r="C7" s="7">
        <v>235</v>
      </c>
      <c r="D7" s="7">
        <v>145</v>
      </c>
      <c r="E7" s="7">
        <v>145</v>
      </c>
      <c r="F7" s="7">
        <v>325</v>
      </c>
      <c r="G7" s="7">
        <v>2215</v>
      </c>
      <c r="H7" s="5">
        <v>595</v>
      </c>
      <c r="I7" s="5">
        <v>145</v>
      </c>
      <c r="J7" s="5">
        <v>145</v>
      </c>
      <c r="K7" s="5">
        <v>325</v>
      </c>
      <c r="L7" s="5">
        <v>235</v>
      </c>
      <c r="M7" s="5">
        <v>325</v>
      </c>
      <c r="N7" s="5">
        <f t="shared" si="0"/>
        <v>5986.6153846153848</v>
      </c>
    </row>
    <row r="8" spans="1:29" ht="20.149999999999999" customHeight="1" x14ac:dyDescent="0.3">
      <c r="A8" s="4" t="s">
        <v>18</v>
      </c>
      <c r="B8" s="1">
        <v>2591.6153846153848</v>
      </c>
      <c r="C8" s="7">
        <v>1495</v>
      </c>
      <c r="D8" s="7">
        <v>1585</v>
      </c>
      <c r="E8" s="7">
        <v>1855</v>
      </c>
      <c r="F8" s="7">
        <v>1945</v>
      </c>
      <c r="G8" s="7">
        <v>32455</v>
      </c>
      <c r="H8" s="5">
        <v>2575</v>
      </c>
      <c r="I8" s="5">
        <v>2575</v>
      </c>
      <c r="J8" s="5">
        <v>4465</v>
      </c>
      <c r="K8" s="5">
        <v>3565</v>
      </c>
      <c r="L8" s="5">
        <v>3565</v>
      </c>
      <c r="M8" s="5">
        <v>3655</v>
      </c>
      <c r="N8" s="5">
        <f t="shared" si="0"/>
        <v>62326.615384615383</v>
      </c>
    </row>
    <row r="9" spans="1:29" ht="20.149999999999999" customHeight="1" x14ac:dyDescent="0.3">
      <c r="A9" s="4" t="s">
        <v>19</v>
      </c>
      <c r="B9" s="1">
        <v>5561.6153846153848</v>
      </c>
      <c r="C9" s="7">
        <v>6715</v>
      </c>
      <c r="D9" s="7">
        <v>6985</v>
      </c>
      <c r="E9" s="7">
        <v>8605</v>
      </c>
      <c r="F9" s="7">
        <v>8335</v>
      </c>
      <c r="G9" s="7">
        <v>2035</v>
      </c>
      <c r="H9" s="5">
        <v>145</v>
      </c>
      <c r="I9" s="5">
        <v>415</v>
      </c>
      <c r="J9" s="5">
        <v>505</v>
      </c>
      <c r="K9" s="5">
        <v>685</v>
      </c>
      <c r="L9" s="5">
        <v>865</v>
      </c>
      <c r="M9" s="5">
        <v>1315</v>
      </c>
      <c r="N9" s="5">
        <f t="shared" si="0"/>
        <v>42166.615384615383</v>
      </c>
    </row>
    <row r="10" spans="1:29" ht="20.149999999999999" customHeight="1" x14ac:dyDescent="0.3">
      <c r="A10" s="3" t="s">
        <v>20</v>
      </c>
      <c r="B10" s="6">
        <v>0</v>
      </c>
      <c r="C10" s="6">
        <v>0</v>
      </c>
      <c r="D10" s="6">
        <v>0</v>
      </c>
      <c r="E10" s="6">
        <v>145</v>
      </c>
      <c r="F10" s="6">
        <v>145</v>
      </c>
      <c r="G10" s="6">
        <v>12025</v>
      </c>
      <c r="H10" s="5">
        <v>0</v>
      </c>
      <c r="I10" s="5">
        <v>0</v>
      </c>
      <c r="J10" s="5">
        <v>235</v>
      </c>
      <c r="K10" s="5">
        <v>0</v>
      </c>
      <c r="L10" s="5">
        <v>0</v>
      </c>
      <c r="M10" s="5">
        <v>145</v>
      </c>
      <c r="N10" s="5">
        <f t="shared" si="0"/>
        <v>12695</v>
      </c>
    </row>
    <row r="11" spans="1:29" ht="20.149999999999999" customHeight="1" x14ac:dyDescent="0.3">
      <c r="A11" s="4" t="s">
        <v>21</v>
      </c>
      <c r="B11" s="1">
        <v>1241.6153846153845</v>
      </c>
      <c r="C11" s="7">
        <v>145</v>
      </c>
      <c r="D11" s="7">
        <v>145</v>
      </c>
      <c r="E11" s="7">
        <v>145</v>
      </c>
      <c r="F11" s="7">
        <v>145</v>
      </c>
      <c r="G11" s="7">
        <v>36100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f t="shared" si="0"/>
        <v>37921.615384615383</v>
      </c>
    </row>
    <row r="12" spans="1:29" ht="20.149999999999999" customHeight="1" x14ac:dyDescent="0.3">
      <c r="A12" s="4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12475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f t="shared" si="0"/>
        <v>12475</v>
      </c>
    </row>
    <row r="13" spans="1:29" ht="20.149999999999999" customHeight="1" x14ac:dyDescent="0.3">
      <c r="A13" s="3" t="s">
        <v>23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f t="shared" si="0"/>
        <v>0</v>
      </c>
    </row>
    <row r="14" spans="1:29" ht="20.149999999999999" customHeight="1" x14ac:dyDescent="0.3">
      <c r="A14" s="4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10765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f t="shared" si="0"/>
        <v>10765</v>
      </c>
    </row>
    <row r="15" spans="1:29" ht="20.149999999999999" customHeight="1" x14ac:dyDescent="0.3">
      <c r="A15" s="3" t="s">
        <v>25</v>
      </c>
      <c r="B15" s="9">
        <v>1151.6153846153845</v>
      </c>
      <c r="C15" s="6">
        <v>325</v>
      </c>
      <c r="D15" s="6">
        <v>325</v>
      </c>
      <c r="E15" s="6">
        <v>1225</v>
      </c>
      <c r="F15" s="6">
        <v>865</v>
      </c>
      <c r="G15" s="6">
        <v>12025</v>
      </c>
      <c r="H15" s="5">
        <v>415</v>
      </c>
      <c r="I15" s="5">
        <v>415</v>
      </c>
      <c r="J15" s="5">
        <v>595</v>
      </c>
      <c r="K15" s="5">
        <v>685</v>
      </c>
      <c r="L15" s="5">
        <v>325</v>
      </c>
      <c r="M15" s="5">
        <v>415</v>
      </c>
      <c r="N15" s="5">
        <f t="shared" si="0"/>
        <v>18766.615384615383</v>
      </c>
    </row>
    <row r="16" spans="1:29" ht="20.149999999999999" customHeight="1" x14ac:dyDescent="0.3">
      <c r="A16" s="4" t="s">
        <v>26</v>
      </c>
      <c r="B16" s="9">
        <v>1691.6153846153845</v>
      </c>
      <c r="C16" s="7">
        <v>685</v>
      </c>
      <c r="D16" s="7">
        <v>595</v>
      </c>
      <c r="E16" s="7">
        <v>685</v>
      </c>
      <c r="F16" s="7">
        <v>865</v>
      </c>
      <c r="G16" s="7">
        <v>955</v>
      </c>
      <c r="H16" s="5">
        <v>1045</v>
      </c>
      <c r="I16" s="5">
        <v>865</v>
      </c>
      <c r="J16" s="5">
        <v>685</v>
      </c>
      <c r="K16" s="5">
        <v>505</v>
      </c>
      <c r="L16" s="5">
        <v>415</v>
      </c>
      <c r="M16" s="5">
        <v>235</v>
      </c>
      <c r="N16" s="5">
        <f t="shared" si="0"/>
        <v>9226.6153846153848</v>
      </c>
    </row>
    <row r="17" spans="1:27" ht="20.149999999999999" customHeight="1" x14ac:dyDescent="0.3">
      <c r="A17" s="3" t="s">
        <v>27</v>
      </c>
      <c r="B17" s="9">
        <v>1241.6153846153845</v>
      </c>
      <c r="C17" s="6">
        <v>325</v>
      </c>
      <c r="D17" s="6">
        <v>415</v>
      </c>
      <c r="E17" s="6">
        <v>145</v>
      </c>
      <c r="F17" s="6">
        <v>235</v>
      </c>
      <c r="G17" s="6">
        <v>865</v>
      </c>
      <c r="H17" s="5">
        <v>595</v>
      </c>
      <c r="I17" s="5">
        <v>775</v>
      </c>
      <c r="J17" s="5">
        <v>595</v>
      </c>
      <c r="K17" s="5">
        <v>595</v>
      </c>
      <c r="L17" s="5">
        <v>415</v>
      </c>
      <c r="M17" s="5">
        <v>595</v>
      </c>
      <c r="N17" s="5">
        <f t="shared" si="0"/>
        <v>6796.6153846153848</v>
      </c>
    </row>
    <row r="18" spans="1:27" ht="20.149999999999999" customHeight="1" x14ac:dyDescent="0.3">
      <c r="A18" s="4" t="s">
        <v>28</v>
      </c>
      <c r="B18" s="9">
        <v>1151.6153846153845</v>
      </c>
      <c r="C18" s="7">
        <v>235</v>
      </c>
      <c r="D18" s="7">
        <v>415</v>
      </c>
      <c r="E18" s="7">
        <v>0</v>
      </c>
      <c r="F18" s="7">
        <v>0</v>
      </c>
      <c r="G18" s="7">
        <v>3205</v>
      </c>
      <c r="H18" s="5">
        <v>0</v>
      </c>
      <c r="I18" s="5">
        <v>0</v>
      </c>
      <c r="J18" s="5">
        <v>145</v>
      </c>
      <c r="K18" s="5">
        <v>325</v>
      </c>
      <c r="L18" s="5">
        <v>145</v>
      </c>
      <c r="M18" s="5">
        <v>235</v>
      </c>
      <c r="N18" s="5">
        <f t="shared" si="0"/>
        <v>5856.6153846153848</v>
      </c>
    </row>
    <row r="19" spans="1:27" x14ac:dyDescent="0.3">
      <c r="A19" s="9" t="s">
        <v>38</v>
      </c>
      <c r="B19" s="5">
        <f>SUM(B5:B18)</f>
        <v>19994.538461538457</v>
      </c>
      <c r="C19" s="5">
        <f t="shared" ref="C19:M19" si="1">SUM(C5:C18)</f>
        <v>13275</v>
      </c>
      <c r="D19" s="5">
        <f t="shared" si="1"/>
        <v>13725</v>
      </c>
      <c r="E19" s="5">
        <f t="shared" si="1"/>
        <v>16065</v>
      </c>
      <c r="F19" s="5">
        <f t="shared" si="1"/>
        <v>18675</v>
      </c>
      <c r="G19" s="5">
        <f t="shared" si="1"/>
        <v>172660</v>
      </c>
      <c r="H19" s="5">
        <f t="shared" si="1"/>
        <v>7135</v>
      </c>
      <c r="I19" s="5">
        <f t="shared" si="1"/>
        <v>5190</v>
      </c>
      <c r="J19" s="5">
        <f t="shared" si="1"/>
        <v>9135</v>
      </c>
      <c r="K19" s="5">
        <f t="shared" si="1"/>
        <v>8450</v>
      </c>
      <c r="L19" s="5">
        <f t="shared" si="1"/>
        <v>8180</v>
      </c>
      <c r="M19" s="5">
        <f t="shared" si="1"/>
        <v>9135</v>
      </c>
      <c r="N19" s="11">
        <f>SUM(N5:N18)</f>
        <v>301619.53846153844</v>
      </c>
    </row>
    <row r="21" spans="1:27" x14ac:dyDescent="0.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AA21" s="10"/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"/>
  <sheetViews>
    <sheetView zoomScale="62" zoomScaleNormal="62" workbookViewId="0">
      <selection activeCell="N5" sqref="N5:N19"/>
    </sheetView>
  </sheetViews>
  <sheetFormatPr defaultColWidth="9.1796875" defaultRowHeight="14" x14ac:dyDescent="0.3"/>
  <cols>
    <col min="1" max="1" width="16.1796875" style="1" customWidth="1"/>
    <col min="2" max="2" width="11.54296875" style="1" customWidth="1"/>
    <col min="3" max="22" width="9.1796875" style="1"/>
    <col min="23" max="23" width="11.90625" style="1" customWidth="1"/>
    <col min="24" max="25" width="9.1796875" style="1"/>
    <col min="26" max="26" width="12.36328125" style="1" customWidth="1"/>
    <col min="27" max="16384" width="9.1796875" style="1"/>
  </cols>
  <sheetData>
    <row r="1" spans="1:14" x14ac:dyDescent="0.3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20.149999999999999" customHeight="1" x14ac:dyDescent="0.3">
      <c r="A5" s="3" t="s">
        <v>15</v>
      </c>
      <c r="B5" s="6">
        <v>3495</v>
      </c>
      <c r="C5" s="6">
        <v>3495</v>
      </c>
      <c r="D5" s="6">
        <v>3495</v>
      </c>
      <c r="E5" s="6">
        <v>3495</v>
      </c>
      <c r="F5" s="6">
        <v>6195</v>
      </c>
      <c r="G5" s="6">
        <v>18255</v>
      </c>
      <c r="H5" s="5">
        <v>2055</v>
      </c>
      <c r="I5" s="5">
        <v>0</v>
      </c>
      <c r="J5" s="5">
        <v>1515</v>
      </c>
      <c r="K5" s="5">
        <v>1245</v>
      </c>
      <c r="L5" s="5">
        <v>1695</v>
      </c>
      <c r="M5" s="5">
        <v>1695</v>
      </c>
      <c r="N5" s="5">
        <f>SUM(B5:M5)</f>
        <v>46635</v>
      </c>
    </row>
    <row r="6" spans="1:14" ht="20.149999999999999" customHeight="1" x14ac:dyDescent="0.3">
      <c r="A6" s="4" t="s">
        <v>16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31125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f t="shared" ref="N6:N18" si="0">SUM(B6:M6)</f>
        <v>31125</v>
      </c>
    </row>
    <row r="7" spans="1:14" ht="20.149999999999999" customHeight="1" x14ac:dyDescent="0.3">
      <c r="A7" s="4" t="s">
        <v>17</v>
      </c>
      <c r="B7" s="7">
        <v>525</v>
      </c>
      <c r="C7" s="7">
        <v>615</v>
      </c>
      <c r="D7" s="7">
        <v>795</v>
      </c>
      <c r="E7" s="7">
        <v>525</v>
      </c>
      <c r="F7" s="7">
        <v>705</v>
      </c>
      <c r="G7" s="7">
        <v>34095</v>
      </c>
      <c r="H7" s="5">
        <v>795</v>
      </c>
      <c r="I7" s="5">
        <v>615</v>
      </c>
      <c r="J7" s="5">
        <v>795</v>
      </c>
      <c r="K7" s="5">
        <v>705</v>
      </c>
      <c r="L7" s="5">
        <v>975</v>
      </c>
      <c r="M7" s="5">
        <v>615</v>
      </c>
      <c r="N7" s="5">
        <f t="shared" si="0"/>
        <v>41760</v>
      </c>
    </row>
    <row r="8" spans="1:14" ht="20.149999999999999" customHeight="1" x14ac:dyDescent="0.3">
      <c r="A8" s="4" t="s">
        <v>18</v>
      </c>
      <c r="B8" s="7">
        <v>1695</v>
      </c>
      <c r="C8" s="7">
        <v>1695</v>
      </c>
      <c r="D8" s="7">
        <v>1875</v>
      </c>
      <c r="E8" s="7">
        <v>2145</v>
      </c>
      <c r="F8" s="7">
        <v>2325</v>
      </c>
      <c r="G8" s="7">
        <v>37425</v>
      </c>
      <c r="H8" s="5">
        <v>2775</v>
      </c>
      <c r="I8" s="5">
        <v>3315</v>
      </c>
      <c r="J8" s="5">
        <v>3495</v>
      </c>
      <c r="K8" s="5">
        <v>3675</v>
      </c>
      <c r="L8" s="5">
        <v>3675</v>
      </c>
      <c r="M8" s="5">
        <v>3585</v>
      </c>
      <c r="N8" s="5">
        <f t="shared" si="0"/>
        <v>67680</v>
      </c>
    </row>
    <row r="9" spans="1:14" ht="20.149999999999999" customHeight="1" x14ac:dyDescent="0.3">
      <c r="A9" s="4" t="s">
        <v>19</v>
      </c>
      <c r="B9" s="7">
        <v>7995</v>
      </c>
      <c r="C9" s="7">
        <v>8895</v>
      </c>
      <c r="D9" s="7">
        <v>13395</v>
      </c>
      <c r="E9" s="7">
        <v>15645</v>
      </c>
      <c r="F9" s="7">
        <v>14925</v>
      </c>
      <c r="G9" s="7">
        <v>36795</v>
      </c>
      <c r="H9" s="5">
        <v>6195</v>
      </c>
      <c r="I9" s="5">
        <v>5925</v>
      </c>
      <c r="J9" s="5">
        <v>7635</v>
      </c>
      <c r="K9" s="5">
        <v>5745</v>
      </c>
      <c r="L9" s="5">
        <v>6285</v>
      </c>
      <c r="M9" s="5">
        <v>5745</v>
      </c>
      <c r="N9" s="5">
        <f t="shared" si="0"/>
        <v>135180</v>
      </c>
    </row>
    <row r="10" spans="1:14" ht="20.149999999999999" customHeight="1" x14ac:dyDescent="0.3">
      <c r="A10" s="3" t="s">
        <v>20</v>
      </c>
      <c r="B10" s="6">
        <v>0</v>
      </c>
      <c r="C10" s="6">
        <v>525</v>
      </c>
      <c r="D10" s="6">
        <v>615</v>
      </c>
      <c r="E10" s="6">
        <v>525</v>
      </c>
      <c r="F10" s="6">
        <v>525</v>
      </c>
      <c r="G10" s="6">
        <v>22845</v>
      </c>
      <c r="H10" s="5">
        <v>525</v>
      </c>
      <c r="I10" s="5">
        <v>525</v>
      </c>
      <c r="J10" s="5">
        <v>0</v>
      </c>
      <c r="K10" s="5">
        <v>525</v>
      </c>
      <c r="L10" s="5">
        <v>435</v>
      </c>
      <c r="M10" s="5">
        <v>0</v>
      </c>
      <c r="N10" s="5">
        <f t="shared" si="0"/>
        <v>27045</v>
      </c>
    </row>
    <row r="11" spans="1:14" ht="20.149999999999999" customHeight="1" x14ac:dyDescent="0.3">
      <c r="A11" s="4" t="s">
        <v>21</v>
      </c>
      <c r="B11" s="7">
        <v>525</v>
      </c>
      <c r="C11" s="7">
        <v>525</v>
      </c>
      <c r="D11" s="7">
        <v>525</v>
      </c>
      <c r="E11" s="7">
        <v>525</v>
      </c>
      <c r="F11" s="7">
        <v>525</v>
      </c>
      <c r="G11" s="7">
        <v>16325</v>
      </c>
      <c r="H11" s="5">
        <v>0</v>
      </c>
      <c r="I11" s="5">
        <v>0</v>
      </c>
      <c r="J11" s="5">
        <v>435</v>
      </c>
      <c r="K11" s="5">
        <v>435</v>
      </c>
      <c r="L11" s="5">
        <v>435</v>
      </c>
      <c r="M11" s="5">
        <v>435</v>
      </c>
      <c r="N11" s="5">
        <f t="shared" si="0"/>
        <v>20690</v>
      </c>
    </row>
    <row r="12" spans="1:14" ht="20.149999999999999" customHeight="1" x14ac:dyDescent="0.3">
      <c r="A12" s="4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52905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f t="shared" si="0"/>
        <v>52905</v>
      </c>
    </row>
    <row r="13" spans="1:14" ht="20.149999999999999" customHeight="1" x14ac:dyDescent="0.3">
      <c r="A13" s="3" t="s">
        <v>23</v>
      </c>
      <c r="B13" s="6">
        <v>435</v>
      </c>
      <c r="C13" s="6">
        <v>435</v>
      </c>
      <c r="D13" s="6">
        <v>435</v>
      </c>
      <c r="E13" s="6">
        <v>435</v>
      </c>
      <c r="F13" s="6">
        <v>435</v>
      </c>
      <c r="G13" s="6">
        <v>53445</v>
      </c>
      <c r="H13" s="5">
        <v>435</v>
      </c>
      <c r="I13" s="5">
        <v>435</v>
      </c>
      <c r="J13" s="5">
        <v>435</v>
      </c>
      <c r="K13" s="5">
        <v>435</v>
      </c>
      <c r="L13" s="5">
        <v>435</v>
      </c>
      <c r="M13" s="5">
        <v>435</v>
      </c>
      <c r="N13" s="5">
        <f t="shared" si="0"/>
        <v>58230</v>
      </c>
    </row>
    <row r="14" spans="1:14" ht="20.149999999999999" customHeight="1" x14ac:dyDescent="0.3">
      <c r="A14" s="4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64245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f t="shared" si="0"/>
        <v>64245</v>
      </c>
    </row>
    <row r="15" spans="1:14" ht="20.149999999999999" customHeight="1" x14ac:dyDescent="0.3">
      <c r="A15" s="3" t="s">
        <v>25</v>
      </c>
      <c r="B15" s="6">
        <v>795</v>
      </c>
      <c r="C15" s="6">
        <v>885</v>
      </c>
      <c r="D15" s="6">
        <v>885</v>
      </c>
      <c r="E15" s="6">
        <v>1245</v>
      </c>
      <c r="F15" s="6">
        <v>1695</v>
      </c>
      <c r="G15" s="6">
        <v>117345</v>
      </c>
      <c r="H15" s="5">
        <v>1785</v>
      </c>
      <c r="I15" s="5">
        <v>1515</v>
      </c>
      <c r="J15" s="5">
        <v>1245</v>
      </c>
      <c r="K15" s="5">
        <v>1695</v>
      </c>
      <c r="L15" s="5">
        <v>975</v>
      </c>
      <c r="M15" s="5">
        <v>795</v>
      </c>
      <c r="N15" s="5">
        <f t="shared" si="0"/>
        <v>130860</v>
      </c>
    </row>
    <row r="16" spans="1:14" ht="20.149999999999999" customHeight="1" x14ac:dyDescent="0.3">
      <c r="A16" s="4" t="s">
        <v>26</v>
      </c>
      <c r="B16" s="7">
        <v>885</v>
      </c>
      <c r="C16" s="7">
        <v>885</v>
      </c>
      <c r="D16" s="7">
        <v>1155</v>
      </c>
      <c r="E16" s="7">
        <v>975</v>
      </c>
      <c r="F16" s="7">
        <v>1065</v>
      </c>
      <c r="G16" s="7">
        <v>20505</v>
      </c>
      <c r="H16" s="5">
        <v>1155</v>
      </c>
      <c r="I16" s="5">
        <v>975</v>
      </c>
      <c r="J16" s="5">
        <v>885</v>
      </c>
      <c r="K16" s="5">
        <v>615</v>
      </c>
      <c r="L16" s="5">
        <v>795</v>
      </c>
      <c r="M16" s="5">
        <v>705</v>
      </c>
      <c r="N16" s="5">
        <f t="shared" si="0"/>
        <v>30600</v>
      </c>
    </row>
    <row r="17" spans="1:14" ht="20.149999999999999" customHeight="1" x14ac:dyDescent="0.3">
      <c r="A17" s="3" t="s">
        <v>27</v>
      </c>
      <c r="B17" s="6">
        <v>1155</v>
      </c>
      <c r="C17" s="6">
        <v>1335</v>
      </c>
      <c r="D17" s="6">
        <v>1425</v>
      </c>
      <c r="E17" s="6">
        <v>1245</v>
      </c>
      <c r="F17" s="6">
        <v>795</v>
      </c>
      <c r="G17" s="6">
        <v>0</v>
      </c>
      <c r="H17" s="5">
        <v>0</v>
      </c>
      <c r="I17" s="5">
        <v>3225</v>
      </c>
      <c r="J17" s="5">
        <v>3135</v>
      </c>
      <c r="K17" s="5">
        <v>2865</v>
      </c>
      <c r="L17" s="5">
        <v>2955</v>
      </c>
      <c r="M17" s="5">
        <v>2685</v>
      </c>
      <c r="N17" s="5">
        <f t="shared" si="0"/>
        <v>20820</v>
      </c>
    </row>
    <row r="18" spans="1:14" ht="20.149999999999999" customHeight="1" x14ac:dyDescent="0.3">
      <c r="A18" s="4" t="s">
        <v>28</v>
      </c>
      <c r="B18" s="7">
        <v>615</v>
      </c>
      <c r="C18" s="7">
        <v>525</v>
      </c>
      <c r="D18" s="7">
        <v>0</v>
      </c>
      <c r="E18" s="7">
        <v>525</v>
      </c>
      <c r="F18" s="7">
        <v>525</v>
      </c>
      <c r="G18" s="7">
        <v>31305</v>
      </c>
      <c r="H18" s="5">
        <v>435</v>
      </c>
      <c r="I18" s="5">
        <v>525</v>
      </c>
      <c r="J18" s="5">
        <v>795</v>
      </c>
      <c r="K18" s="5">
        <v>705</v>
      </c>
      <c r="L18" s="5">
        <v>705</v>
      </c>
      <c r="M18" s="5">
        <v>615</v>
      </c>
      <c r="N18" s="5">
        <f t="shared" si="0"/>
        <v>37275</v>
      </c>
    </row>
    <row r="19" spans="1:14" x14ac:dyDescent="0.3">
      <c r="A19" s="9" t="s">
        <v>38</v>
      </c>
      <c r="B19" s="5">
        <f>SUM(B5:B18)</f>
        <v>18120</v>
      </c>
      <c r="C19" s="5">
        <f t="shared" ref="C19:M19" si="1">SUM(C5:C18)</f>
        <v>19815</v>
      </c>
      <c r="D19" s="5">
        <f t="shared" si="1"/>
        <v>24600</v>
      </c>
      <c r="E19" s="5">
        <f t="shared" si="1"/>
        <v>27285</v>
      </c>
      <c r="F19" s="5">
        <f t="shared" si="1"/>
        <v>29715</v>
      </c>
      <c r="G19" s="5">
        <f t="shared" si="1"/>
        <v>536615</v>
      </c>
      <c r="H19" s="5">
        <f t="shared" si="1"/>
        <v>16155</v>
      </c>
      <c r="I19" s="5">
        <f t="shared" si="1"/>
        <v>17055</v>
      </c>
      <c r="J19" s="5">
        <f t="shared" si="1"/>
        <v>20370</v>
      </c>
      <c r="K19" s="5">
        <f t="shared" si="1"/>
        <v>18645</v>
      </c>
      <c r="L19" s="5">
        <f t="shared" si="1"/>
        <v>19365</v>
      </c>
      <c r="M19" s="5">
        <f t="shared" si="1"/>
        <v>17310</v>
      </c>
      <c r="N19" s="11">
        <f t="shared" ref="N19" si="2">SUM(N5:N18)</f>
        <v>765050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9"/>
  <sheetViews>
    <sheetView topLeftCell="F1" zoomScale="66" zoomScaleNormal="66" workbookViewId="0">
      <selection activeCell="AD5" sqref="AD5:AD19"/>
    </sheetView>
  </sheetViews>
  <sheetFormatPr defaultColWidth="9.1796875" defaultRowHeight="14" x14ac:dyDescent="0.3"/>
  <cols>
    <col min="1" max="1" width="17.7265625" style="1" customWidth="1"/>
    <col min="2" max="2" width="10.453125" style="1" customWidth="1"/>
    <col min="3" max="16" width="9.1796875" style="1"/>
    <col min="17" max="17" width="17" style="1" customWidth="1"/>
    <col min="18" max="29" width="10.1796875" style="1" bestFit="1" customWidth="1"/>
    <col min="30" max="30" width="15.1796875" style="1" customWidth="1"/>
    <col min="31" max="16384" width="9.1796875" style="1"/>
  </cols>
  <sheetData>
    <row r="1" spans="1:30" x14ac:dyDescent="0.3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Q1" s="13" t="s">
        <v>35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Q2" s="13" t="s">
        <v>42</v>
      </c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4" spans="1:30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Q4" s="2" t="s">
        <v>1</v>
      </c>
      <c r="R4" s="2" t="s">
        <v>2</v>
      </c>
      <c r="S4" s="2" t="s">
        <v>3</v>
      </c>
      <c r="T4" s="2" t="s">
        <v>4</v>
      </c>
      <c r="U4" s="2" t="s">
        <v>5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13</v>
      </c>
      <c r="AD4" s="2" t="s">
        <v>14</v>
      </c>
    </row>
    <row r="5" spans="1:30" ht="20.149999999999999" customHeight="1" x14ac:dyDescent="0.3">
      <c r="A5" s="3" t="s">
        <v>15</v>
      </c>
      <c r="B5" s="6">
        <v>1461.0684000000001</v>
      </c>
      <c r="C5" s="6">
        <v>1461.0684000000001</v>
      </c>
      <c r="D5" s="6">
        <v>1461.0684000000001</v>
      </c>
      <c r="E5" s="6">
        <v>1461.0684000000001</v>
      </c>
      <c r="F5" s="6">
        <v>1461.0684000000001</v>
      </c>
      <c r="G5" s="6">
        <v>1461.0683999999999</v>
      </c>
      <c r="H5" s="5">
        <v>1461.0683999999999</v>
      </c>
      <c r="I5" s="5">
        <v>1462.6391999999998</v>
      </c>
      <c r="J5" s="5">
        <v>1463</v>
      </c>
      <c r="K5" s="5">
        <v>1462.7513999999999</v>
      </c>
      <c r="L5" s="5">
        <v>1463.5367999999999</v>
      </c>
      <c r="M5" s="5">
        <v>1463.8733999999999</v>
      </c>
      <c r="N5" s="5">
        <f>SUM(B5:M5)</f>
        <v>17543.279599999998</v>
      </c>
      <c r="Q5" s="3" t="s">
        <v>15</v>
      </c>
      <c r="R5" s="6">
        <v>131360</v>
      </c>
      <c r="S5" s="6">
        <v>131360</v>
      </c>
      <c r="T5" s="6">
        <v>131000</v>
      </c>
      <c r="U5" s="6">
        <v>131000</v>
      </c>
      <c r="V5" s="6">
        <v>131000</v>
      </c>
      <c r="W5" s="6">
        <v>131000</v>
      </c>
      <c r="X5" s="5">
        <v>176000</v>
      </c>
      <c r="Y5" s="5">
        <v>183000</v>
      </c>
      <c r="Z5" s="5">
        <v>183000</v>
      </c>
      <c r="AA5" s="5">
        <v>183000</v>
      </c>
      <c r="AB5" s="5">
        <v>183000</v>
      </c>
      <c r="AC5" s="5">
        <v>183000</v>
      </c>
      <c r="AD5" s="5">
        <f>SUM(R5:AC5)</f>
        <v>1877720</v>
      </c>
    </row>
    <row r="6" spans="1:30" ht="20.149999999999999" customHeight="1" x14ac:dyDescent="0.3">
      <c r="A6" s="4" t="s">
        <v>16</v>
      </c>
      <c r="B6" s="7">
        <v>6549.6750000000002</v>
      </c>
      <c r="C6" s="7">
        <v>6551.9189999999999</v>
      </c>
      <c r="D6" s="7">
        <v>6551.9189999999999</v>
      </c>
      <c r="E6" s="7">
        <v>6551.9189999999999</v>
      </c>
      <c r="F6" s="7">
        <v>6551.9189999999999</v>
      </c>
      <c r="G6" s="7">
        <v>6551.9189999999999</v>
      </c>
      <c r="H6" s="5">
        <v>6551.9189999999999</v>
      </c>
      <c r="I6" s="5">
        <v>6551.9189999999999</v>
      </c>
      <c r="J6" s="5">
        <v>6552</v>
      </c>
      <c r="K6" s="5">
        <v>6551.9189999999999</v>
      </c>
      <c r="L6" s="5">
        <v>6551.9189999999999</v>
      </c>
      <c r="M6" s="5">
        <v>6551.5823999999993</v>
      </c>
      <c r="N6" s="5">
        <f t="shared" ref="N6:N18" si="0">SUM(B6:M6)</f>
        <v>78620.52840000001</v>
      </c>
      <c r="Q6" s="4" t="s">
        <v>16</v>
      </c>
      <c r="R6" s="7">
        <v>201000</v>
      </c>
      <c r="S6" s="7">
        <v>201000</v>
      </c>
      <c r="T6" s="7">
        <v>223000</v>
      </c>
      <c r="U6" s="7">
        <v>223000</v>
      </c>
      <c r="V6" s="7">
        <v>220000</v>
      </c>
      <c r="W6" s="7">
        <v>220000</v>
      </c>
      <c r="X6" s="5">
        <v>220000</v>
      </c>
      <c r="Y6" s="5">
        <v>220000</v>
      </c>
      <c r="Z6" s="5">
        <v>210000</v>
      </c>
      <c r="AA6" s="5">
        <v>210000</v>
      </c>
      <c r="AB6" s="5">
        <v>200000</v>
      </c>
      <c r="AC6" s="5">
        <v>200000</v>
      </c>
      <c r="AD6" s="5">
        <f t="shared" ref="AD6:AD18" si="1">SUM(R6:AC6)</f>
        <v>2548000</v>
      </c>
    </row>
    <row r="7" spans="1:30" ht="20.149999999999999" customHeight="1" x14ac:dyDescent="0.3">
      <c r="A7" s="4" t="s">
        <v>17</v>
      </c>
      <c r="B7" s="7">
        <v>10800.5964</v>
      </c>
      <c r="C7" s="7">
        <v>10308.150600000001</v>
      </c>
      <c r="D7" s="7">
        <v>10308.150600000001</v>
      </c>
      <c r="E7" s="7">
        <v>10403.5206</v>
      </c>
      <c r="F7" s="7">
        <v>10400.6034</v>
      </c>
      <c r="G7" s="7">
        <v>10396.3398</v>
      </c>
      <c r="H7" s="5">
        <v>10406.7744</v>
      </c>
      <c r="I7" s="5">
        <v>10412.945399999999</v>
      </c>
      <c r="J7" s="5">
        <v>10413</v>
      </c>
      <c r="K7" s="5">
        <v>10417.3212</v>
      </c>
      <c r="L7" s="5">
        <v>10412.6088</v>
      </c>
      <c r="M7" s="5">
        <v>10417.3212</v>
      </c>
      <c r="N7" s="5">
        <f t="shared" si="0"/>
        <v>125097.33240000001</v>
      </c>
      <c r="Q7" s="4" t="s">
        <v>17</v>
      </c>
      <c r="R7" s="7">
        <v>493500</v>
      </c>
      <c r="S7" s="7">
        <v>483500</v>
      </c>
      <c r="T7" s="7">
        <v>479500</v>
      </c>
      <c r="U7" s="7">
        <v>486500</v>
      </c>
      <c r="V7" s="7">
        <v>499500</v>
      </c>
      <c r="W7" s="7">
        <v>499500</v>
      </c>
      <c r="X7" s="5">
        <v>480500</v>
      </c>
      <c r="Y7" s="5">
        <v>491500</v>
      </c>
      <c r="Z7" s="5">
        <v>491500</v>
      </c>
      <c r="AA7" s="5">
        <v>491000</v>
      </c>
      <c r="AB7" s="5">
        <v>491000</v>
      </c>
      <c r="AC7" s="5">
        <v>491000</v>
      </c>
      <c r="AD7" s="5">
        <f t="shared" si="1"/>
        <v>5878500</v>
      </c>
    </row>
    <row r="8" spans="1:30" ht="20.149999999999999" customHeight="1" x14ac:dyDescent="0.3">
      <c r="A8" s="4" t="s">
        <v>18</v>
      </c>
      <c r="B8" s="7">
        <v>8725.1208000000006</v>
      </c>
      <c r="C8" s="7">
        <v>8725.4573999999993</v>
      </c>
      <c r="D8" s="7">
        <v>8728.2623999999996</v>
      </c>
      <c r="E8" s="7">
        <v>8729.8331999999991</v>
      </c>
      <c r="F8" s="7">
        <v>8731.7405999999992</v>
      </c>
      <c r="G8" s="7">
        <v>8729.9453999999987</v>
      </c>
      <c r="H8" s="5">
        <v>8731.0673999999999</v>
      </c>
      <c r="I8" s="5">
        <v>8736.0041999999994</v>
      </c>
      <c r="J8" s="5">
        <v>8745</v>
      </c>
      <c r="K8" s="5">
        <v>8756.5367999999999</v>
      </c>
      <c r="L8" s="5">
        <v>8761.8101999999999</v>
      </c>
      <c r="M8" s="5">
        <v>8764.5029999999988</v>
      </c>
      <c r="N8" s="5">
        <f t="shared" si="0"/>
        <v>104865.28139999998</v>
      </c>
      <c r="Q8" s="4" t="s">
        <v>18</v>
      </c>
      <c r="R8" s="7">
        <v>236250</v>
      </c>
      <c r="S8" s="7">
        <v>236250</v>
      </c>
      <c r="T8" s="7">
        <v>236250</v>
      </c>
      <c r="U8" s="7">
        <v>236250</v>
      </c>
      <c r="V8" s="7">
        <v>236250</v>
      </c>
      <c r="W8" s="7">
        <v>236250</v>
      </c>
      <c r="X8" s="5">
        <v>236250</v>
      </c>
      <c r="Y8" s="5">
        <v>236250</v>
      </c>
      <c r="Z8" s="5">
        <v>235250</v>
      </c>
      <c r="AA8" s="5">
        <v>235250</v>
      </c>
      <c r="AB8" s="5">
        <v>235250</v>
      </c>
      <c r="AC8" s="5">
        <v>235250</v>
      </c>
      <c r="AD8" s="5">
        <f t="shared" si="1"/>
        <v>2831000</v>
      </c>
    </row>
    <row r="9" spans="1:30" ht="20.149999999999999" customHeight="1" x14ac:dyDescent="0.3">
      <c r="A9" s="4" t="s">
        <v>19</v>
      </c>
      <c r="B9" s="7">
        <v>2447.643</v>
      </c>
      <c r="C9" s="7">
        <v>2451.009</v>
      </c>
      <c r="D9" s="7">
        <v>2452.1309999999999</v>
      </c>
      <c r="E9" s="7">
        <v>2455.4969999999998</v>
      </c>
      <c r="F9" s="7">
        <v>2453.2530000000002</v>
      </c>
      <c r="G9" s="7">
        <v>2453.2529999999997</v>
      </c>
      <c r="H9" s="5">
        <v>2453.2529999999997</v>
      </c>
      <c r="I9" s="5">
        <v>2447.0819999999999</v>
      </c>
      <c r="J9" s="5">
        <v>2447</v>
      </c>
      <c r="K9" s="5">
        <v>2447.0819999999999</v>
      </c>
      <c r="L9" s="5">
        <v>2439.7889999999998</v>
      </c>
      <c r="M9" s="5">
        <v>2439.7889999999998</v>
      </c>
      <c r="N9" s="5">
        <f t="shared" si="0"/>
        <v>29386.780999999999</v>
      </c>
      <c r="Q9" s="4" t="s">
        <v>19</v>
      </c>
      <c r="R9" s="7">
        <v>48000</v>
      </c>
      <c r="S9" s="7">
        <v>53000</v>
      </c>
      <c r="T9" s="7">
        <v>53000</v>
      </c>
      <c r="U9" s="7">
        <v>60000</v>
      </c>
      <c r="V9" s="7">
        <v>54000</v>
      </c>
      <c r="W9" s="7">
        <v>58000</v>
      </c>
      <c r="X9" s="5">
        <v>58000</v>
      </c>
      <c r="Y9" s="5">
        <v>61000</v>
      </c>
      <c r="Z9" s="5">
        <v>61000</v>
      </c>
      <c r="AA9" s="5">
        <v>59000</v>
      </c>
      <c r="AB9" s="5">
        <v>60000</v>
      </c>
      <c r="AC9" s="5">
        <v>60000</v>
      </c>
      <c r="AD9" s="5">
        <f t="shared" si="1"/>
        <v>685000</v>
      </c>
    </row>
    <row r="10" spans="1:30" ht="20.149999999999999" customHeight="1" x14ac:dyDescent="0.3">
      <c r="A10" s="3" t="s">
        <v>20</v>
      </c>
      <c r="B10" s="6">
        <v>3119.0477999999998</v>
      </c>
      <c r="C10" s="6">
        <v>3119.6088</v>
      </c>
      <c r="D10" s="6">
        <v>3120.1698000000001</v>
      </c>
      <c r="E10" s="6">
        <v>3120.1698000000001</v>
      </c>
      <c r="F10" s="6">
        <v>3120.1698000000001</v>
      </c>
      <c r="G10" s="6">
        <v>3122.0771999999997</v>
      </c>
      <c r="H10" s="5">
        <v>3122.6381999999999</v>
      </c>
      <c r="I10" s="5">
        <v>3122.6381999999999</v>
      </c>
      <c r="J10" s="5">
        <v>3133</v>
      </c>
      <c r="K10" s="5">
        <v>3134.4191999999998</v>
      </c>
      <c r="L10" s="5">
        <v>3139.0193999999997</v>
      </c>
      <c r="M10" s="5">
        <v>3140.2536</v>
      </c>
      <c r="N10" s="5">
        <f t="shared" si="0"/>
        <v>37513.211800000005</v>
      </c>
      <c r="Q10" s="3" t="s">
        <v>20</v>
      </c>
      <c r="R10" s="6">
        <v>578500</v>
      </c>
      <c r="S10" s="6">
        <v>578500</v>
      </c>
      <c r="T10" s="6">
        <v>578500</v>
      </c>
      <c r="U10" s="6">
        <v>588500</v>
      </c>
      <c r="V10" s="6">
        <v>589500</v>
      </c>
      <c r="W10" s="6">
        <v>589500</v>
      </c>
      <c r="X10" s="5">
        <v>589500</v>
      </c>
      <c r="Y10" s="5">
        <v>631500</v>
      </c>
      <c r="Z10" s="5">
        <v>638000</v>
      </c>
      <c r="AA10" s="5">
        <v>638000</v>
      </c>
      <c r="AB10" s="5">
        <v>625000</v>
      </c>
      <c r="AC10" s="5">
        <v>625000</v>
      </c>
      <c r="AD10" s="5">
        <f t="shared" si="1"/>
        <v>7250000</v>
      </c>
    </row>
    <row r="11" spans="1:30" ht="20.149999999999999" customHeight="1" x14ac:dyDescent="0.3">
      <c r="A11" s="4" t="s">
        <v>21</v>
      </c>
      <c r="B11" s="7">
        <v>2435.6376</v>
      </c>
      <c r="C11" s="7">
        <v>2435.6376</v>
      </c>
      <c r="D11" s="7">
        <v>2435.6376</v>
      </c>
      <c r="E11" s="7">
        <v>2442.5940000000001</v>
      </c>
      <c r="F11" s="7">
        <v>2442.5940000000001</v>
      </c>
      <c r="G11" s="7">
        <v>2442.5940000000001</v>
      </c>
      <c r="H11" s="5">
        <v>2442.5940000000001</v>
      </c>
      <c r="I11" s="5">
        <v>2442.5940000000001</v>
      </c>
      <c r="J11" s="5">
        <v>2443</v>
      </c>
      <c r="K11" s="5">
        <v>2442.5940000000001</v>
      </c>
      <c r="L11" s="5">
        <v>2442.5940000000001</v>
      </c>
      <c r="M11" s="5">
        <v>2442.5940000000001</v>
      </c>
      <c r="N11" s="5">
        <f t="shared" si="0"/>
        <v>29290.664800000006</v>
      </c>
      <c r="Q11" s="4" t="s">
        <v>21</v>
      </c>
      <c r="R11" s="7">
        <v>284000</v>
      </c>
      <c r="S11" s="7">
        <v>284000</v>
      </c>
      <c r="T11" s="7">
        <v>284000</v>
      </c>
      <c r="U11" s="7">
        <v>284000</v>
      </c>
      <c r="V11" s="7">
        <v>284000</v>
      </c>
      <c r="W11" s="7">
        <v>284000</v>
      </c>
      <c r="X11" s="5">
        <v>284000</v>
      </c>
      <c r="Y11" s="5">
        <v>264000</v>
      </c>
      <c r="Z11" s="5">
        <v>264000</v>
      </c>
      <c r="AA11" s="5">
        <v>264000</v>
      </c>
      <c r="AB11" s="5">
        <v>284000</v>
      </c>
      <c r="AC11" s="5">
        <v>284000</v>
      </c>
      <c r="AD11" s="5">
        <f t="shared" si="1"/>
        <v>3348000</v>
      </c>
    </row>
    <row r="12" spans="1:30" ht="20.149999999999999" customHeight="1" x14ac:dyDescent="0.3">
      <c r="A12" s="4" t="s">
        <v>22</v>
      </c>
      <c r="B12" s="7">
        <v>1921.9860000000001</v>
      </c>
      <c r="C12" s="7">
        <v>1921.9860000000001</v>
      </c>
      <c r="D12" s="7">
        <v>1921.9860000000001</v>
      </c>
      <c r="E12" s="7">
        <v>1921.9860000000001</v>
      </c>
      <c r="F12" s="7">
        <v>1921.9860000000001</v>
      </c>
      <c r="G12" s="7">
        <v>1921.9859999999999</v>
      </c>
      <c r="H12" s="5">
        <v>1921.9859999999999</v>
      </c>
      <c r="I12" s="5">
        <v>1921.9859999999999</v>
      </c>
      <c r="J12" s="5">
        <v>1911</v>
      </c>
      <c r="K12" s="5">
        <v>1909.8683999999998</v>
      </c>
      <c r="L12" s="5">
        <v>1909.8683999999998</v>
      </c>
      <c r="M12" s="5">
        <v>1909.8683999999998</v>
      </c>
      <c r="N12" s="5">
        <f t="shared" si="0"/>
        <v>23016.493200000001</v>
      </c>
      <c r="Q12" s="4" t="s">
        <v>22</v>
      </c>
      <c r="R12" s="7">
        <v>340000</v>
      </c>
      <c r="S12" s="7">
        <v>340000</v>
      </c>
      <c r="T12" s="7">
        <v>340000</v>
      </c>
      <c r="U12" s="7">
        <v>340000</v>
      </c>
      <c r="V12" s="7">
        <v>340000</v>
      </c>
      <c r="W12" s="7">
        <v>340000</v>
      </c>
      <c r="X12" s="5">
        <v>340000</v>
      </c>
      <c r="Y12" s="5">
        <v>340000</v>
      </c>
      <c r="Z12" s="5">
        <v>329000</v>
      </c>
      <c r="AA12" s="5">
        <v>329000</v>
      </c>
      <c r="AB12" s="5">
        <v>329000</v>
      </c>
      <c r="AC12" s="5">
        <v>329000</v>
      </c>
      <c r="AD12" s="5">
        <f t="shared" si="1"/>
        <v>4036000</v>
      </c>
    </row>
    <row r="13" spans="1:30" ht="20.149999999999999" customHeight="1" x14ac:dyDescent="0.3">
      <c r="A13" s="3" t="s">
        <v>23</v>
      </c>
      <c r="B13" s="6">
        <v>717.29459999999995</v>
      </c>
      <c r="C13" s="6">
        <v>718.52880000000005</v>
      </c>
      <c r="D13" s="6">
        <v>617.21220000000005</v>
      </c>
      <c r="E13" s="6">
        <v>615.86580000000004</v>
      </c>
      <c r="F13" s="6">
        <v>623.49540000000002</v>
      </c>
      <c r="G13" s="6">
        <v>623.49540000000002</v>
      </c>
      <c r="H13" s="5">
        <v>623.49540000000002</v>
      </c>
      <c r="I13" s="5">
        <v>624.7296</v>
      </c>
      <c r="J13" s="5">
        <v>627</v>
      </c>
      <c r="K13" s="5">
        <v>628.43219999999997</v>
      </c>
      <c r="L13" s="5">
        <v>631.125</v>
      </c>
      <c r="M13" s="5">
        <v>636.06179999999995</v>
      </c>
      <c r="N13" s="5">
        <f t="shared" si="0"/>
        <v>7686.7361999999994</v>
      </c>
      <c r="Q13" s="3" t="s">
        <v>23</v>
      </c>
      <c r="R13" s="6">
        <v>210500</v>
      </c>
      <c r="S13" s="6">
        <v>210500</v>
      </c>
      <c r="T13" s="6">
        <v>210500</v>
      </c>
      <c r="U13" s="6">
        <v>210500</v>
      </c>
      <c r="V13" s="6">
        <v>200500</v>
      </c>
      <c r="W13" s="6">
        <v>200500</v>
      </c>
      <c r="X13" s="5">
        <v>200500</v>
      </c>
      <c r="Y13" s="5">
        <v>200500</v>
      </c>
      <c r="Z13" s="5">
        <v>200500</v>
      </c>
      <c r="AA13" s="5">
        <v>200500</v>
      </c>
      <c r="AB13" s="5">
        <v>200500</v>
      </c>
      <c r="AC13" s="5">
        <v>200500</v>
      </c>
      <c r="AD13" s="5">
        <f t="shared" si="1"/>
        <v>2446000</v>
      </c>
    </row>
    <row r="14" spans="1:30" ht="20.149999999999999" customHeight="1" x14ac:dyDescent="0.3">
      <c r="A14" s="4" t="s">
        <v>24</v>
      </c>
      <c r="B14" s="7">
        <v>2617.7381999999998</v>
      </c>
      <c r="C14" s="7">
        <v>2618.6358</v>
      </c>
      <c r="D14" s="7">
        <v>2602.8155999999999</v>
      </c>
      <c r="E14" s="7">
        <v>2604.1619999999998</v>
      </c>
      <c r="F14" s="7">
        <v>2605.2840000000001</v>
      </c>
      <c r="G14" s="7">
        <v>2606.8548000000001</v>
      </c>
      <c r="H14" s="5">
        <v>2607.6401999999998</v>
      </c>
      <c r="I14" s="5">
        <v>2608.65</v>
      </c>
      <c r="J14" s="5">
        <v>2611</v>
      </c>
      <c r="K14" s="5">
        <v>2611.3427999999999</v>
      </c>
      <c r="L14" s="5">
        <v>2613.1379999999999</v>
      </c>
      <c r="M14" s="5">
        <v>2615.7185999999997</v>
      </c>
      <c r="N14" s="5">
        <f t="shared" si="0"/>
        <v>31322.979999999996</v>
      </c>
      <c r="Q14" s="4" t="s">
        <v>24</v>
      </c>
      <c r="R14" s="7">
        <v>320000</v>
      </c>
      <c r="S14" s="7">
        <v>336200</v>
      </c>
      <c r="T14" s="7">
        <v>353200</v>
      </c>
      <c r="U14" s="7">
        <v>353200</v>
      </c>
      <c r="V14" s="7">
        <v>365200</v>
      </c>
      <c r="W14" s="7">
        <v>381200</v>
      </c>
      <c r="X14" s="5">
        <v>369200</v>
      </c>
      <c r="Y14" s="5">
        <v>369200</v>
      </c>
      <c r="Z14" s="5">
        <v>369200</v>
      </c>
      <c r="AA14" s="5">
        <v>379200</v>
      </c>
      <c r="AB14" s="5">
        <v>379200</v>
      </c>
      <c r="AC14" s="5">
        <v>379200</v>
      </c>
      <c r="AD14" s="5">
        <f t="shared" si="1"/>
        <v>4354200</v>
      </c>
    </row>
    <row r="15" spans="1:30" ht="20.149999999999999" customHeight="1" x14ac:dyDescent="0.3">
      <c r="A15" s="3" t="s">
        <v>25</v>
      </c>
      <c r="B15" s="6">
        <v>2576.3364000000001</v>
      </c>
      <c r="C15" s="6">
        <v>2169.0504000000001</v>
      </c>
      <c r="D15" s="6">
        <v>2089.6127999999999</v>
      </c>
      <c r="E15" s="6">
        <v>2017.9169999999999</v>
      </c>
      <c r="F15" s="6">
        <v>2077.944</v>
      </c>
      <c r="G15" s="6">
        <v>1925.913</v>
      </c>
      <c r="H15" s="5">
        <v>1930.6253999999999</v>
      </c>
      <c r="I15" s="5">
        <v>1945.6601999999998</v>
      </c>
      <c r="J15" s="5">
        <v>6265</v>
      </c>
      <c r="K15" s="5">
        <v>1978.6469999999999</v>
      </c>
      <c r="L15" s="5">
        <v>1981.7885999999999</v>
      </c>
      <c r="M15" s="5">
        <v>1995.1404</v>
      </c>
      <c r="N15" s="5">
        <f t="shared" si="0"/>
        <v>28953.635200000001</v>
      </c>
      <c r="Q15" s="3" t="s">
        <v>25</v>
      </c>
      <c r="R15" s="6">
        <v>645000</v>
      </c>
      <c r="S15" s="6">
        <v>705000</v>
      </c>
      <c r="T15" s="6">
        <v>705000</v>
      </c>
      <c r="U15" s="6">
        <v>718000</v>
      </c>
      <c r="V15" s="6">
        <v>718000</v>
      </c>
      <c r="W15" s="6">
        <v>718000</v>
      </c>
      <c r="X15" s="5">
        <v>718000</v>
      </c>
      <c r="Y15" s="5">
        <v>691000</v>
      </c>
      <c r="Z15" s="5">
        <v>691000</v>
      </c>
      <c r="AA15" s="5">
        <v>691000</v>
      </c>
      <c r="AB15" s="5">
        <v>691000</v>
      </c>
      <c r="AC15" s="5">
        <v>691000</v>
      </c>
      <c r="AD15" s="5">
        <f t="shared" si="1"/>
        <v>8382000</v>
      </c>
    </row>
    <row r="16" spans="1:30" ht="20.149999999999999" customHeight="1" x14ac:dyDescent="0.3">
      <c r="A16" s="4" t="s">
        <v>26</v>
      </c>
      <c r="B16" s="7">
        <v>1299.3882000000001</v>
      </c>
      <c r="C16" s="7">
        <v>1316.106</v>
      </c>
      <c r="D16" s="7">
        <v>1330.692</v>
      </c>
      <c r="E16" s="7">
        <v>1335.4043999999999</v>
      </c>
      <c r="F16" s="7">
        <v>1338.546</v>
      </c>
      <c r="G16" s="7">
        <v>1348.4195999999999</v>
      </c>
      <c r="H16" s="5">
        <v>1356.8345999999999</v>
      </c>
      <c r="I16" s="5">
        <v>1357.62</v>
      </c>
      <c r="J16" s="5">
        <v>1365</v>
      </c>
      <c r="K16" s="5">
        <v>1378.2647999999999</v>
      </c>
      <c r="L16" s="5">
        <v>1380.2844</v>
      </c>
      <c r="M16" s="5">
        <v>1380.2844</v>
      </c>
      <c r="N16" s="5">
        <f t="shared" si="0"/>
        <v>16186.844400000002</v>
      </c>
      <c r="Q16" s="4" t="s">
        <v>26</v>
      </c>
      <c r="R16" s="7">
        <v>238000</v>
      </c>
      <c r="S16" s="7">
        <v>238000</v>
      </c>
      <c r="T16" s="7">
        <v>238000</v>
      </c>
      <c r="U16" s="7">
        <v>238000</v>
      </c>
      <c r="V16" s="7">
        <v>238000</v>
      </c>
      <c r="W16" s="7">
        <v>238000</v>
      </c>
      <c r="X16" s="5">
        <v>238000</v>
      </c>
      <c r="Y16" s="5">
        <v>238000</v>
      </c>
      <c r="Z16" s="5">
        <v>238000</v>
      </c>
      <c r="AA16" s="5">
        <v>238000</v>
      </c>
      <c r="AB16" s="5">
        <v>238000</v>
      </c>
      <c r="AC16" s="5">
        <v>238000</v>
      </c>
      <c r="AD16" s="5">
        <f t="shared" si="1"/>
        <v>2856000</v>
      </c>
    </row>
    <row r="17" spans="1:30" ht="20.149999999999999" customHeight="1" x14ac:dyDescent="0.3">
      <c r="A17" s="3" t="s">
        <v>27</v>
      </c>
      <c r="B17" s="6">
        <v>2154.6887999999999</v>
      </c>
      <c r="C17" s="6">
        <v>2169.9479999999999</v>
      </c>
      <c r="D17" s="6">
        <v>2108.2379999999998</v>
      </c>
      <c r="E17" s="6">
        <v>2058.87</v>
      </c>
      <c r="F17" s="6">
        <v>2067.846</v>
      </c>
      <c r="G17" s="6">
        <v>1939.9379999999999</v>
      </c>
      <c r="H17" s="5">
        <v>1928.2692</v>
      </c>
      <c r="I17" s="5">
        <v>1917.3857999999998</v>
      </c>
      <c r="J17" s="5">
        <v>1892</v>
      </c>
      <c r="K17" s="5">
        <v>1950.2603999999999</v>
      </c>
      <c r="L17" s="5">
        <v>1881.9305999999999</v>
      </c>
      <c r="M17" s="5">
        <v>1847.3729999999998</v>
      </c>
      <c r="N17" s="5">
        <f t="shared" si="0"/>
        <v>23916.747799999997</v>
      </c>
      <c r="Q17" s="3" t="s">
        <v>27</v>
      </c>
      <c r="R17" s="6">
        <v>288000</v>
      </c>
      <c r="S17" s="6">
        <v>288000</v>
      </c>
      <c r="T17" s="6">
        <v>288000</v>
      </c>
      <c r="U17" s="6">
        <v>288000</v>
      </c>
      <c r="V17" s="6">
        <v>288000</v>
      </c>
      <c r="W17" s="6">
        <v>288000</v>
      </c>
      <c r="X17" s="5">
        <v>288000</v>
      </c>
      <c r="Y17" s="5">
        <v>288000</v>
      </c>
      <c r="Z17" s="5">
        <v>288000</v>
      </c>
      <c r="AA17" s="5">
        <v>288000</v>
      </c>
      <c r="AB17" s="5">
        <v>288000</v>
      </c>
      <c r="AC17" s="5">
        <v>288000</v>
      </c>
      <c r="AD17" s="5">
        <f t="shared" si="1"/>
        <v>3456000</v>
      </c>
    </row>
    <row r="18" spans="1:30" ht="20.149999999999999" customHeight="1" x14ac:dyDescent="0.3">
      <c r="A18" s="4" t="s">
        <v>28</v>
      </c>
      <c r="B18" s="7">
        <v>1416.3006</v>
      </c>
      <c r="C18" s="7">
        <v>1413.1590000000001</v>
      </c>
      <c r="D18" s="7">
        <v>1412.2614000000001</v>
      </c>
      <c r="E18" s="7">
        <v>1412.598</v>
      </c>
      <c r="F18" s="7">
        <v>1416.4128000000001</v>
      </c>
      <c r="G18" s="7">
        <v>1412.598</v>
      </c>
      <c r="H18" s="5">
        <v>1412.9345999999998</v>
      </c>
      <c r="I18" s="5">
        <v>1415.403</v>
      </c>
      <c r="J18" s="5">
        <v>1414</v>
      </c>
      <c r="K18" s="5">
        <v>1413.9443999999999</v>
      </c>
      <c r="L18" s="5">
        <v>1412.3735999999999</v>
      </c>
      <c r="M18" s="5">
        <v>1415.9639999999999</v>
      </c>
      <c r="N18" s="5">
        <f t="shared" si="0"/>
        <v>16967.949400000001</v>
      </c>
      <c r="Q18" s="4" t="s">
        <v>28</v>
      </c>
      <c r="R18" s="7">
        <v>235000</v>
      </c>
      <c r="S18" s="7">
        <v>235000</v>
      </c>
      <c r="T18" s="7">
        <v>259000</v>
      </c>
      <c r="U18" s="7">
        <v>259000</v>
      </c>
      <c r="V18" s="7">
        <v>254000</v>
      </c>
      <c r="W18" s="7">
        <v>254000</v>
      </c>
      <c r="X18" s="5">
        <v>232000</v>
      </c>
      <c r="Y18" s="5">
        <v>232000</v>
      </c>
      <c r="Z18" s="5">
        <v>232000</v>
      </c>
      <c r="AA18" s="5">
        <v>232500</v>
      </c>
      <c r="AB18" s="5">
        <v>232500</v>
      </c>
      <c r="AC18" s="5">
        <v>232500</v>
      </c>
      <c r="AD18" s="5">
        <f t="shared" si="1"/>
        <v>2889500</v>
      </c>
    </row>
    <row r="19" spans="1:30" x14ac:dyDescent="0.3">
      <c r="A19" s="9" t="s">
        <v>38</v>
      </c>
      <c r="B19" s="5">
        <f>SUM(B5:B18)</f>
        <v>48242.521800000002</v>
      </c>
      <c r="C19" s="5">
        <f t="shared" ref="C19:N19" si="2">SUM(C5:C18)</f>
        <v>47380.26479999999</v>
      </c>
      <c r="D19" s="5">
        <f t="shared" si="2"/>
        <v>47140.156800000004</v>
      </c>
      <c r="E19" s="5">
        <f t="shared" si="2"/>
        <v>47131.405199999994</v>
      </c>
      <c r="F19" s="5">
        <f t="shared" si="2"/>
        <v>47212.862399999991</v>
      </c>
      <c r="G19" s="5">
        <f t="shared" si="2"/>
        <v>46936.401599999997</v>
      </c>
      <c r="H19" s="5">
        <f t="shared" si="2"/>
        <v>46951.099800000004</v>
      </c>
      <c r="I19" s="5">
        <f t="shared" si="2"/>
        <v>46967.256599999986</v>
      </c>
      <c r="J19" s="5">
        <f t="shared" si="2"/>
        <v>51281</v>
      </c>
      <c r="K19" s="5">
        <f t="shared" si="2"/>
        <v>47083.383599999994</v>
      </c>
      <c r="L19" s="5">
        <f t="shared" si="2"/>
        <v>47021.785799999991</v>
      </c>
      <c r="M19" s="5">
        <f t="shared" si="2"/>
        <v>47020.327199999992</v>
      </c>
      <c r="N19" s="11">
        <f t="shared" si="2"/>
        <v>570368.46560000011</v>
      </c>
      <c r="Q19" s="9" t="s">
        <v>38</v>
      </c>
      <c r="R19" s="5">
        <f>SUM(R5:R18)</f>
        <v>4249110</v>
      </c>
      <c r="S19" s="5">
        <f t="shared" ref="S19:AD19" si="3">SUM(S5:S18)</f>
        <v>4320310</v>
      </c>
      <c r="T19" s="5">
        <f t="shared" si="3"/>
        <v>4378950</v>
      </c>
      <c r="U19" s="5">
        <f t="shared" si="3"/>
        <v>4415950</v>
      </c>
      <c r="V19" s="5">
        <f t="shared" si="3"/>
        <v>4417950</v>
      </c>
      <c r="W19" s="5">
        <f t="shared" si="3"/>
        <v>4437950</v>
      </c>
      <c r="X19" s="5">
        <f t="shared" si="3"/>
        <v>4429950</v>
      </c>
      <c r="Y19" s="5">
        <f t="shared" si="3"/>
        <v>4445950</v>
      </c>
      <c r="Z19" s="5">
        <f t="shared" si="3"/>
        <v>4430450</v>
      </c>
      <c r="AA19" s="5">
        <f t="shared" si="3"/>
        <v>4438450</v>
      </c>
      <c r="AB19" s="5">
        <f t="shared" si="3"/>
        <v>4436450</v>
      </c>
      <c r="AC19" s="5">
        <f t="shared" si="3"/>
        <v>4436450</v>
      </c>
      <c r="AD19" s="11">
        <f t="shared" si="3"/>
        <v>52837920</v>
      </c>
    </row>
  </sheetData>
  <mergeCells count="4">
    <mergeCell ref="A1:N1"/>
    <mergeCell ref="A2:N2"/>
    <mergeCell ref="Q1:AD1"/>
    <mergeCell ref="Q2:AD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"/>
  <sheetViews>
    <sheetView zoomScale="68" zoomScaleNormal="68" workbookViewId="0">
      <selection activeCell="N5" sqref="N5:N19"/>
    </sheetView>
  </sheetViews>
  <sheetFormatPr defaultColWidth="9.1796875" defaultRowHeight="14" x14ac:dyDescent="0.3"/>
  <cols>
    <col min="1" max="1" width="19.26953125" style="1" customWidth="1"/>
    <col min="2" max="2" width="13.26953125" style="1" customWidth="1"/>
    <col min="3" max="16384" width="9.1796875" style="1"/>
  </cols>
  <sheetData>
    <row r="1" spans="1:14" x14ac:dyDescent="0.3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20.149999999999999" customHeight="1" x14ac:dyDescent="0.3">
      <c r="A5" s="3" t="s">
        <v>15</v>
      </c>
      <c r="B5" s="6">
        <v>169.40780000000001</v>
      </c>
      <c r="C5" s="6">
        <v>169.40780000000001</v>
      </c>
      <c r="D5" s="6">
        <v>169.40780000000001</v>
      </c>
      <c r="E5" s="6">
        <v>169.40780000000001</v>
      </c>
      <c r="F5" s="6">
        <v>169.40780000000001</v>
      </c>
      <c r="G5" s="6">
        <v>169.40780000000001</v>
      </c>
      <c r="H5" s="5">
        <v>169.40780000000001</v>
      </c>
      <c r="I5" s="5">
        <v>169.40780000000001</v>
      </c>
      <c r="J5" s="5">
        <v>169</v>
      </c>
      <c r="K5" s="5">
        <v>169.40780000000001</v>
      </c>
      <c r="L5" s="5">
        <v>169.40780000000001</v>
      </c>
      <c r="M5" s="5">
        <v>169.40780000000001</v>
      </c>
      <c r="N5" s="5">
        <f>SUM(B5:M5)</f>
        <v>2032.4857999999997</v>
      </c>
    </row>
    <row r="6" spans="1:14" ht="20.149999999999999" customHeight="1" x14ac:dyDescent="0.3">
      <c r="A6" s="4" t="s">
        <v>16</v>
      </c>
      <c r="B6" s="7">
        <v>127.8125</v>
      </c>
      <c r="C6" s="7">
        <v>127.8125</v>
      </c>
      <c r="D6" s="7">
        <v>127.8125</v>
      </c>
      <c r="E6" s="7">
        <v>127.8125</v>
      </c>
      <c r="F6" s="7">
        <v>127.8125</v>
      </c>
      <c r="G6" s="7">
        <v>127.8125</v>
      </c>
      <c r="H6" s="5">
        <v>127.8125</v>
      </c>
      <c r="I6" s="5">
        <v>127.8125</v>
      </c>
      <c r="J6" s="5">
        <v>128</v>
      </c>
      <c r="K6" s="5">
        <v>127.8125</v>
      </c>
      <c r="L6" s="5">
        <v>134.35649999999998</v>
      </c>
      <c r="M6" s="5">
        <v>134.35649999999998</v>
      </c>
      <c r="N6" s="5">
        <f t="shared" ref="N6:N18" si="0">SUM(B6:M6)</f>
        <v>1547.0254999999997</v>
      </c>
    </row>
    <row r="7" spans="1:14" ht="20.149999999999999" customHeight="1" x14ac:dyDescent="0.3">
      <c r="A7" s="4" t="s">
        <v>17</v>
      </c>
      <c r="B7" s="7">
        <v>1019.8006</v>
      </c>
      <c r="C7" s="7">
        <v>1012.8476000000001</v>
      </c>
      <c r="D7" s="7">
        <v>1013.9928</v>
      </c>
      <c r="E7" s="7">
        <v>1018.0419000000001</v>
      </c>
      <c r="F7" s="7">
        <v>1017.5102000000001</v>
      </c>
      <c r="G7" s="7">
        <v>1017.5101999999999</v>
      </c>
      <c r="H7" s="5">
        <v>1017.9191999999999</v>
      </c>
      <c r="I7" s="5">
        <v>1017.8783</v>
      </c>
      <c r="J7" s="5">
        <v>1018</v>
      </c>
      <c r="K7" s="5">
        <v>1018.5735999999999</v>
      </c>
      <c r="L7" s="5">
        <v>1018.9825999999999</v>
      </c>
      <c r="M7" s="5">
        <v>1019.1871</v>
      </c>
      <c r="N7" s="5">
        <f t="shared" si="0"/>
        <v>12210.2441</v>
      </c>
    </row>
    <row r="8" spans="1:14" ht="20.149999999999999" customHeight="1" x14ac:dyDescent="0.3">
      <c r="A8" s="4" t="s">
        <v>18</v>
      </c>
      <c r="B8" s="7">
        <v>410.30880000000002</v>
      </c>
      <c r="C8" s="7">
        <v>410.39060000000001</v>
      </c>
      <c r="D8" s="7">
        <v>410.5951</v>
      </c>
      <c r="E8" s="7">
        <v>410.5951</v>
      </c>
      <c r="F8" s="7">
        <v>410.5951</v>
      </c>
      <c r="G8" s="7">
        <v>410.75869999999998</v>
      </c>
      <c r="H8" s="5">
        <v>410.71780000000001</v>
      </c>
      <c r="I8" s="5">
        <v>411.57670000000002</v>
      </c>
      <c r="J8" s="5">
        <v>413</v>
      </c>
      <c r="K8" s="5">
        <v>413.78530000000001</v>
      </c>
      <c r="L8" s="5">
        <v>413.90800000000002</v>
      </c>
      <c r="M8" s="5">
        <v>414.11250000000001</v>
      </c>
      <c r="N8" s="5">
        <f t="shared" si="0"/>
        <v>4940.3437000000004</v>
      </c>
    </row>
    <row r="9" spans="1:14" ht="20.149999999999999" customHeight="1" x14ac:dyDescent="0.3">
      <c r="A9" s="4" t="s">
        <v>19</v>
      </c>
      <c r="B9" s="7">
        <v>624.952</v>
      </c>
      <c r="C9" s="7">
        <v>625.36099999999999</v>
      </c>
      <c r="D9" s="7">
        <v>626.38350000000003</v>
      </c>
      <c r="E9" s="7">
        <v>625.56550000000004</v>
      </c>
      <c r="F9" s="7">
        <v>624.33849999999995</v>
      </c>
      <c r="G9" s="7">
        <v>624.33849999999995</v>
      </c>
      <c r="H9" s="5">
        <v>624.33849999999995</v>
      </c>
      <c r="I9" s="5">
        <v>617.59</v>
      </c>
      <c r="J9" s="5">
        <v>618</v>
      </c>
      <c r="K9" s="5">
        <v>617.59</v>
      </c>
      <c r="L9" s="5">
        <v>609.20550000000003</v>
      </c>
      <c r="M9" s="5">
        <v>609.20550000000003</v>
      </c>
      <c r="N9" s="5">
        <f t="shared" si="0"/>
        <v>7446.8685000000005</v>
      </c>
    </row>
    <row r="10" spans="1:14" ht="20.149999999999999" customHeight="1" x14ac:dyDescent="0.3">
      <c r="A10" s="3" t="s">
        <v>20</v>
      </c>
      <c r="B10" s="6">
        <v>134.11109999999999</v>
      </c>
      <c r="C10" s="6">
        <v>134.11109999999999</v>
      </c>
      <c r="D10" s="6">
        <v>137.7921</v>
      </c>
      <c r="E10" s="6">
        <v>137.7921</v>
      </c>
      <c r="F10" s="6">
        <v>137.7921</v>
      </c>
      <c r="G10" s="6">
        <v>137.7921</v>
      </c>
      <c r="H10" s="5">
        <v>137.7921</v>
      </c>
      <c r="I10" s="5">
        <v>137.7921</v>
      </c>
      <c r="J10" s="5">
        <v>138</v>
      </c>
      <c r="K10" s="5">
        <v>137.7921</v>
      </c>
      <c r="L10" s="5">
        <v>137.7921</v>
      </c>
      <c r="M10" s="5">
        <v>137.7921</v>
      </c>
      <c r="N10" s="5">
        <f t="shared" si="0"/>
        <v>1646.3511000000003</v>
      </c>
    </row>
    <row r="11" spans="1:14" ht="20.149999999999999" customHeight="1" x14ac:dyDescent="0.3">
      <c r="A11" s="4" t="s">
        <v>21</v>
      </c>
      <c r="B11" s="7">
        <v>191.00299999999999</v>
      </c>
      <c r="C11" s="7">
        <v>191.00299999999999</v>
      </c>
      <c r="D11" s="7">
        <v>191.00299999999999</v>
      </c>
      <c r="E11" s="7">
        <v>192.55719999999999</v>
      </c>
      <c r="F11" s="7">
        <v>192.55719999999999</v>
      </c>
      <c r="G11" s="7">
        <v>192.55719999999999</v>
      </c>
      <c r="H11" s="5">
        <v>192.55719999999999</v>
      </c>
      <c r="I11" s="5">
        <v>192.55719999999999</v>
      </c>
      <c r="J11" s="5">
        <v>193</v>
      </c>
      <c r="K11" s="5">
        <v>192.55719999999999</v>
      </c>
      <c r="L11" s="5">
        <v>192.55719999999999</v>
      </c>
      <c r="M11" s="5">
        <v>192.55719999999999</v>
      </c>
      <c r="N11" s="5">
        <f t="shared" si="0"/>
        <v>2306.4666000000002</v>
      </c>
    </row>
    <row r="12" spans="1:14" ht="20.149999999999999" customHeight="1" x14ac:dyDescent="0.3">
      <c r="A12" s="4" t="s">
        <v>22</v>
      </c>
      <c r="B12" s="7">
        <v>860.61779999999999</v>
      </c>
      <c r="C12" s="7">
        <v>860.61779999999999</v>
      </c>
      <c r="D12" s="7">
        <v>860.61779999999999</v>
      </c>
      <c r="E12" s="7">
        <v>860.61779999999999</v>
      </c>
      <c r="F12" s="7">
        <v>860.61779999999999</v>
      </c>
      <c r="G12" s="7">
        <v>860.61779999999999</v>
      </c>
      <c r="H12" s="5">
        <v>860.61779999999999</v>
      </c>
      <c r="I12" s="5">
        <v>860.61779999999999</v>
      </c>
      <c r="J12" s="5">
        <v>861</v>
      </c>
      <c r="K12" s="5">
        <v>860.61779999999999</v>
      </c>
      <c r="L12" s="5">
        <v>860.61779999999999</v>
      </c>
      <c r="M12" s="5">
        <v>860.61779999999999</v>
      </c>
      <c r="N12" s="5">
        <f t="shared" si="0"/>
        <v>10327.7958</v>
      </c>
    </row>
    <row r="13" spans="1:14" ht="20.149999999999999" customHeight="1" x14ac:dyDescent="0.3">
      <c r="A13" s="3" t="s">
        <v>23</v>
      </c>
      <c r="B13" s="6">
        <v>1846.635</v>
      </c>
      <c r="C13" s="6">
        <v>1846.635</v>
      </c>
      <c r="D13" s="6">
        <v>1846.635</v>
      </c>
      <c r="E13" s="6">
        <v>1846.635</v>
      </c>
      <c r="F13" s="6">
        <v>1846.635</v>
      </c>
      <c r="G13" s="6">
        <v>1846.635</v>
      </c>
      <c r="H13" s="5">
        <v>1846.635</v>
      </c>
      <c r="I13" s="5">
        <v>1846.635</v>
      </c>
      <c r="J13" s="5">
        <v>1847</v>
      </c>
      <c r="K13" s="5">
        <v>1846.635</v>
      </c>
      <c r="L13" s="5">
        <v>1846.635</v>
      </c>
      <c r="M13" s="5">
        <v>1846.635</v>
      </c>
      <c r="N13" s="5">
        <f t="shared" si="0"/>
        <v>22159.984999999997</v>
      </c>
    </row>
    <row r="14" spans="1:14" ht="20.149999999999999" customHeight="1" x14ac:dyDescent="0.3">
      <c r="A14" s="4" t="s">
        <v>24</v>
      </c>
      <c r="B14" s="7">
        <v>48.016599999999997</v>
      </c>
      <c r="C14" s="7">
        <v>48.016599999999997</v>
      </c>
      <c r="D14" s="7">
        <v>48.016599999999997</v>
      </c>
      <c r="E14" s="7">
        <v>47.812100000000001</v>
      </c>
      <c r="F14" s="7">
        <v>47.812100000000001</v>
      </c>
      <c r="G14" s="7">
        <v>47.812100000000001</v>
      </c>
      <c r="H14" s="5">
        <v>47.812100000000001</v>
      </c>
      <c r="I14" s="5">
        <v>47.812100000000001</v>
      </c>
      <c r="J14" s="5">
        <v>48</v>
      </c>
      <c r="K14" s="5">
        <v>47.812100000000001</v>
      </c>
      <c r="L14" s="5">
        <v>47.812100000000001</v>
      </c>
      <c r="M14" s="5">
        <v>47.812100000000001</v>
      </c>
      <c r="N14" s="5">
        <f t="shared" si="0"/>
        <v>574.5465999999999</v>
      </c>
    </row>
    <row r="15" spans="1:14" ht="20.149999999999999" customHeight="1" x14ac:dyDescent="0.3">
      <c r="A15" s="3" t="s">
        <v>25</v>
      </c>
      <c r="B15" s="6">
        <v>481.18849999999998</v>
      </c>
      <c r="C15" s="6">
        <v>490.26830000000001</v>
      </c>
      <c r="D15" s="6">
        <v>472.59949999999998</v>
      </c>
      <c r="E15" s="6">
        <v>469.12299999999999</v>
      </c>
      <c r="F15" s="6">
        <v>419.1841</v>
      </c>
      <c r="G15" s="6">
        <v>420.7792</v>
      </c>
      <c r="H15" s="5">
        <v>427.0369</v>
      </c>
      <c r="I15" s="5">
        <v>436.64839999999998</v>
      </c>
      <c r="J15" s="5">
        <v>449</v>
      </c>
      <c r="K15" s="5">
        <v>456.77119999999996</v>
      </c>
      <c r="L15" s="5">
        <v>463.3152</v>
      </c>
      <c r="M15" s="5">
        <v>466.34179999999998</v>
      </c>
      <c r="N15" s="5">
        <f t="shared" si="0"/>
        <v>5452.2561000000005</v>
      </c>
    </row>
    <row r="16" spans="1:14" ht="20.149999999999999" customHeight="1" x14ac:dyDescent="0.3">
      <c r="A16" s="4" t="s">
        <v>26</v>
      </c>
      <c r="B16" s="7">
        <v>8.18</v>
      </c>
      <c r="C16" s="7">
        <v>8.18</v>
      </c>
      <c r="D16" s="7">
        <v>9.2025000000000006</v>
      </c>
      <c r="E16" s="7">
        <v>6.3395000000000001</v>
      </c>
      <c r="F16" s="7">
        <v>5.5214999999999996</v>
      </c>
      <c r="G16" s="7">
        <v>5.1124999999999998</v>
      </c>
      <c r="H16" s="5">
        <v>5.1124999999999998</v>
      </c>
      <c r="I16" s="5">
        <v>6.7484999999999999</v>
      </c>
      <c r="J16" s="5">
        <v>10</v>
      </c>
      <c r="K16" s="5">
        <v>10.8385</v>
      </c>
      <c r="L16" s="5">
        <v>10.8385</v>
      </c>
      <c r="M16" s="5">
        <v>10.8385</v>
      </c>
      <c r="N16" s="5">
        <f t="shared" si="0"/>
        <v>96.91249999999998</v>
      </c>
    </row>
    <row r="17" spans="1:14" ht="20.149999999999999" customHeight="1" x14ac:dyDescent="0.3">
      <c r="A17" s="3" t="s">
        <v>27</v>
      </c>
      <c r="B17" s="6">
        <v>25.235299999999999</v>
      </c>
      <c r="C17" s="6">
        <v>23.8447</v>
      </c>
      <c r="D17" s="6">
        <v>22.2087</v>
      </c>
      <c r="E17" s="6">
        <v>14.396800000000001</v>
      </c>
      <c r="F17" s="6">
        <v>15.3375</v>
      </c>
      <c r="G17" s="6">
        <v>15.6647</v>
      </c>
      <c r="H17" s="5">
        <v>15.542</v>
      </c>
      <c r="I17" s="5">
        <v>15.3375</v>
      </c>
      <c r="J17" s="5">
        <v>15</v>
      </c>
      <c r="K17" s="5">
        <v>15.2966</v>
      </c>
      <c r="L17" s="5">
        <v>14.396799999999999</v>
      </c>
      <c r="M17" s="5">
        <v>14.4786</v>
      </c>
      <c r="N17" s="5">
        <f t="shared" si="0"/>
        <v>206.73920000000001</v>
      </c>
    </row>
    <row r="18" spans="1:14" ht="20.149999999999999" customHeight="1" x14ac:dyDescent="0.3">
      <c r="A18" s="4" t="s">
        <v>28</v>
      </c>
      <c r="B18" s="7">
        <v>400.0838</v>
      </c>
      <c r="C18" s="7">
        <v>401.02449999999999</v>
      </c>
      <c r="D18" s="7">
        <v>400.45190000000002</v>
      </c>
      <c r="E18" s="7">
        <v>400.00200000000001</v>
      </c>
      <c r="F18" s="7">
        <v>400.04289999999997</v>
      </c>
      <c r="G18" s="7">
        <v>399.79750000000001</v>
      </c>
      <c r="H18" s="5">
        <v>399.5521</v>
      </c>
      <c r="I18" s="5">
        <v>399.30669999999998</v>
      </c>
      <c r="J18" s="5">
        <v>398</v>
      </c>
      <c r="K18" s="5">
        <v>398.97949999999997</v>
      </c>
      <c r="L18" s="5">
        <v>398.89769999999999</v>
      </c>
      <c r="M18" s="5">
        <v>397.87520000000001</v>
      </c>
      <c r="N18" s="5">
        <f t="shared" si="0"/>
        <v>4794.0138000000006</v>
      </c>
    </row>
    <row r="19" spans="1:14" x14ac:dyDescent="0.3">
      <c r="A19" s="9" t="s">
        <v>38</v>
      </c>
      <c r="B19" s="5">
        <f>SUM(B5:B18)</f>
        <v>6347.3528000000015</v>
      </c>
      <c r="C19" s="5">
        <f t="shared" ref="C19:N19" si="1">SUM(C5:C18)</f>
        <v>6349.5205000000005</v>
      </c>
      <c r="D19" s="5">
        <f t="shared" si="1"/>
        <v>6336.7188000000006</v>
      </c>
      <c r="E19" s="5">
        <f t="shared" si="1"/>
        <v>6326.6983000000009</v>
      </c>
      <c r="F19" s="5">
        <f t="shared" si="1"/>
        <v>6275.1643000000004</v>
      </c>
      <c r="G19" s="5">
        <f t="shared" si="1"/>
        <v>6276.5958000000001</v>
      </c>
      <c r="H19" s="5">
        <f t="shared" si="1"/>
        <v>6282.8535000000011</v>
      </c>
      <c r="I19" s="5">
        <f t="shared" si="1"/>
        <v>6287.7205999999996</v>
      </c>
      <c r="J19" s="5">
        <f t="shared" si="1"/>
        <v>6305</v>
      </c>
      <c r="K19" s="5">
        <f t="shared" si="1"/>
        <v>6314.4692000000005</v>
      </c>
      <c r="L19" s="5">
        <f t="shared" si="1"/>
        <v>6318.7228000000014</v>
      </c>
      <c r="M19" s="5">
        <f t="shared" si="1"/>
        <v>6321.2177000000011</v>
      </c>
      <c r="N19" s="11">
        <f t="shared" si="1"/>
        <v>75742.034299999999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9"/>
  <sheetViews>
    <sheetView zoomScale="53" zoomScaleNormal="53" workbookViewId="0">
      <selection activeCell="N5" sqref="N5:N19"/>
    </sheetView>
  </sheetViews>
  <sheetFormatPr defaultColWidth="9.1796875" defaultRowHeight="14" x14ac:dyDescent="0.3"/>
  <cols>
    <col min="1" max="1" width="16.54296875" style="1" customWidth="1"/>
    <col min="2" max="2" width="13.1796875" style="1" customWidth="1"/>
    <col min="3" max="16384" width="9.1796875" style="1"/>
  </cols>
  <sheetData>
    <row r="1" spans="1:14" x14ac:dyDescent="0.3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20.149999999999999" customHeight="1" x14ac:dyDescent="0.3">
      <c r="A5" s="3" t="s">
        <v>15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5">
        <v>0</v>
      </c>
      <c r="I5" s="5">
        <v>0</v>
      </c>
      <c r="J5" s="5" t="s">
        <v>43</v>
      </c>
      <c r="K5" s="5">
        <v>0</v>
      </c>
      <c r="L5" s="5">
        <v>0</v>
      </c>
      <c r="M5" s="5">
        <v>0</v>
      </c>
      <c r="N5" s="5">
        <f>SUM(B5:M5)</f>
        <v>0</v>
      </c>
    </row>
    <row r="6" spans="1:14" ht="20.149999999999999" customHeight="1" x14ac:dyDescent="0.3">
      <c r="A6" s="4" t="s">
        <v>16</v>
      </c>
      <c r="B6" s="7">
        <v>101.2</v>
      </c>
      <c r="C6" s="7">
        <v>101.2</v>
      </c>
      <c r="D6" s="7">
        <v>0.4</v>
      </c>
      <c r="E6" s="7">
        <v>101.2</v>
      </c>
      <c r="F6" s="7">
        <v>101.2</v>
      </c>
      <c r="G6" s="7">
        <v>101.2</v>
      </c>
      <c r="H6" s="5">
        <v>101.2</v>
      </c>
      <c r="I6" s="5">
        <v>101.2</v>
      </c>
      <c r="J6" s="5">
        <v>101</v>
      </c>
      <c r="K6" s="5">
        <v>101.2</v>
      </c>
      <c r="L6" s="5">
        <v>101.2</v>
      </c>
      <c r="M6" s="5">
        <v>101.2</v>
      </c>
      <c r="N6" s="5">
        <f t="shared" ref="N6:N18" si="0">SUM(B6:M6)</f>
        <v>1113.4000000000001</v>
      </c>
    </row>
    <row r="7" spans="1:14" ht="20.149999999999999" customHeight="1" x14ac:dyDescent="0.3">
      <c r="A7" s="4" t="s">
        <v>17</v>
      </c>
      <c r="B7" s="7">
        <v>128.52000000000001</v>
      </c>
      <c r="C7" s="7">
        <v>128.44</v>
      </c>
      <c r="D7" s="7">
        <v>0.72</v>
      </c>
      <c r="E7" s="7">
        <v>128</v>
      </c>
      <c r="F7" s="7">
        <v>127.84</v>
      </c>
      <c r="G7" s="7">
        <v>128</v>
      </c>
      <c r="H7" s="5">
        <v>128.28</v>
      </c>
      <c r="I7" s="5">
        <v>128.28</v>
      </c>
      <c r="J7" s="5">
        <v>128</v>
      </c>
      <c r="K7" s="5">
        <v>127.44</v>
      </c>
      <c r="L7" s="5">
        <v>127.44</v>
      </c>
      <c r="M7" s="5">
        <v>127.44</v>
      </c>
      <c r="N7" s="5">
        <f t="shared" si="0"/>
        <v>1408.4</v>
      </c>
    </row>
    <row r="8" spans="1:14" ht="20.149999999999999" customHeight="1" x14ac:dyDescent="0.3">
      <c r="A8" s="4" t="s">
        <v>18</v>
      </c>
      <c r="B8" s="7">
        <v>23.4</v>
      </c>
      <c r="C8" s="7">
        <v>23.88</v>
      </c>
      <c r="D8" s="7">
        <v>0.28000000000000003</v>
      </c>
      <c r="E8" s="7">
        <v>24.24</v>
      </c>
      <c r="F8" s="7">
        <v>24.64</v>
      </c>
      <c r="G8" s="7">
        <v>24.240000000000002</v>
      </c>
      <c r="H8" s="5">
        <v>25.080000000000002</v>
      </c>
      <c r="I8" s="5">
        <v>25.44</v>
      </c>
      <c r="J8" s="5">
        <v>26</v>
      </c>
      <c r="K8" s="5">
        <v>26.12</v>
      </c>
      <c r="L8" s="5">
        <v>26.12</v>
      </c>
      <c r="M8" s="5">
        <v>26.28</v>
      </c>
      <c r="N8" s="5">
        <f t="shared" si="0"/>
        <v>275.72000000000003</v>
      </c>
    </row>
    <row r="9" spans="1:14" ht="20.149999999999999" customHeight="1" x14ac:dyDescent="0.3">
      <c r="A9" s="4" t="s">
        <v>19</v>
      </c>
      <c r="B9" s="7">
        <v>120</v>
      </c>
      <c r="C9" s="7">
        <v>120.4</v>
      </c>
      <c r="D9" s="7">
        <v>1.6</v>
      </c>
      <c r="E9" s="7">
        <v>119.8</v>
      </c>
      <c r="F9" s="7">
        <v>118.6</v>
      </c>
      <c r="G9" s="7">
        <v>118.60000000000001</v>
      </c>
      <c r="H9" s="5">
        <v>118.60000000000001</v>
      </c>
      <c r="I9" s="5">
        <v>115.2</v>
      </c>
      <c r="J9" s="5">
        <v>115</v>
      </c>
      <c r="K9" s="5">
        <v>115.2</v>
      </c>
      <c r="L9" s="5">
        <v>112.60000000000001</v>
      </c>
      <c r="M9" s="5">
        <v>112.60000000000001</v>
      </c>
      <c r="N9" s="5">
        <f t="shared" si="0"/>
        <v>1288.1999999999998</v>
      </c>
    </row>
    <row r="10" spans="1:14" ht="20.149999999999999" customHeight="1" x14ac:dyDescent="0.3">
      <c r="A10" s="3" t="s">
        <v>20</v>
      </c>
      <c r="B10" s="6">
        <v>26.12</v>
      </c>
      <c r="C10" s="6">
        <v>26.12</v>
      </c>
      <c r="D10" s="6">
        <v>0.32</v>
      </c>
      <c r="E10" s="6">
        <v>26.2</v>
      </c>
      <c r="F10" s="6">
        <v>26.2</v>
      </c>
      <c r="G10" s="6">
        <v>26.2</v>
      </c>
      <c r="H10" s="5">
        <v>26.240000000000002</v>
      </c>
      <c r="I10" s="5">
        <v>26.400000000000002</v>
      </c>
      <c r="J10" s="5">
        <v>27</v>
      </c>
      <c r="K10" s="5">
        <v>26.68</v>
      </c>
      <c r="L10" s="5">
        <v>26.68</v>
      </c>
      <c r="M10" s="5">
        <v>26.88</v>
      </c>
      <c r="N10" s="5">
        <f t="shared" si="0"/>
        <v>291.04000000000002</v>
      </c>
    </row>
    <row r="11" spans="1:14" ht="20.149999999999999" customHeight="1" x14ac:dyDescent="0.3">
      <c r="A11" s="4" t="s">
        <v>21</v>
      </c>
      <c r="B11" s="7">
        <v>87.68</v>
      </c>
      <c r="C11" s="7">
        <v>85.88</v>
      </c>
      <c r="D11" s="7">
        <v>0.4</v>
      </c>
      <c r="E11" s="7">
        <v>76</v>
      </c>
      <c r="F11" s="7">
        <v>75</v>
      </c>
      <c r="G11" s="7">
        <v>75</v>
      </c>
      <c r="H11" s="5">
        <v>75</v>
      </c>
      <c r="I11" s="5">
        <v>75</v>
      </c>
      <c r="J11" s="5">
        <v>75</v>
      </c>
      <c r="K11" s="5">
        <v>75</v>
      </c>
      <c r="L11" s="5">
        <v>75</v>
      </c>
      <c r="M11" s="5">
        <v>75</v>
      </c>
      <c r="N11" s="5">
        <f t="shared" si="0"/>
        <v>849.96</v>
      </c>
    </row>
    <row r="12" spans="1:14" ht="20.149999999999999" customHeight="1" x14ac:dyDescent="0.3">
      <c r="A12" s="4" t="s">
        <v>22</v>
      </c>
      <c r="B12" s="7">
        <v>525.79999999999995</v>
      </c>
      <c r="C12" s="7">
        <v>524</v>
      </c>
      <c r="D12" s="7">
        <v>0.6</v>
      </c>
      <c r="E12" s="7">
        <v>520</v>
      </c>
      <c r="F12" s="7">
        <v>522.4</v>
      </c>
      <c r="G12" s="7">
        <v>510.8</v>
      </c>
      <c r="H12" s="5">
        <v>502</v>
      </c>
      <c r="I12" s="5">
        <v>501.68</v>
      </c>
      <c r="J12" s="5">
        <v>500</v>
      </c>
      <c r="K12" s="5">
        <v>494.8</v>
      </c>
      <c r="L12" s="5">
        <v>492.8</v>
      </c>
      <c r="M12" s="5">
        <v>490</v>
      </c>
      <c r="N12" s="5">
        <f t="shared" si="0"/>
        <v>5584.88</v>
      </c>
    </row>
    <row r="13" spans="1:14" ht="20.149999999999999" customHeight="1" x14ac:dyDescent="0.3">
      <c r="A13" s="3" t="s">
        <v>23</v>
      </c>
      <c r="B13" s="6">
        <v>6.08</v>
      </c>
      <c r="C13" s="6">
        <v>6.08</v>
      </c>
      <c r="D13" s="6">
        <v>0</v>
      </c>
      <c r="E13" s="6">
        <v>6.08</v>
      </c>
      <c r="F13" s="6">
        <v>5.36</v>
      </c>
      <c r="G13" s="6">
        <v>5.36</v>
      </c>
      <c r="H13" s="5">
        <v>5.36</v>
      </c>
      <c r="I13" s="5">
        <v>5.36</v>
      </c>
      <c r="J13" s="5">
        <v>5</v>
      </c>
      <c r="K13" s="5">
        <v>5.36</v>
      </c>
      <c r="L13" s="5">
        <v>5.36</v>
      </c>
      <c r="M13" s="5">
        <v>5.36</v>
      </c>
      <c r="N13" s="5">
        <f t="shared" si="0"/>
        <v>60.76</v>
      </c>
    </row>
    <row r="14" spans="1:14" ht="20.149999999999999" customHeight="1" x14ac:dyDescent="0.3">
      <c r="A14" s="4" t="s">
        <v>24</v>
      </c>
      <c r="B14" s="7">
        <v>187.24</v>
      </c>
      <c r="C14" s="7">
        <v>187.48</v>
      </c>
      <c r="D14" s="7">
        <v>0.08</v>
      </c>
      <c r="E14" s="7">
        <v>186.68</v>
      </c>
      <c r="F14" s="7">
        <v>186.68</v>
      </c>
      <c r="G14" s="7">
        <v>186.68</v>
      </c>
      <c r="H14" s="5">
        <v>186.84</v>
      </c>
      <c r="I14" s="5">
        <v>186.84</v>
      </c>
      <c r="J14" s="5">
        <v>187</v>
      </c>
      <c r="K14" s="5">
        <v>186.84</v>
      </c>
      <c r="L14" s="5">
        <v>187</v>
      </c>
      <c r="M14" s="5">
        <v>187</v>
      </c>
      <c r="N14" s="5">
        <f t="shared" si="0"/>
        <v>2056.3599999999997</v>
      </c>
    </row>
    <row r="15" spans="1:14" ht="20.149999999999999" customHeight="1" x14ac:dyDescent="0.3">
      <c r="A15" s="3" t="s">
        <v>25</v>
      </c>
      <c r="B15" s="6">
        <v>116.44</v>
      </c>
      <c r="C15" s="6">
        <v>117.52</v>
      </c>
      <c r="D15" s="6">
        <v>0.16</v>
      </c>
      <c r="E15" s="6">
        <v>104.96</v>
      </c>
      <c r="F15" s="6">
        <v>103.16</v>
      </c>
      <c r="G15" s="6">
        <v>101.36</v>
      </c>
      <c r="H15" s="5">
        <v>101.56</v>
      </c>
      <c r="I15" s="5">
        <v>104.52</v>
      </c>
      <c r="J15" s="5">
        <v>105</v>
      </c>
      <c r="K15" s="5">
        <v>102.04</v>
      </c>
      <c r="L15" s="5">
        <v>94.52</v>
      </c>
      <c r="M15" s="5">
        <v>98.76</v>
      </c>
      <c r="N15" s="5">
        <f t="shared" si="0"/>
        <v>1150</v>
      </c>
    </row>
    <row r="16" spans="1:14" ht="20.149999999999999" customHeight="1" x14ac:dyDescent="0.3">
      <c r="A16" s="4" t="s">
        <v>26</v>
      </c>
      <c r="B16" s="7">
        <v>27.92</v>
      </c>
      <c r="C16" s="7">
        <v>28</v>
      </c>
      <c r="D16" s="7">
        <v>0.2</v>
      </c>
      <c r="E16" s="7">
        <v>28.28</v>
      </c>
      <c r="F16" s="7">
        <v>28.68</v>
      </c>
      <c r="G16" s="7">
        <v>29.12</v>
      </c>
      <c r="H16" s="5">
        <v>28.64</v>
      </c>
      <c r="I16" s="5">
        <v>28.64</v>
      </c>
      <c r="J16" s="5">
        <v>29</v>
      </c>
      <c r="K16" s="5">
        <v>28.72</v>
      </c>
      <c r="L16" s="5">
        <v>28.72</v>
      </c>
      <c r="M16" s="5">
        <v>28.72</v>
      </c>
      <c r="N16" s="5">
        <f t="shared" si="0"/>
        <v>314.6400000000001</v>
      </c>
    </row>
    <row r="17" spans="1:14" ht="20.149999999999999" customHeight="1" x14ac:dyDescent="0.3">
      <c r="A17" s="3" t="s">
        <v>27</v>
      </c>
      <c r="B17" s="6">
        <v>17.2</v>
      </c>
      <c r="C17" s="6">
        <v>16.8</v>
      </c>
      <c r="D17" s="6">
        <v>16.8</v>
      </c>
      <c r="E17" s="6">
        <v>11.2</v>
      </c>
      <c r="F17" s="6">
        <v>11.24</v>
      </c>
      <c r="G17" s="6">
        <v>10.48</v>
      </c>
      <c r="H17" s="5">
        <v>10.32</v>
      </c>
      <c r="I17" s="5">
        <v>9.56</v>
      </c>
      <c r="J17" s="5">
        <v>9</v>
      </c>
      <c r="K17" s="5">
        <v>8.68</v>
      </c>
      <c r="L17" s="5">
        <v>8.68</v>
      </c>
      <c r="M17" s="5">
        <v>8.24</v>
      </c>
      <c r="N17" s="5">
        <f t="shared" si="0"/>
        <v>138.20000000000002</v>
      </c>
    </row>
    <row r="18" spans="1:14" ht="20.149999999999999" customHeight="1" x14ac:dyDescent="0.3">
      <c r="A18" s="4" t="s">
        <v>28</v>
      </c>
      <c r="B18" s="7">
        <v>12.72</v>
      </c>
      <c r="C18" s="7">
        <v>12.72</v>
      </c>
      <c r="D18" s="7">
        <v>0.32</v>
      </c>
      <c r="E18" s="7">
        <v>12.36</v>
      </c>
      <c r="F18" s="7">
        <v>12.36</v>
      </c>
      <c r="G18" s="7">
        <v>12.36</v>
      </c>
      <c r="H18" s="5">
        <v>12.36</v>
      </c>
      <c r="I18" s="5">
        <v>12.36</v>
      </c>
      <c r="J18" s="5">
        <v>12</v>
      </c>
      <c r="K18" s="5">
        <v>12.36</v>
      </c>
      <c r="L18" s="5">
        <v>12.36</v>
      </c>
      <c r="M18" s="5">
        <v>12.36</v>
      </c>
      <c r="N18" s="5">
        <f t="shared" si="0"/>
        <v>136.63999999999999</v>
      </c>
    </row>
    <row r="19" spans="1:14" x14ac:dyDescent="0.3">
      <c r="A19" s="9" t="s">
        <v>38</v>
      </c>
      <c r="B19" s="5">
        <f>SUM(B5:B18)</f>
        <v>1380.3200000000002</v>
      </c>
      <c r="C19" s="5">
        <f t="shared" ref="C19:N19" si="1">SUM(C5:C18)</f>
        <v>1378.52</v>
      </c>
      <c r="D19" s="5">
        <f t="shared" si="1"/>
        <v>21.880000000000003</v>
      </c>
      <c r="E19" s="5">
        <f t="shared" si="1"/>
        <v>1345</v>
      </c>
      <c r="F19" s="5">
        <f t="shared" si="1"/>
        <v>1343.36</v>
      </c>
      <c r="G19" s="5">
        <f t="shared" si="1"/>
        <v>1329.3999999999996</v>
      </c>
      <c r="H19" s="5">
        <f t="shared" si="1"/>
        <v>1321.48</v>
      </c>
      <c r="I19" s="5">
        <f t="shared" si="1"/>
        <v>1320.48</v>
      </c>
      <c r="J19" s="5">
        <f t="shared" si="1"/>
        <v>1319</v>
      </c>
      <c r="K19" s="5">
        <f t="shared" si="1"/>
        <v>1310.44</v>
      </c>
      <c r="L19" s="5">
        <f t="shared" si="1"/>
        <v>1298.48</v>
      </c>
      <c r="M19" s="5">
        <f t="shared" si="1"/>
        <v>1299.8399999999999</v>
      </c>
      <c r="N19" s="11">
        <f t="shared" si="1"/>
        <v>14668.2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PRODUKSI DAGING</vt:lpstr>
      <vt:lpstr>Sapi </vt:lpstr>
      <vt:lpstr>Kerbau </vt:lpstr>
      <vt:lpstr>Kuda </vt:lpstr>
      <vt:lpstr>Domba</vt:lpstr>
      <vt:lpstr>Kambing </vt:lpstr>
      <vt:lpstr>Ayam </vt:lpstr>
      <vt:lpstr>Itik </vt:lpstr>
      <vt:lpstr>Unggas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lenovo ideapad</cp:lastModifiedBy>
  <cp:revision/>
  <dcterms:created xsi:type="dcterms:W3CDTF">2023-08-15T13:11:01Z</dcterms:created>
  <dcterms:modified xsi:type="dcterms:W3CDTF">2026-02-25T13:17:42Z</dcterms:modified>
  <cp:category/>
  <cp:contentStatus/>
</cp:coreProperties>
</file>