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13_ncr:1_{4FB3C9F7-26D8-4469-B495-CC667D7EBF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Prod25" sheetId="9" r:id="rId1"/>
  </sheets>
  <definedNames>
    <definedName name="_xlnm.Print_Area" localSheetId="0">RekapProd25!$A$1:$U$25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9" l="1"/>
  <c r="P13" i="9"/>
  <c r="P12" i="9"/>
  <c r="P11" i="9"/>
  <c r="P10" i="9"/>
  <c r="P9" i="9"/>
  <c r="P8" i="9"/>
  <c r="P7" i="9"/>
  <c r="P6" i="9"/>
  <c r="O16" i="9"/>
  <c r="N16" i="9"/>
  <c r="N14" i="9"/>
  <c r="N10" i="9"/>
  <c r="M16" i="9"/>
  <c r="M15" i="9"/>
  <c r="M14" i="9"/>
  <c r="M13" i="9"/>
  <c r="M12" i="9"/>
  <c r="M11" i="9"/>
  <c r="M10" i="9"/>
  <c r="M9" i="9"/>
  <c r="M8" i="9"/>
  <c r="M7" i="9"/>
  <c r="M6" i="9"/>
  <c r="L16" i="9"/>
  <c r="L15" i="9"/>
  <c r="K16" i="9"/>
  <c r="K15" i="9"/>
  <c r="K14" i="9"/>
  <c r="K13" i="9"/>
  <c r="K11" i="9"/>
  <c r="K10" i="9"/>
  <c r="K9" i="9"/>
  <c r="K8" i="9"/>
  <c r="K7" i="9"/>
  <c r="K6" i="9"/>
  <c r="J14" i="9"/>
  <c r="J13" i="9"/>
  <c r="J11" i="9"/>
  <c r="J10" i="9"/>
  <c r="J9" i="9"/>
  <c r="J8" i="9"/>
  <c r="J7" i="9"/>
  <c r="I9" i="9"/>
  <c r="I8" i="9"/>
  <c r="P15" i="9"/>
  <c r="J16" i="9" l="1"/>
  <c r="I16" i="9" l="1"/>
  <c r="H16" i="9"/>
  <c r="P16" i="9"/>
</calcChain>
</file>

<file path=xl/sharedStrings.xml><?xml version="1.0" encoding="utf-8"?>
<sst xmlns="http://schemas.openxmlformats.org/spreadsheetml/2006/main" count="52" uniqueCount="31">
  <si>
    <t>NILAI PRODUKSI GARAM KABUPATEN DEMAK</t>
  </si>
  <si>
    <t>No</t>
  </si>
  <si>
    <t>Kec.</t>
  </si>
  <si>
    <t>Desa/Kelurahan</t>
  </si>
  <si>
    <t>Februari</t>
  </si>
  <si>
    <t>Maret</t>
  </si>
  <si>
    <t>April</t>
  </si>
  <si>
    <t>Mei</t>
  </si>
  <si>
    <t>Juni</t>
  </si>
  <si>
    <t>Juli</t>
  </si>
  <si>
    <t>Jumlah Nilai Produksi (Rp)</t>
  </si>
  <si>
    <t>Nilai Produksi (Rp)</t>
  </si>
  <si>
    <t>Wedung</t>
  </si>
  <si>
    <t>Tedunan</t>
  </si>
  <si>
    <t>-</t>
  </si>
  <si>
    <t>Kendalasem</t>
  </si>
  <si>
    <t>Kedungkarang</t>
  </si>
  <si>
    <t>Kedungmutih</t>
  </si>
  <si>
    <t>Babalan</t>
  </si>
  <si>
    <t>Berahan Wetan</t>
  </si>
  <si>
    <t>Berahan Kulon</t>
  </si>
  <si>
    <t>Mutih Wetan</t>
  </si>
  <si>
    <t>Mutih Kulon</t>
  </si>
  <si>
    <t xml:space="preserve"> Bungo</t>
  </si>
  <si>
    <t>Total</t>
  </si>
  <si>
    <t>TAHUN 2025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</si>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</sst>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sz val="1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2" fillId="0" borderId="0"/>
    <xf numFmtId="0" fontId="13" fillId="0" borderId="0">
      <alignment vertical="center"/>
    </xf>
    <xf numFmtId="0" fontId="2" fillId="0" borderId="0"/>
    <xf numFmtId="0" fontId="1" fillId="0" borderId="0"/>
    <xf numFmtId="0" fontId="12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9" fillId="2" borderId="0" xfId="3" applyFont="1" applyFill="1"/>
    <xf numFmtId="0" fontId="10" fillId="0" borderId="0" xfId="0" applyFont="1" applyAlignment="1">
      <alignment horizontal="center"/>
    </xf>
    <xf numFmtId="0" fontId="11" fillId="2" borderId="0" xfId="0" applyFont="1" applyFill="1"/>
    <xf numFmtId="0" fontId="9" fillId="2" borderId="0" xfId="0" applyFont="1" applyFill="1"/>
    <xf numFmtId="0" fontId="0" fillId="2" borderId="0" xfId="0" applyFill="1"/>
    <xf numFmtId="41" fontId="15" fillId="0" borderId="0" xfId="0" applyNumberFormat="1" applyFont="1"/>
    <xf numFmtId="167" fontId="14" fillId="2" borderId="0" xfId="1" applyNumberFormat="1" applyFont="1" applyFill="1" applyBorder="1" applyAlignment="1">
      <alignment horizontal="center" vertical="center"/>
    </xf>
    <xf numFmtId="37" fontId="14" fillId="2" borderId="0" xfId="1" applyNumberFormat="1" applyFont="1" applyFill="1" applyBorder="1" applyAlignment="1">
      <alignment horizontal="right" vertical="center"/>
    </xf>
    <xf numFmtId="37" fontId="14" fillId="0" borderId="0" xfId="1" applyNumberFormat="1" applyFont="1" applyFill="1" applyBorder="1" applyAlignment="1">
      <alignment horizontal="right" vertical="center"/>
    </xf>
    <xf numFmtId="0" fontId="9" fillId="0" borderId="0" xfId="3" applyFont="1" applyAlignment="1">
      <alignment horizontal="center" wrapText="1"/>
    </xf>
    <xf numFmtId="164" fontId="0" fillId="0" borderId="0" xfId="0" applyNumberFormat="1"/>
    <xf numFmtId="164" fontId="6" fillId="0" borderId="0" xfId="0" applyNumberFormat="1" applyFont="1"/>
    <xf numFmtId="164" fontId="4" fillId="0" borderId="0" xfId="0" applyNumberFormat="1" applyFont="1"/>
    <xf numFmtId="164" fontId="14" fillId="0" borderId="0" xfId="1" applyNumberFormat="1" applyFont="1" applyFill="1" applyBorder="1" applyAlignment="1">
      <alignment horizontal="right" vertical="center"/>
    </xf>
    <xf numFmtId="164" fontId="10" fillId="0" borderId="0" xfId="0" applyNumberFormat="1" applyFont="1"/>
    <xf numFmtId="164" fontId="9" fillId="2" borderId="0" xfId="3" applyNumberFormat="1" applyFont="1" applyFill="1"/>
    <xf numFmtId="164" fontId="10" fillId="0" borderId="0" xfId="0" applyNumberFormat="1" applyFont="1" applyAlignment="1">
      <alignment horizontal="center"/>
    </xf>
    <xf numFmtId="164" fontId="11" fillId="2" borderId="0" xfId="0" applyNumberFormat="1" applyFont="1" applyFill="1"/>
    <xf numFmtId="164" fontId="9" fillId="2" borderId="0" xfId="0" applyNumberFormat="1" applyFont="1" applyFill="1"/>
    <xf numFmtId="164" fontId="10" fillId="0" borderId="0" xfId="0" applyNumberFormat="1" applyFont="1" applyAlignment="1">
      <alignment vertic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0" fillId="0" borderId="0" xfId="0" applyNumberFormat="1" applyAlignment="1">
      <alignment vertical="center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17" fillId="0" borderId="6" xfId="0" applyFont="1" applyBorder="1" applyAlignment="1">
      <alignment horizontal="right"/>
    </xf>
    <xf numFmtId="0" fontId="9" fillId="0" borderId="0" xfId="3" applyFont="1" applyAlignment="1">
      <alignment horizontal="center" wrapText="1"/>
    </xf>
    <xf numFmtId="0" fontId="3" fillId="0" borderId="0" xfId="0" applyFont="1" applyAlignment="1">
      <alignment horizontal="center"/>
    </xf>
    <xf numFmtId="0" fontId="19" fillId="0" borderId="5" xfId="0" applyFont="1" applyBorder="1" applyAlignment="1">
      <alignment horizontal="center" vertical="center" wrapText="1"/>
    </xf>
    <xf numFmtId="165" fontId="20" fillId="0" borderId="1" xfId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5" fontId="20" fillId="0" borderId="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5" fontId="20" fillId="0" borderId="3" xfId="1" applyFont="1" applyFill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 wrapText="1"/>
    </xf>
    <xf numFmtId="166" fontId="22" fillId="2" borderId="2" xfId="1" applyNumberFormat="1" applyFont="1" applyFill="1" applyBorder="1" applyAlignment="1">
      <alignment horizontal="left" vertical="center"/>
    </xf>
    <xf numFmtId="165" fontId="22" fillId="2" borderId="2" xfId="1" applyFont="1" applyFill="1" applyBorder="1" applyAlignment="1">
      <alignment horizontal="left" vertical="center"/>
    </xf>
    <xf numFmtId="165" fontId="22" fillId="2" borderId="2" xfId="1" applyFont="1" applyFill="1" applyBorder="1" applyAlignment="1">
      <alignment vertical="center"/>
    </xf>
    <xf numFmtId="164" fontId="22" fillId="2" borderId="2" xfId="1" applyNumberFormat="1" applyFont="1" applyFill="1" applyBorder="1" applyAlignment="1">
      <alignment horizontal="right" vertical="center"/>
    </xf>
    <xf numFmtId="164" fontId="22" fillId="2" borderId="2" xfId="1" applyNumberFormat="1" applyFont="1" applyFill="1" applyBorder="1" applyAlignment="1">
      <alignment horizontal="center" vertical="top"/>
    </xf>
    <xf numFmtId="0" fontId="17" fillId="0" borderId="0" xfId="0" applyFont="1"/>
    <xf numFmtId="0" fontId="21" fillId="0" borderId="0" xfId="0" applyFont="1"/>
    <xf numFmtId="167" fontId="22" fillId="2" borderId="2" xfId="1" applyNumberFormat="1" applyFont="1" applyFill="1" applyBorder="1" applyAlignment="1">
      <alignment horizontal="center" vertical="center"/>
    </xf>
    <xf numFmtId="164" fontId="22" fillId="0" borderId="4" xfId="1" applyNumberFormat="1" applyFont="1" applyFill="1" applyBorder="1" applyAlignment="1">
      <alignment horizontal="right" vertical="center"/>
    </xf>
    <xf numFmtId="164" fontId="22" fillId="0" borderId="2" xfId="2" applyNumberFormat="1" applyFont="1" applyFill="1" applyBorder="1" applyAlignment="1">
      <alignment horizontal="center" vertical="center"/>
    </xf>
  </cellXfs>
  <cellStyles count="10">
    <cellStyle name="Comma" xfId="1" builtinId="3"/>
    <cellStyle name="Comma [0]" xfId="2" builtinId="6"/>
    <cellStyle name="Comma 2" xfId="4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view="pageBreakPreview" zoomScale="85" zoomScaleSheetLayoutView="85" workbookViewId="0">
      <pane xSplit="3" ySplit="5" topLeftCell="F6" activePane="bottomRight" state="frozen"/>
      <selection pane="topRight" activeCell="D1" sqref="D1"/>
      <selection pane="bottomLeft" activeCell="A6" sqref="A6"/>
      <selection pane="bottomRight" activeCell="P18" sqref="P18"/>
    </sheetView>
  </sheetViews>
  <sheetFormatPr defaultRowHeight="14.4" x14ac:dyDescent="0.3"/>
  <cols>
    <col min="1" max="1" width="6" customWidth="1"/>
    <col min="2" max="2" width="13.5546875" customWidth="1"/>
    <col min="3" max="3" width="24.6640625" customWidth="1"/>
    <col min="4" max="8" width="10.6640625" customWidth="1"/>
    <col min="9" max="9" width="14.88671875" style="19" customWidth="1"/>
    <col min="10" max="10" width="16.33203125" style="31" customWidth="1"/>
    <col min="11" max="11" width="14.5546875" style="31" customWidth="1"/>
    <col min="12" max="12" width="15.33203125" style="31" customWidth="1"/>
    <col min="13" max="13" width="16.109375" style="31" customWidth="1"/>
    <col min="14" max="15" width="12.88671875" style="31" customWidth="1"/>
    <col min="16" max="16" width="20.5546875" customWidth="1"/>
    <col min="18" max="18" width="10.109375" bestFit="1" customWidth="1"/>
    <col min="19" max="19" width="9.109375" customWidth="1"/>
  </cols>
  <sheetData>
    <row r="1" spans="1:19" ht="21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9" ht="21" x14ac:dyDescent="0.4">
      <c r="A2" s="36" t="s">
        <v>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9" x14ac:dyDescent="0.3">
      <c r="B3" s="1"/>
      <c r="P3" s="13"/>
    </row>
    <row r="4" spans="1:19" s="44" customFormat="1" ht="34.5" customHeight="1" x14ac:dyDescent="0.3">
      <c r="A4" s="38" t="s">
        <v>1</v>
      </c>
      <c r="B4" s="38" t="s">
        <v>2</v>
      </c>
      <c r="C4" s="38" t="s">
        <v>3</v>
      </c>
      <c r="D4" s="39"/>
      <c r="E4" s="40" t="s">
        <v>4</v>
      </c>
      <c r="F4" s="40" t="s">
        <v>5</v>
      </c>
      <c r="G4" s="40" t="s">
        <v>6</v>
      </c>
      <c r="H4" s="41" t="s">
        <v>7</v>
      </c>
      <c r="I4" s="41" t="s">
        <v>8</v>
      </c>
      <c r="J4" s="40" t="s">
        <v>9</v>
      </c>
      <c r="K4" s="40" t="s">
        <v>26</v>
      </c>
      <c r="L4" s="40" t="s">
        <v>27</v>
      </c>
      <c r="M4" s="40" t="s">
        <v>28</v>
      </c>
      <c r="N4" s="40" t="s">
        <v>29</v>
      </c>
      <c r="O4" s="40" t="s">
        <v>30</v>
      </c>
      <c r="P4" s="42" t="s">
        <v>10</v>
      </c>
      <c r="Q4" s="43"/>
      <c r="R4" s="43"/>
      <c r="S4" s="43"/>
    </row>
    <row r="5" spans="1:19" s="44" customFormat="1" ht="48.75" customHeight="1" x14ac:dyDescent="0.3">
      <c r="A5" s="45"/>
      <c r="B5" s="45"/>
      <c r="C5" s="45"/>
      <c r="D5" s="37" t="s">
        <v>11</v>
      </c>
      <c r="E5" s="37" t="s">
        <v>11</v>
      </c>
      <c r="F5" s="37" t="s">
        <v>11</v>
      </c>
      <c r="G5" s="37" t="s">
        <v>11</v>
      </c>
      <c r="H5" s="37" t="s">
        <v>11</v>
      </c>
      <c r="I5" s="46" t="s">
        <v>11</v>
      </c>
      <c r="J5" s="46" t="s">
        <v>11</v>
      </c>
      <c r="K5" s="46" t="s">
        <v>11</v>
      </c>
      <c r="L5" s="46" t="s">
        <v>11</v>
      </c>
      <c r="M5" s="46" t="s">
        <v>11</v>
      </c>
      <c r="N5" s="46" t="s">
        <v>11</v>
      </c>
      <c r="O5" s="46" t="s">
        <v>11</v>
      </c>
      <c r="P5" s="42"/>
      <c r="Q5" s="43"/>
      <c r="R5" s="43"/>
      <c r="S5" s="43"/>
    </row>
    <row r="6" spans="1:19" s="53" customFormat="1" ht="24.9" customHeight="1" x14ac:dyDescent="0.3">
      <c r="A6" s="47">
        <v>1</v>
      </c>
      <c r="B6" s="48" t="s">
        <v>12</v>
      </c>
      <c r="C6" s="49" t="s">
        <v>13</v>
      </c>
      <c r="D6" s="50">
        <v>0</v>
      </c>
      <c r="E6" s="50">
        <v>0</v>
      </c>
      <c r="F6" s="50">
        <v>0</v>
      </c>
      <c r="G6" s="50">
        <v>0</v>
      </c>
      <c r="H6" s="51">
        <v>0</v>
      </c>
      <c r="I6" s="51">
        <v>0</v>
      </c>
      <c r="J6" s="51">
        <v>0</v>
      </c>
      <c r="K6" s="51">
        <f>271260*1300</f>
        <v>352638000</v>
      </c>
      <c r="L6" s="51">
        <v>336965200</v>
      </c>
      <c r="M6" s="51">
        <f>90420*1300</f>
        <v>117546000</v>
      </c>
      <c r="N6" s="51">
        <v>0</v>
      </c>
      <c r="O6" s="51">
        <v>0</v>
      </c>
      <c r="P6" s="50">
        <f>SUM(D6:O6)</f>
        <v>807149200</v>
      </c>
      <c r="Q6" s="52"/>
      <c r="R6" s="52"/>
      <c r="S6" s="52"/>
    </row>
    <row r="7" spans="1:19" s="53" customFormat="1" ht="24.9" customHeight="1" x14ac:dyDescent="0.3">
      <c r="A7" s="47">
        <v>2</v>
      </c>
      <c r="B7" s="48" t="s">
        <v>12</v>
      </c>
      <c r="C7" s="49" t="s">
        <v>15</v>
      </c>
      <c r="D7" s="50">
        <v>0</v>
      </c>
      <c r="E7" s="50">
        <v>0</v>
      </c>
      <c r="F7" s="50">
        <v>0</v>
      </c>
      <c r="G7" s="50">
        <v>0</v>
      </c>
      <c r="H7" s="51">
        <v>0</v>
      </c>
      <c r="I7" s="51">
        <v>0</v>
      </c>
      <c r="J7" s="51">
        <f>339720*1300</f>
        <v>441636000</v>
      </c>
      <c r="K7" s="51">
        <f>339720*1300</f>
        <v>441636000</v>
      </c>
      <c r="L7" s="51">
        <v>1291785300</v>
      </c>
      <c r="M7" s="51">
        <f>1358880*1300</f>
        <v>1766544000</v>
      </c>
      <c r="N7" s="51">
        <v>0</v>
      </c>
      <c r="O7" s="51">
        <v>0</v>
      </c>
      <c r="P7" s="50">
        <f>SUM(D7:O7)</f>
        <v>3941601300</v>
      </c>
      <c r="Q7" s="52"/>
      <c r="R7" s="52"/>
      <c r="S7" s="52"/>
    </row>
    <row r="8" spans="1:19" s="53" customFormat="1" ht="24.9" customHeight="1" x14ac:dyDescent="0.3">
      <c r="A8" s="47">
        <v>3</v>
      </c>
      <c r="B8" s="48" t="s">
        <v>12</v>
      </c>
      <c r="C8" s="49" t="s">
        <v>16</v>
      </c>
      <c r="D8" s="50">
        <v>0</v>
      </c>
      <c r="E8" s="50">
        <v>0</v>
      </c>
      <c r="F8" s="50">
        <v>0</v>
      </c>
      <c r="G8" s="50">
        <v>0</v>
      </c>
      <c r="H8" s="51">
        <v>0</v>
      </c>
      <c r="I8" s="51">
        <f>51933.3*1300</f>
        <v>67513290</v>
      </c>
      <c r="J8" s="51">
        <f>101830*1300</f>
        <v>132379000</v>
      </c>
      <c r="K8" s="51">
        <f>610980*1300</f>
        <v>794274000</v>
      </c>
      <c r="L8" s="51">
        <v>1111983600</v>
      </c>
      <c r="M8" s="51">
        <f>509150*1300</f>
        <v>661895000</v>
      </c>
      <c r="N8" s="51">
        <v>0</v>
      </c>
      <c r="O8" s="51">
        <v>0</v>
      </c>
      <c r="P8" s="50">
        <f>SUM(D8:O8)</f>
        <v>2768044890</v>
      </c>
      <c r="Q8" s="52"/>
      <c r="R8" s="52"/>
      <c r="S8" s="52"/>
    </row>
    <row r="9" spans="1:19" s="53" customFormat="1" ht="24.9" customHeight="1" x14ac:dyDescent="0.3">
      <c r="A9" s="47">
        <v>4</v>
      </c>
      <c r="B9" s="48" t="s">
        <v>12</v>
      </c>
      <c r="C9" s="49" t="s">
        <v>17</v>
      </c>
      <c r="D9" s="50">
        <v>0</v>
      </c>
      <c r="E9" s="50">
        <v>0</v>
      </c>
      <c r="F9" s="50">
        <v>0</v>
      </c>
      <c r="G9" s="50">
        <v>0</v>
      </c>
      <c r="H9" s="51">
        <v>0</v>
      </c>
      <c r="I9" s="51">
        <f>29671.4*1300</f>
        <v>38572820</v>
      </c>
      <c r="J9" s="51">
        <f>538940*1300</f>
        <v>700622000</v>
      </c>
      <c r="K9" s="51">
        <f>1040154.2*1300</f>
        <v>1352200460</v>
      </c>
      <c r="L9" s="51">
        <v>1856648300</v>
      </c>
      <c r="M9" s="51">
        <f>1886290*1300</f>
        <v>2452177000</v>
      </c>
      <c r="N9" s="51">
        <v>0</v>
      </c>
      <c r="O9" s="51">
        <v>0</v>
      </c>
      <c r="P9" s="50">
        <f>SUM(D9:O9)</f>
        <v>6400220580</v>
      </c>
      <c r="Q9" s="52"/>
      <c r="R9" s="52"/>
      <c r="S9" s="52"/>
    </row>
    <row r="10" spans="1:19" s="53" customFormat="1" ht="24.9" customHeight="1" x14ac:dyDescent="0.3">
      <c r="A10" s="47">
        <v>5</v>
      </c>
      <c r="B10" s="48" t="s">
        <v>12</v>
      </c>
      <c r="C10" s="49" t="s">
        <v>18</v>
      </c>
      <c r="D10" s="50">
        <v>0</v>
      </c>
      <c r="E10" s="50">
        <v>0</v>
      </c>
      <c r="F10" s="50">
        <v>0</v>
      </c>
      <c r="G10" s="50">
        <v>0</v>
      </c>
      <c r="H10" s="51">
        <v>0</v>
      </c>
      <c r="I10" s="51">
        <v>0</v>
      </c>
      <c r="J10" s="51">
        <f>178650*1300</f>
        <v>232245000</v>
      </c>
      <c r="K10" s="51">
        <f>212593.5*1300</f>
        <v>276371550</v>
      </c>
      <c r="L10" s="51">
        <v>325143000</v>
      </c>
      <c r="M10" s="51">
        <f>357300*1300</f>
        <v>464490000</v>
      </c>
      <c r="N10" s="51">
        <f>30370.5*1300</f>
        <v>39481650</v>
      </c>
      <c r="O10" s="51">
        <v>0</v>
      </c>
      <c r="P10" s="50">
        <f>SUM(D10:O10)</f>
        <v>1337731200</v>
      </c>
      <c r="Q10" s="52"/>
      <c r="R10" s="52"/>
      <c r="S10" s="52"/>
    </row>
    <row r="11" spans="1:19" s="53" customFormat="1" ht="24.9" customHeight="1" x14ac:dyDescent="0.3">
      <c r="A11" s="47">
        <v>6</v>
      </c>
      <c r="B11" s="48" t="s">
        <v>12</v>
      </c>
      <c r="C11" s="49" t="s">
        <v>19</v>
      </c>
      <c r="D11" s="50">
        <v>0</v>
      </c>
      <c r="E11" s="50">
        <v>0</v>
      </c>
      <c r="F11" s="50">
        <v>0</v>
      </c>
      <c r="G11" s="50">
        <v>0</v>
      </c>
      <c r="H11" s="51">
        <v>0</v>
      </c>
      <c r="I11" s="51">
        <v>0</v>
      </c>
      <c r="J11" s="51">
        <f>26136*1300</f>
        <v>33976800</v>
      </c>
      <c r="K11" s="51">
        <f>65340*1300</f>
        <v>84942000</v>
      </c>
      <c r="L11" s="51">
        <v>543628800</v>
      </c>
      <c r="M11" s="51">
        <f>392040*100</f>
        <v>39204000</v>
      </c>
      <c r="N11" s="51">
        <v>0</v>
      </c>
      <c r="O11" s="51">
        <v>0</v>
      </c>
      <c r="P11" s="50">
        <f>SUM(D11:O11)</f>
        <v>701751600</v>
      </c>
      <c r="Q11" s="52"/>
      <c r="R11" s="52"/>
      <c r="S11" s="52"/>
    </row>
    <row r="12" spans="1:19" s="53" customFormat="1" ht="24.9" customHeight="1" x14ac:dyDescent="0.3">
      <c r="A12" s="47">
        <v>7</v>
      </c>
      <c r="B12" s="48" t="s">
        <v>12</v>
      </c>
      <c r="C12" s="49" t="s">
        <v>20</v>
      </c>
      <c r="D12" s="50">
        <v>0</v>
      </c>
      <c r="E12" s="50">
        <v>0</v>
      </c>
      <c r="F12" s="50">
        <v>0</v>
      </c>
      <c r="G12" s="50">
        <v>0</v>
      </c>
      <c r="H12" s="51">
        <v>0</v>
      </c>
      <c r="I12" s="51">
        <v>0</v>
      </c>
      <c r="J12" s="51" t="s">
        <v>14</v>
      </c>
      <c r="K12" s="51" t="s">
        <v>14</v>
      </c>
      <c r="L12" s="51">
        <v>9313200</v>
      </c>
      <c r="M12" s="51">
        <f>9950*1300</f>
        <v>12935000</v>
      </c>
      <c r="N12" s="51">
        <v>0</v>
      </c>
      <c r="O12" s="51">
        <v>0</v>
      </c>
      <c r="P12" s="50">
        <f>SUM(D12:O12)</f>
        <v>22248200</v>
      </c>
      <c r="Q12" s="52"/>
      <c r="R12" s="52"/>
      <c r="S12" s="52"/>
    </row>
    <row r="13" spans="1:19" s="53" customFormat="1" ht="24.9" customHeight="1" x14ac:dyDescent="0.3">
      <c r="A13" s="47">
        <v>8</v>
      </c>
      <c r="B13" s="48" t="s">
        <v>12</v>
      </c>
      <c r="C13" s="49" t="s">
        <v>21</v>
      </c>
      <c r="D13" s="50">
        <v>0</v>
      </c>
      <c r="E13" s="50">
        <v>0</v>
      </c>
      <c r="F13" s="50">
        <v>0</v>
      </c>
      <c r="G13" s="50">
        <v>0</v>
      </c>
      <c r="H13" s="51">
        <v>0</v>
      </c>
      <c r="I13" s="51">
        <v>0</v>
      </c>
      <c r="J13" s="51">
        <f>14535*1300</f>
        <v>18895500</v>
      </c>
      <c r="K13" s="51">
        <f>193800*1300</f>
        <v>251940000</v>
      </c>
      <c r="L13" s="51">
        <v>768417000</v>
      </c>
      <c r="M13" s="51">
        <f>581400*1300</f>
        <v>755820000</v>
      </c>
      <c r="N13" s="51">
        <v>0</v>
      </c>
      <c r="O13" s="51">
        <v>0</v>
      </c>
      <c r="P13" s="50">
        <f>SUM(D13:O13)</f>
        <v>1795072500</v>
      </c>
      <c r="Q13" s="52"/>
      <c r="R13" s="52"/>
      <c r="S13" s="52"/>
    </row>
    <row r="14" spans="1:19" s="53" customFormat="1" ht="24.9" customHeight="1" x14ac:dyDescent="0.3">
      <c r="A14" s="47">
        <v>9</v>
      </c>
      <c r="B14" s="48" t="s">
        <v>12</v>
      </c>
      <c r="C14" s="49" t="s">
        <v>22</v>
      </c>
      <c r="D14" s="50">
        <v>0</v>
      </c>
      <c r="E14" s="50">
        <v>0</v>
      </c>
      <c r="F14" s="50">
        <v>0</v>
      </c>
      <c r="G14" s="50">
        <v>0</v>
      </c>
      <c r="H14" s="51">
        <v>0</v>
      </c>
      <c r="I14" s="51">
        <v>0</v>
      </c>
      <c r="J14" s="51">
        <f>32674*1300</f>
        <v>42476200</v>
      </c>
      <c r="K14" s="51">
        <f>196044*1300</f>
        <v>254857200</v>
      </c>
      <c r="L14" s="51">
        <v>849524000</v>
      </c>
      <c r="M14" s="51">
        <f>653480*1300</f>
        <v>849524000</v>
      </c>
      <c r="N14" s="51">
        <f>192776.6*1300</f>
        <v>250609580</v>
      </c>
      <c r="O14" s="51">
        <v>0</v>
      </c>
      <c r="P14" s="50">
        <f>SUM(D14:O14)</f>
        <v>2246990980</v>
      </c>
      <c r="Q14" s="52"/>
      <c r="R14" s="52"/>
      <c r="S14" s="52"/>
    </row>
    <row r="15" spans="1:19" s="53" customFormat="1" ht="24.9" customHeight="1" x14ac:dyDescent="0.3">
      <c r="A15" s="47">
        <v>10</v>
      </c>
      <c r="B15" s="48" t="s">
        <v>12</v>
      </c>
      <c r="C15" s="49" t="s">
        <v>23</v>
      </c>
      <c r="D15" s="50">
        <v>0</v>
      </c>
      <c r="E15" s="50">
        <v>0</v>
      </c>
      <c r="F15" s="50">
        <v>0</v>
      </c>
      <c r="G15" s="50">
        <v>0</v>
      </c>
      <c r="H15" s="51">
        <v>0</v>
      </c>
      <c r="I15" s="51">
        <v>0</v>
      </c>
      <c r="J15" s="51">
        <v>0</v>
      </c>
      <c r="K15" s="51">
        <f>25962*1300</f>
        <v>33750600</v>
      </c>
      <c r="L15" s="51">
        <f>56251*1300</f>
        <v>73126300</v>
      </c>
      <c r="M15" s="51">
        <f>86540*1300</f>
        <v>112502000</v>
      </c>
      <c r="N15" s="51">
        <v>0</v>
      </c>
      <c r="O15" s="51">
        <v>0</v>
      </c>
      <c r="P15" s="50">
        <f>H15+I15+J15</f>
        <v>0</v>
      </c>
      <c r="Q15" s="52"/>
      <c r="R15" s="52"/>
      <c r="S15" s="52"/>
    </row>
    <row r="16" spans="1:19" s="53" customFormat="1" ht="24.9" customHeight="1" x14ac:dyDescent="0.3">
      <c r="A16" s="54" t="s">
        <v>24</v>
      </c>
      <c r="B16" s="54"/>
      <c r="C16" s="54"/>
      <c r="D16" s="50">
        <v>0</v>
      </c>
      <c r="E16" s="50">
        <v>0</v>
      </c>
      <c r="F16" s="50">
        <v>0</v>
      </c>
      <c r="G16" s="50">
        <v>0</v>
      </c>
      <c r="H16" s="55">
        <f>SUM(H6:H15)</f>
        <v>0</v>
      </c>
      <c r="I16" s="55">
        <f t="shared" ref="I16" si="0">SUM(I6:I14)</f>
        <v>106086110</v>
      </c>
      <c r="J16" s="56">
        <f>SUM(J6:J15)</f>
        <v>1602230500</v>
      </c>
      <c r="K16" s="56">
        <f>SUM(K6:K15)</f>
        <v>3842609810</v>
      </c>
      <c r="L16" s="56">
        <f>SUM(L6:L15)</f>
        <v>7166534700</v>
      </c>
      <c r="M16" s="56">
        <f>SUM(M6:M15)</f>
        <v>7232637000</v>
      </c>
      <c r="N16" s="56">
        <f>SUM(N6:N15)</f>
        <v>290091230</v>
      </c>
      <c r="O16" s="56">
        <f>SUM(O6:O15)</f>
        <v>0</v>
      </c>
      <c r="P16" s="50">
        <f>SUM(P6:P15)</f>
        <v>20020810450</v>
      </c>
      <c r="Q16" s="52"/>
      <c r="R16" s="52"/>
      <c r="S16" s="52"/>
    </row>
    <row r="17" spans="1:19" ht="24.9" customHeight="1" x14ac:dyDescent="0.3">
      <c r="A17" s="15"/>
      <c r="B17" s="15"/>
      <c r="C17" s="15"/>
      <c r="D17" s="16"/>
      <c r="E17" s="16"/>
      <c r="F17" s="16"/>
      <c r="G17" s="16"/>
      <c r="H17" s="17"/>
      <c r="I17" s="22"/>
      <c r="J17" s="28"/>
      <c r="K17" s="28"/>
      <c r="L17" s="28"/>
      <c r="M17" s="28"/>
      <c r="N17" s="28"/>
      <c r="O17" s="28"/>
      <c r="P17" s="34"/>
      <c r="Q17" s="8"/>
      <c r="R17" s="8"/>
      <c r="S17" s="8"/>
    </row>
    <row r="18" spans="1:19" s="5" customFormat="1" ht="15" customHeight="1" x14ac:dyDescent="0.25">
      <c r="C18" s="29"/>
      <c r="D18" s="30"/>
      <c r="I18" s="20"/>
      <c r="J18" s="32"/>
      <c r="K18" s="32"/>
      <c r="L18" s="32"/>
      <c r="M18" s="32"/>
      <c r="N18" s="32"/>
      <c r="O18" s="32"/>
      <c r="R18" s="5">
        <v>11</v>
      </c>
    </row>
    <row r="19" spans="1:19" s="5" customFormat="1" ht="15" customHeight="1" x14ac:dyDescent="0.3">
      <c r="A19" s="2"/>
      <c r="B19" s="2"/>
      <c r="C19" s="3"/>
      <c r="D19" s="4"/>
      <c r="I19" s="20"/>
      <c r="J19" s="32"/>
      <c r="K19" s="32"/>
      <c r="L19" s="32"/>
      <c r="M19" s="32"/>
      <c r="N19" s="32"/>
      <c r="O19" s="32"/>
    </row>
    <row r="20" spans="1:19" s="5" customFormat="1" ht="31.5" customHeight="1" x14ac:dyDescent="0.3">
      <c r="A20" s="6"/>
      <c r="B20" s="6"/>
      <c r="C20" s="7"/>
      <c r="D20" s="7"/>
      <c r="I20" s="20"/>
      <c r="J20" s="32"/>
      <c r="K20" s="32"/>
      <c r="L20" s="32"/>
      <c r="M20" s="32"/>
      <c r="N20" s="32"/>
      <c r="O20" s="32"/>
    </row>
    <row r="21" spans="1:19" s="5" customFormat="1" ht="18.75" customHeight="1" x14ac:dyDescent="0.3">
      <c r="A21" s="6"/>
      <c r="B21" s="6"/>
      <c r="C21" s="7"/>
      <c r="D21" s="7"/>
      <c r="I21" s="20"/>
      <c r="J21" s="32"/>
      <c r="K21" s="32"/>
      <c r="L21" s="32"/>
      <c r="M21" s="32"/>
      <c r="N21" s="32"/>
      <c r="O21" s="32"/>
    </row>
    <row r="22" spans="1:19" s="5" customFormat="1" ht="3" hidden="1" customHeight="1" x14ac:dyDescent="0.3">
      <c r="A22" s="6"/>
      <c r="B22" s="6"/>
      <c r="C22" s="7"/>
      <c r="D22" s="7"/>
      <c r="I22" s="20"/>
      <c r="J22" s="32"/>
      <c r="K22" s="32"/>
      <c r="L22" s="32"/>
      <c r="M22" s="32"/>
      <c r="N22" s="32"/>
      <c r="O22" s="32"/>
    </row>
    <row r="23" spans="1:19" s="5" customFormat="1" ht="15.6" x14ac:dyDescent="0.3">
      <c r="A23" s="6"/>
      <c r="B23" s="6"/>
      <c r="C23" s="7"/>
      <c r="D23" s="7"/>
      <c r="I23" s="20"/>
      <c r="J23" s="32"/>
      <c r="K23" s="32"/>
      <c r="L23" s="32"/>
      <c r="M23" s="32"/>
      <c r="N23" s="32"/>
      <c r="O23" s="32"/>
    </row>
    <row r="24" spans="1:19" s="2" customFormat="1" ht="15.75" customHeight="1" x14ac:dyDescent="0.3">
      <c r="A24" s="6"/>
      <c r="B24" s="6"/>
      <c r="C24" s="7"/>
      <c r="D24" s="7"/>
      <c r="I24" s="21"/>
      <c r="J24" s="33"/>
      <c r="K24" s="33"/>
      <c r="L24" s="33"/>
      <c r="M24" s="33"/>
      <c r="N24" s="33"/>
      <c r="O24" s="33"/>
    </row>
    <row r="25" spans="1:19" x14ac:dyDescent="0.3">
      <c r="C25" s="7"/>
    </row>
    <row r="26" spans="1:19" x14ac:dyDescent="0.3">
      <c r="C26" s="7"/>
      <c r="E26" s="14"/>
    </row>
    <row r="28" spans="1:19" ht="15.6" x14ac:dyDescent="0.3">
      <c r="C28" s="35"/>
      <c r="D28" s="35"/>
      <c r="E28" s="35"/>
      <c r="F28" s="35"/>
      <c r="G28" s="35"/>
      <c r="H28" s="18"/>
      <c r="I28" s="23"/>
      <c r="P28" s="8"/>
    </row>
    <row r="29" spans="1:19" ht="15.6" x14ac:dyDescent="0.3">
      <c r="C29" s="9"/>
      <c r="D29" s="9"/>
      <c r="E29" s="9"/>
      <c r="F29" s="9"/>
      <c r="G29" s="9"/>
      <c r="H29" s="9"/>
      <c r="I29" s="24"/>
      <c r="P29" s="9"/>
    </row>
    <row r="30" spans="1:19" ht="15.6" x14ac:dyDescent="0.3">
      <c r="C30" s="9"/>
      <c r="D30" s="9"/>
      <c r="E30" s="9"/>
      <c r="F30" s="9"/>
      <c r="G30" s="9"/>
      <c r="H30" s="9"/>
      <c r="I30" s="24"/>
      <c r="P30" s="9"/>
    </row>
    <row r="31" spans="1:19" x14ac:dyDescent="0.3">
      <c r="C31" s="10"/>
      <c r="D31" s="10"/>
      <c r="E31" s="10"/>
      <c r="F31" s="10"/>
      <c r="G31" s="10"/>
      <c r="H31" s="10"/>
      <c r="I31" s="25"/>
      <c r="P31" s="10"/>
    </row>
    <row r="32" spans="1:19" x14ac:dyDescent="0.3">
      <c r="C32" s="10"/>
      <c r="D32" s="10"/>
      <c r="E32" s="10"/>
      <c r="F32" s="10"/>
      <c r="G32" s="10"/>
      <c r="H32" s="10"/>
      <c r="I32" s="25"/>
      <c r="P32" s="10"/>
    </row>
    <row r="33" spans="3:16" x14ac:dyDescent="0.3">
      <c r="C33" s="10"/>
      <c r="D33" s="10"/>
      <c r="E33" s="10"/>
      <c r="F33" s="10"/>
      <c r="G33" s="10"/>
      <c r="H33" s="10"/>
      <c r="I33" s="25"/>
      <c r="P33" s="10"/>
    </row>
    <row r="34" spans="3:16" ht="15.6" x14ac:dyDescent="0.3">
      <c r="C34" s="11"/>
      <c r="D34" s="11"/>
      <c r="E34" s="11"/>
      <c r="F34" s="11"/>
      <c r="G34" s="11"/>
      <c r="H34" s="11"/>
      <c r="I34" s="26"/>
      <c r="P34" s="11"/>
    </row>
    <row r="35" spans="3:16" ht="15.6" x14ac:dyDescent="0.3">
      <c r="C35" s="12"/>
      <c r="D35" s="12"/>
      <c r="E35" s="12"/>
      <c r="F35" s="12"/>
      <c r="G35" s="12"/>
      <c r="H35" s="12"/>
      <c r="I35" s="27"/>
      <c r="P35" s="12"/>
    </row>
    <row r="36" spans="3:16" ht="15.6" x14ac:dyDescent="0.3">
      <c r="C36" s="12"/>
      <c r="D36" s="12"/>
      <c r="E36" s="12"/>
      <c r="F36" s="12"/>
      <c r="G36" s="12"/>
      <c r="H36" s="12"/>
      <c r="I36" s="27"/>
      <c r="P36" s="12"/>
    </row>
  </sheetData>
  <mergeCells count="8">
    <mergeCell ref="A1:P1"/>
    <mergeCell ref="A2:P2"/>
    <mergeCell ref="A4:A5"/>
    <mergeCell ref="B4:B5"/>
    <mergeCell ref="C4:C5"/>
    <mergeCell ref="P4:P5"/>
    <mergeCell ref="A16:C16"/>
    <mergeCell ref="C28:G28"/>
  </mergeCells>
  <phoneticPr fontId="16" type="noConversion"/>
  <printOptions horizontalCentered="1"/>
  <pageMargins left="0.11811023622047245" right="0.70866141732283472" top="0.74803149606299213" bottom="0.74803149606299213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RekapProd25</vt:lpstr>
      <vt:lpstr>RekapProd25!Print_Area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Dinlutkan KabDemak</cp:lastModifiedBy>
  <cp:revision/>
  <dcterms:created xsi:type="dcterms:W3CDTF">2024-01-08T04:15:00Z</dcterms:created>
  <dcterms:modified xsi:type="dcterms:W3CDTF">2026-01-14T03:08:32Z</dcterms:modified>
  <cp:category/>
  <cp:contentStatus/>
</cp:coreProperties>
</file>