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UD PER KEC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7" l="1"/>
  <c r="O9" i="7"/>
  <c r="O10" i="7"/>
  <c r="O11" i="7"/>
  <c r="O12" i="7"/>
  <c r="O13" i="7"/>
  <c r="O14" i="7"/>
  <c r="O15" i="7"/>
  <c r="O16" i="7"/>
  <c r="O17" i="7"/>
  <c r="O18" i="7"/>
  <c r="O7" i="7"/>
  <c r="O6" i="7"/>
  <c r="O5" i="7"/>
  <c r="N8" i="7"/>
  <c r="N9" i="7"/>
  <c r="N10" i="7"/>
  <c r="N11" i="7"/>
  <c r="N12" i="7"/>
  <c r="N13" i="7"/>
  <c r="N14" i="7"/>
  <c r="N15" i="7"/>
  <c r="N16" i="7"/>
  <c r="N17" i="7"/>
  <c r="N18" i="7"/>
  <c r="N7" i="7"/>
  <c r="N6" i="7"/>
  <c r="N5" i="7"/>
  <c r="M8" i="7"/>
  <c r="M9" i="7"/>
  <c r="M10" i="7"/>
  <c r="M11" i="7"/>
  <c r="M12" i="7"/>
  <c r="M13" i="7"/>
  <c r="M14" i="7"/>
  <c r="M15" i="7"/>
  <c r="M16" i="7"/>
  <c r="M17" i="7"/>
  <c r="M18" i="7"/>
  <c r="M7" i="7"/>
  <c r="M6" i="7"/>
  <c r="M5" i="7"/>
  <c r="L8" i="7"/>
  <c r="L9" i="7"/>
  <c r="L10" i="7"/>
  <c r="L11" i="7"/>
  <c r="L12" i="7"/>
  <c r="L13" i="7"/>
  <c r="L14" i="7"/>
  <c r="L15" i="7"/>
  <c r="L16" i="7"/>
  <c r="L17" i="7"/>
  <c r="L18" i="7"/>
  <c r="L7" i="7"/>
  <c r="L6" i="7"/>
  <c r="L5" i="7"/>
  <c r="K8" i="7"/>
  <c r="K9" i="7"/>
  <c r="K10" i="7"/>
  <c r="K11" i="7"/>
  <c r="K12" i="7"/>
  <c r="K13" i="7"/>
  <c r="K14" i="7"/>
  <c r="K15" i="7"/>
  <c r="K16" i="7"/>
  <c r="K17" i="7"/>
  <c r="K18" i="7"/>
  <c r="K7" i="7"/>
  <c r="K6" i="7"/>
  <c r="K5" i="7"/>
  <c r="J8" i="7"/>
  <c r="J9" i="7"/>
  <c r="J10" i="7"/>
  <c r="J11" i="7"/>
  <c r="J12" i="7"/>
  <c r="J13" i="7"/>
  <c r="J14" i="7"/>
  <c r="J15" i="7"/>
  <c r="J16" i="7"/>
  <c r="J17" i="7"/>
  <c r="J18" i="7"/>
  <c r="J7" i="7"/>
  <c r="J6" i="7"/>
  <c r="J5" i="7"/>
  <c r="I8" i="7"/>
  <c r="I9" i="7"/>
  <c r="I10" i="7"/>
  <c r="I11" i="7"/>
  <c r="I12" i="7"/>
  <c r="I13" i="7"/>
  <c r="I14" i="7"/>
  <c r="I15" i="7"/>
  <c r="I16" i="7"/>
  <c r="I17" i="7"/>
  <c r="I18" i="7"/>
  <c r="I7" i="7"/>
  <c r="I6" i="7"/>
  <c r="I5" i="7"/>
  <c r="H8" i="7"/>
  <c r="H9" i="7"/>
  <c r="H10" i="7"/>
  <c r="H11" i="7"/>
  <c r="H12" i="7"/>
  <c r="H13" i="7"/>
  <c r="H14" i="7"/>
  <c r="H15" i="7"/>
  <c r="H16" i="7"/>
  <c r="H17" i="7"/>
  <c r="H18" i="7"/>
  <c r="H7" i="7"/>
  <c r="H6" i="7"/>
  <c r="H5" i="7"/>
  <c r="G8" i="7"/>
  <c r="G9" i="7"/>
  <c r="G10" i="7"/>
  <c r="G11" i="7"/>
  <c r="G12" i="7"/>
  <c r="G13" i="7"/>
  <c r="G14" i="7"/>
  <c r="G15" i="7"/>
  <c r="G16" i="7"/>
  <c r="G17" i="7"/>
  <c r="G18" i="7"/>
  <c r="G7" i="7"/>
  <c r="G6" i="7"/>
  <c r="G5" i="7"/>
  <c r="F9" i="7"/>
  <c r="F10" i="7"/>
  <c r="F11" i="7"/>
  <c r="F12" i="7"/>
  <c r="F13" i="7"/>
  <c r="F14" i="7"/>
  <c r="F15" i="7"/>
  <c r="F16" i="7"/>
  <c r="F17" i="7"/>
  <c r="F18" i="7"/>
  <c r="F8" i="7"/>
  <c r="F7" i="7"/>
  <c r="F6" i="7"/>
  <c r="F5" i="7"/>
  <c r="E11" i="7"/>
  <c r="E12" i="7"/>
  <c r="E13" i="7"/>
  <c r="E14" i="7"/>
  <c r="E15" i="7"/>
  <c r="E16" i="7"/>
  <c r="E17" i="7"/>
  <c r="E18" i="7"/>
  <c r="E10" i="7"/>
  <c r="E9" i="7"/>
  <c r="E8" i="7"/>
  <c r="E7" i="7"/>
  <c r="E6" i="7"/>
  <c r="E5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P5" i="7" l="1"/>
  <c r="Q5" i="7" s="1"/>
  <c r="C19" i="7" l="1"/>
  <c r="O19" i="7"/>
  <c r="N19" i="7"/>
  <c r="M19" i="7"/>
  <c r="L19" i="7"/>
  <c r="K19" i="7"/>
  <c r="J19" i="7"/>
  <c r="I19" i="7"/>
  <c r="H19" i="7"/>
  <c r="G19" i="7"/>
  <c r="F19" i="7"/>
  <c r="E19" i="7"/>
  <c r="D19" i="7"/>
  <c r="P6" i="7" l="1"/>
  <c r="Q6" i="7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l="1"/>
</calcChain>
</file>

<file path=xl/sharedStrings.xml><?xml version="1.0" encoding="utf-8"?>
<sst xmlns="http://schemas.openxmlformats.org/spreadsheetml/2006/main" count="35" uniqueCount="34">
  <si>
    <t>NO</t>
  </si>
  <si>
    <t>JUMLAH</t>
  </si>
  <si>
    <t>Rp</t>
  </si>
  <si>
    <t>APRIL</t>
  </si>
  <si>
    <t>MEI</t>
  </si>
  <si>
    <t>JUNI</t>
  </si>
  <si>
    <t>JULI</t>
  </si>
  <si>
    <t>PUD</t>
  </si>
  <si>
    <t>JML NELAYAN</t>
  </si>
  <si>
    <t>JAN</t>
  </si>
  <si>
    <t>FEB</t>
  </si>
  <si>
    <t>MAR</t>
  </si>
  <si>
    <t>AGST</t>
  </si>
  <si>
    <t>SEPT</t>
  </si>
  <si>
    <t>OKT</t>
  </si>
  <si>
    <t>NOV</t>
  </si>
  <si>
    <t>DES</t>
  </si>
  <si>
    <t>KARANGTENGAH</t>
  </si>
  <si>
    <t>SAYUNG</t>
  </si>
  <si>
    <t>BONANG</t>
  </si>
  <si>
    <t>WEDUNG</t>
  </si>
  <si>
    <t>MRANGGEN</t>
  </si>
  <si>
    <t>KARANGAWEN</t>
  </si>
  <si>
    <t>GUNTUR</t>
  </si>
  <si>
    <t>KARANGANYAR</t>
  </si>
  <si>
    <t>DEMPET</t>
  </si>
  <si>
    <t>KEBONAGUNG</t>
  </si>
  <si>
    <t>WONOSALAM</t>
  </si>
  <si>
    <t>GAJAH</t>
  </si>
  <si>
    <t>MIJEN</t>
  </si>
  <si>
    <t>DEMAK</t>
  </si>
  <si>
    <t>PRODUKSI IKAN LAUT BASAH DI PERAIRAN UMUM MENURUT KECAMATAN KAB. DEMAK TAHUN 2019</t>
  </si>
  <si>
    <t>KECAMATAN</t>
  </si>
  <si>
    <t>BULAN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</si>
</sst>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_);\(#,##0.000\)"/>
  </numFmts>
  <fonts count="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3" fontId="5" fillId="0" borderId="0" xfId="2" applyNumberFormat="1" applyFont="1"/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2" borderId="2" xfId="2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4" borderId="2" xfId="2" applyNumberFormat="1" applyFont="1" applyFill="1" applyBorder="1" applyAlignment="1">
      <alignment horizontal="right" vertical="center"/>
    </xf>
    <xf numFmtId="3" fontId="3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0" zoomScaleNormal="70" workbookViewId="0">
      <selection activeCell="K24" sqref="K24"/>
    </sheetView>
  </sheetViews>
  <sheetFormatPr defaultRowHeight="15" x14ac:dyDescent="0.2"/>
  <cols>
    <col min="1" max="1" width="9.42578125" style="2" bestFit="1" customWidth="1"/>
    <col min="2" max="2" width="19.28515625" style="2" customWidth="1"/>
    <col min="3" max="3" width="16" style="2" customWidth="1"/>
    <col min="4" max="4" width="15.28515625" style="2" customWidth="1"/>
    <col min="5" max="5" width="16.28515625" style="2" customWidth="1"/>
    <col min="6" max="6" width="16" style="2" customWidth="1"/>
    <col min="7" max="7" width="15.85546875" style="2" customWidth="1"/>
    <col min="8" max="8" width="15.28515625" style="2" customWidth="1"/>
    <col min="9" max="9" width="15.7109375" style="2" customWidth="1"/>
    <col min="10" max="10" width="16" style="2" customWidth="1"/>
    <col min="11" max="11" width="14.85546875" style="2" customWidth="1"/>
    <col min="12" max="12" width="15.5703125" style="2" customWidth="1"/>
    <col min="13" max="13" width="17" style="2" customWidth="1"/>
    <col min="14" max="14" width="15.7109375" style="2" customWidth="1"/>
    <col min="15" max="15" width="16.85546875" style="2" customWidth="1"/>
    <col min="16" max="16" width="16.7109375" style="2" customWidth="1"/>
    <col min="17" max="17" width="18.140625" style="1" bestFit="1" customWidth="1"/>
    <col min="18" max="16384" width="9.140625" style="2"/>
  </cols>
  <sheetData>
    <row r="1" spans="1:17" s="14" customFormat="1" ht="36" customHeight="1" x14ac:dyDescent="0.2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1:17" s="7" customFormat="1" ht="20.100000000000001" customHeight="1" x14ac:dyDescent="0.2">
      <c r="A3" s="24" t="s">
        <v>0</v>
      </c>
      <c r="B3" s="23" t="s">
        <v>32</v>
      </c>
      <c r="C3" s="10" t="s">
        <v>8</v>
      </c>
      <c r="D3" s="25" t="s">
        <v>33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8"/>
      <c r="Q3" s="19" t="s">
        <v>2</v>
      </c>
    </row>
    <row r="4" spans="1:17" s="7" customFormat="1" ht="20.100000000000001" customHeight="1" x14ac:dyDescent="0.2">
      <c r="A4" s="24"/>
      <c r="B4" s="23"/>
      <c r="C4" s="11" t="s">
        <v>7</v>
      </c>
      <c r="D4" s="9" t="s">
        <v>9</v>
      </c>
      <c r="E4" s="8" t="s">
        <v>10</v>
      </c>
      <c r="F4" s="8" t="s">
        <v>11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</v>
      </c>
      <c r="Q4" s="19"/>
    </row>
    <row r="5" spans="1:17" s="3" customFormat="1" ht="26.25" customHeight="1" x14ac:dyDescent="0.25">
      <c r="A5" s="12">
        <v>1</v>
      </c>
      <c r="B5" s="12" t="s">
        <v>17</v>
      </c>
      <c r="C5" s="13">
        <v>174</v>
      </c>
      <c r="D5" s="15">
        <f t="shared" ref="D5:D18" si="0">(C5/2515)*87762*0.001</f>
        <v>6.0718043737574554</v>
      </c>
      <c r="E5" s="15">
        <f t="shared" ref="E5:E10" si="1">(C5/2515)*89334*0.001</f>
        <v>6.1805630218687879</v>
      </c>
      <c r="F5" s="15">
        <f>(C5/2515)*91065*0.001</f>
        <v>6.3003220675944336</v>
      </c>
      <c r="G5" s="15">
        <f>(C5/2515)*70854*0.001</f>
        <v>4.9020262425447321</v>
      </c>
      <c r="H5" s="15">
        <f>(C5/2515)*76450*0.001</f>
        <v>5.2891848906560632</v>
      </c>
      <c r="I5" s="15">
        <f>(C5/2515)*65976*0.001</f>
        <v>4.564542345924453</v>
      </c>
      <c r="J5" s="15">
        <f>(C5/2515)*49890*0.001</f>
        <v>3.4516341948310143</v>
      </c>
      <c r="K5" s="15">
        <f>(C5/2515)*48956*0.001</f>
        <v>3.3870155069582508</v>
      </c>
      <c r="L5" s="15">
        <f>(C5/2515)*46532*0.001</f>
        <v>3.2193113320079525</v>
      </c>
      <c r="M5" s="15">
        <f>(C5/2515)*43128*0.001</f>
        <v>2.9838059642147119</v>
      </c>
      <c r="N5" s="15">
        <f>(C5/2515)*47903*0.001</f>
        <v>3.3141638170974157</v>
      </c>
      <c r="O5" s="15">
        <f>(C5/2515)*42765*0.001</f>
        <v>2.9586918489065606</v>
      </c>
      <c r="P5" s="16">
        <f>SUM(D5:O5)</f>
        <v>52.623065606361834</v>
      </c>
      <c r="Q5" s="26">
        <f>(P5/760615)*24639373639</f>
        <v>1704672.3710481115</v>
      </c>
    </row>
    <row r="6" spans="1:17" ht="24.75" customHeight="1" x14ac:dyDescent="0.2">
      <c r="A6" s="12">
        <v>2</v>
      </c>
      <c r="B6" s="12" t="s">
        <v>18</v>
      </c>
      <c r="C6" s="12">
        <v>713</v>
      </c>
      <c r="D6" s="15">
        <f t="shared" si="0"/>
        <v>24.880439761431415</v>
      </c>
      <c r="E6" s="15">
        <f t="shared" si="1"/>
        <v>25.326100198807158</v>
      </c>
      <c r="F6" s="15">
        <f>(C6/2515)*91065*0.001</f>
        <v>25.816836978131214</v>
      </c>
      <c r="G6" s="15">
        <f>(C6/2515)*70854*0.001</f>
        <v>20.087038568588472</v>
      </c>
      <c r="H6" s="15">
        <f>(C6/2515)*76450*0.001</f>
        <v>21.673499005964217</v>
      </c>
      <c r="I6" s="15">
        <f>(C6/2515)*65976*0.001</f>
        <v>18.70413041749503</v>
      </c>
      <c r="J6" s="15">
        <f>(C6/2515)*49890*0.001</f>
        <v>14.143765407554673</v>
      </c>
      <c r="K6" s="15">
        <f>(C6/2515)*48956*0.001</f>
        <v>13.878977335984096</v>
      </c>
      <c r="L6" s="15">
        <f>(C6/2515)*46532*0.001</f>
        <v>13.19177574552684</v>
      </c>
      <c r="M6" s="15">
        <f>(C6/2515)*43128*0.001</f>
        <v>12.226745129224653</v>
      </c>
      <c r="N6" s="15">
        <f>(C6/2515)*47903*0.001</f>
        <v>13.580452882703778</v>
      </c>
      <c r="O6" s="15">
        <f>(C6/2515)*42765*0.001</f>
        <v>12.123834990059642</v>
      </c>
      <c r="P6" s="16">
        <f t="shared" ref="P6:P18" si="2">SUM(D6:O6)</f>
        <v>215.63359642147117</v>
      </c>
      <c r="Q6" s="26">
        <f t="shared" ref="Q6:Q18" si="3">(P6/760615)*24639373639</f>
        <v>6985237.9342373749</v>
      </c>
    </row>
    <row r="7" spans="1:17" ht="24.75" customHeight="1" x14ac:dyDescent="0.2">
      <c r="A7" s="12">
        <v>3</v>
      </c>
      <c r="B7" s="12" t="s">
        <v>19</v>
      </c>
      <c r="C7" s="12">
        <v>113</v>
      </c>
      <c r="D7" s="15">
        <f t="shared" si="0"/>
        <v>3.9431833001988075</v>
      </c>
      <c r="E7" s="15">
        <f t="shared" si="1"/>
        <v>4.0138139165009941</v>
      </c>
      <c r="F7" s="15">
        <f>(C7/2515)*91065*0.001</f>
        <v>4.0915884691848907</v>
      </c>
      <c r="G7" s="15">
        <f>(C7/2515)*70854*0.001</f>
        <v>3.1834998011928435</v>
      </c>
      <c r="H7" s="15">
        <f>(C7/2515)*76450*0.001</f>
        <v>3.4349304174950297</v>
      </c>
      <c r="I7" s="15">
        <f>(C7/2515)*65976*0.001</f>
        <v>2.9643292246520878</v>
      </c>
      <c r="J7" s="15">
        <f>(C7/2515)*49890*0.001</f>
        <v>2.2415785288270378</v>
      </c>
      <c r="K7" s="15">
        <f>(C7/2515)*48956*0.001</f>
        <v>2.1996135188866801</v>
      </c>
      <c r="L7" s="15">
        <f>(C7/2515)*46532*0.001</f>
        <v>2.0907021868787279</v>
      </c>
      <c r="M7" s="15">
        <f>(C7/2515)*43128*0.001</f>
        <v>1.9377590457256464</v>
      </c>
      <c r="N7" s="15">
        <f>(C7/2515)*47903*0.001</f>
        <v>2.1523017892644134</v>
      </c>
      <c r="O7" s="15">
        <f>(C7/2515)*42765*0.001</f>
        <v>1.9214493041749505</v>
      </c>
      <c r="P7" s="16">
        <f t="shared" si="2"/>
        <v>34.174749502982102</v>
      </c>
      <c r="Q7" s="26">
        <f t="shared" si="3"/>
        <v>1107057.3444163022</v>
      </c>
    </row>
    <row r="8" spans="1:17" ht="24.75" customHeight="1" x14ac:dyDescent="0.2">
      <c r="A8" s="12">
        <v>4</v>
      </c>
      <c r="B8" s="12" t="s">
        <v>20</v>
      </c>
      <c r="C8" s="12">
        <v>200</v>
      </c>
      <c r="D8" s="15">
        <f t="shared" si="0"/>
        <v>6.9790854870775352</v>
      </c>
      <c r="E8" s="15">
        <f t="shared" si="1"/>
        <v>7.1040954274353885</v>
      </c>
      <c r="F8" s="15">
        <f>(C8/2515)*91065*0.001</f>
        <v>7.241749502982108</v>
      </c>
      <c r="G8" s="15">
        <f t="shared" ref="G8:G18" si="4">(C8/2515)*70854*0.001</f>
        <v>5.6345129224652091</v>
      </c>
      <c r="H8" s="15">
        <f t="shared" ref="H8:H18" si="5">(C8/2515)*76450*0.001</f>
        <v>6.0795228628230618</v>
      </c>
      <c r="I8" s="15">
        <f t="shared" ref="I8:I18" si="6">(C8/2515)*65976*0.001</f>
        <v>5.2466003976143147</v>
      </c>
      <c r="J8" s="15">
        <f t="shared" ref="J8:J18" si="7">(C8/2515)*49890*0.001</f>
        <v>3.9673956262425452</v>
      </c>
      <c r="K8" s="15">
        <f t="shared" ref="K8:K18" si="8">(C8/2515)*48956*0.001</f>
        <v>3.8931212723658057</v>
      </c>
      <c r="L8" s="15">
        <f t="shared" ref="L8:L18" si="9">(C8/2515)*46532*0.001</f>
        <v>3.7003578528827039</v>
      </c>
      <c r="M8" s="15">
        <f t="shared" ref="M8:M18" si="10">(C8/2515)*43128*0.001</f>
        <v>3.4296620278330021</v>
      </c>
      <c r="N8" s="15">
        <f t="shared" ref="N8:N18" si="11">(C8/2515)*47903*0.001</f>
        <v>3.8093836978131215</v>
      </c>
      <c r="O8" s="15">
        <f t="shared" ref="O8:O18" si="12">(C8/2515)*42765*0.001</f>
        <v>3.4007952286282306</v>
      </c>
      <c r="P8" s="16">
        <f t="shared" si="2"/>
        <v>60.486282306163027</v>
      </c>
      <c r="Q8" s="26">
        <f t="shared" si="3"/>
        <v>1959393.5299403579</v>
      </c>
    </row>
    <row r="9" spans="1:17" ht="24.75" customHeight="1" x14ac:dyDescent="0.2">
      <c r="A9" s="12">
        <v>5</v>
      </c>
      <c r="B9" s="12" t="s">
        <v>21</v>
      </c>
      <c r="C9" s="12">
        <v>179</v>
      </c>
      <c r="D9" s="15">
        <f t="shared" si="0"/>
        <v>6.2462815109343941</v>
      </c>
      <c r="E9" s="15">
        <f t="shared" si="1"/>
        <v>6.3581654075546723</v>
      </c>
      <c r="F9" s="15">
        <f t="shared" ref="F9:F18" si="13">(C9/2515)*91065*0.001</f>
        <v>6.4813658051689869</v>
      </c>
      <c r="G9" s="15">
        <f t="shared" si="4"/>
        <v>5.0428890656063619</v>
      </c>
      <c r="H9" s="15">
        <f t="shared" si="5"/>
        <v>5.4411729622266405</v>
      </c>
      <c r="I9" s="15">
        <f t="shared" si="6"/>
        <v>4.695707355864811</v>
      </c>
      <c r="J9" s="15">
        <f t="shared" si="7"/>
        <v>3.5508190854870771</v>
      </c>
      <c r="K9" s="15">
        <f t="shared" si="8"/>
        <v>3.4843435387673956</v>
      </c>
      <c r="L9" s="15">
        <f t="shared" si="9"/>
        <v>3.3118202783300199</v>
      </c>
      <c r="M9" s="15">
        <f t="shared" si="10"/>
        <v>3.0695475149105369</v>
      </c>
      <c r="N9" s="15">
        <f t="shared" si="11"/>
        <v>3.4093984095427436</v>
      </c>
      <c r="O9" s="15">
        <f t="shared" si="12"/>
        <v>3.0437117296222667</v>
      </c>
      <c r="P9" s="16">
        <f t="shared" si="2"/>
        <v>54.135222664015913</v>
      </c>
      <c r="Q9" s="26">
        <f t="shared" si="3"/>
        <v>1753657.2092966205</v>
      </c>
    </row>
    <row r="10" spans="1:17" ht="24.75" customHeight="1" x14ac:dyDescent="0.2">
      <c r="A10" s="12">
        <v>6</v>
      </c>
      <c r="B10" s="12" t="s">
        <v>22</v>
      </c>
      <c r="C10" s="12">
        <v>77</v>
      </c>
      <c r="D10" s="15">
        <f t="shared" si="0"/>
        <v>2.6869479125248508</v>
      </c>
      <c r="E10" s="15">
        <f t="shared" si="1"/>
        <v>2.7350767395626243</v>
      </c>
      <c r="F10" s="15">
        <f t="shared" si="13"/>
        <v>2.7880735586481116</v>
      </c>
      <c r="G10" s="15">
        <f t="shared" si="4"/>
        <v>2.1692874751491056</v>
      </c>
      <c r="H10" s="15">
        <f t="shared" si="5"/>
        <v>2.3406163021868789</v>
      </c>
      <c r="I10" s="15">
        <f t="shared" si="6"/>
        <v>2.0199411530815108</v>
      </c>
      <c r="J10" s="15">
        <f t="shared" si="7"/>
        <v>1.5274473161033797</v>
      </c>
      <c r="K10" s="15">
        <f t="shared" si="8"/>
        <v>1.4988516898608351</v>
      </c>
      <c r="L10" s="15">
        <f t="shared" si="9"/>
        <v>1.424637773359841</v>
      </c>
      <c r="M10" s="15">
        <f t="shared" si="10"/>
        <v>1.3204198807157059</v>
      </c>
      <c r="N10" s="15">
        <f t="shared" si="11"/>
        <v>1.4666127236580517</v>
      </c>
      <c r="O10" s="15">
        <f t="shared" si="12"/>
        <v>1.3093061630218688</v>
      </c>
      <c r="P10" s="16">
        <f t="shared" si="2"/>
        <v>23.287218687872763</v>
      </c>
      <c r="Q10" s="26">
        <f t="shared" si="3"/>
        <v>754366.50902703765</v>
      </c>
    </row>
    <row r="11" spans="1:17" ht="24.75" customHeight="1" x14ac:dyDescent="0.2">
      <c r="A11" s="12">
        <v>7</v>
      </c>
      <c r="B11" s="12" t="s">
        <v>23</v>
      </c>
      <c r="C11" s="12">
        <v>132</v>
      </c>
      <c r="D11" s="15">
        <f t="shared" si="0"/>
        <v>4.6061964214711733</v>
      </c>
      <c r="E11" s="15">
        <f t="shared" ref="E11:E18" si="14">(C11/2515)*89334*0.001</f>
        <v>4.6887029821073556</v>
      </c>
      <c r="F11" s="15">
        <f t="shared" si="13"/>
        <v>4.7795546719681905</v>
      </c>
      <c r="G11" s="15">
        <f t="shared" si="4"/>
        <v>3.7187785288270381</v>
      </c>
      <c r="H11" s="15">
        <f t="shared" si="5"/>
        <v>4.0124850894632207</v>
      </c>
      <c r="I11" s="15">
        <f t="shared" si="6"/>
        <v>3.4627562624254473</v>
      </c>
      <c r="J11" s="15">
        <f t="shared" si="7"/>
        <v>2.6184811133200796</v>
      </c>
      <c r="K11" s="15">
        <f t="shared" si="8"/>
        <v>2.5694600397614313</v>
      </c>
      <c r="L11" s="15">
        <f t="shared" si="9"/>
        <v>2.4422361829025845</v>
      </c>
      <c r="M11" s="15">
        <f t="shared" si="10"/>
        <v>2.263576938369781</v>
      </c>
      <c r="N11" s="15">
        <f t="shared" si="11"/>
        <v>2.51419324055666</v>
      </c>
      <c r="O11" s="15">
        <f t="shared" si="12"/>
        <v>2.2445248508946318</v>
      </c>
      <c r="P11" s="16">
        <f t="shared" si="2"/>
        <v>39.9209463220676</v>
      </c>
      <c r="Q11" s="26">
        <f t="shared" si="3"/>
        <v>1293199.7297606363</v>
      </c>
    </row>
    <row r="12" spans="1:17" ht="24.75" customHeight="1" x14ac:dyDescent="0.2">
      <c r="A12" s="12">
        <v>8</v>
      </c>
      <c r="B12" s="12" t="s">
        <v>24</v>
      </c>
      <c r="C12" s="12">
        <v>317</v>
      </c>
      <c r="D12" s="15">
        <f t="shared" si="0"/>
        <v>11.061850497017891</v>
      </c>
      <c r="E12" s="15">
        <f t="shared" si="14"/>
        <v>11.259991252485088</v>
      </c>
      <c r="F12" s="15">
        <f t="shared" si="13"/>
        <v>11.47817296222664</v>
      </c>
      <c r="G12" s="15">
        <f t="shared" si="4"/>
        <v>8.9307029821073556</v>
      </c>
      <c r="H12" s="15">
        <f t="shared" si="5"/>
        <v>9.6360437375745516</v>
      </c>
      <c r="I12" s="15">
        <f t="shared" si="6"/>
        <v>8.3158616302186878</v>
      </c>
      <c r="J12" s="15">
        <f t="shared" si="7"/>
        <v>6.2883220675944331</v>
      </c>
      <c r="K12" s="15">
        <f t="shared" si="8"/>
        <v>6.1705972166998011</v>
      </c>
      <c r="L12" s="15">
        <f t="shared" si="9"/>
        <v>5.8650671968190844</v>
      </c>
      <c r="M12" s="15">
        <f t="shared" si="10"/>
        <v>5.4360143141153081</v>
      </c>
      <c r="N12" s="15">
        <f t="shared" si="11"/>
        <v>6.0378731610337963</v>
      </c>
      <c r="O12" s="15">
        <f t="shared" si="12"/>
        <v>5.390260437375745</v>
      </c>
      <c r="P12" s="16">
        <f t="shared" si="2"/>
        <v>95.870757455268389</v>
      </c>
      <c r="Q12" s="26">
        <f t="shared" si="3"/>
        <v>3105638.7449554671</v>
      </c>
    </row>
    <row r="13" spans="1:17" ht="24.75" customHeight="1" x14ac:dyDescent="0.2">
      <c r="A13" s="12">
        <v>9</v>
      </c>
      <c r="B13" s="12" t="s">
        <v>25</v>
      </c>
      <c r="C13" s="12">
        <v>186</v>
      </c>
      <c r="D13" s="15">
        <f t="shared" si="0"/>
        <v>6.4905495029821072</v>
      </c>
      <c r="E13" s="15">
        <f t="shared" si="14"/>
        <v>6.6068087475149104</v>
      </c>
      <c r="F13" s="15">
        <f t="shared" si="13"/>
        <v>6.7348270377733597</v>
      </c>
      <c r="G13" s="15">
        <f t="shared" si="4"/>
        <v>5.2400970178926434</v>
      </c>
      <c r="H13" s="15">
        <f t="shared" si="5"/>
        <v>5.6539562624254467</v>
      </c>
      <c r="I13" s="15">
        <f t="shared" si="6"/>
        <v>4.879338369781312</v>
      </c>
      <c r="J13" s="15">
        <f t="shared" si="7"/>
        <v>3.6896779324055666</v>
      </c>
      <c r="K13" s="15">
        <f t="shared" si="8"/>
        <v>3.6206027833001988</v>
      </c>
      <c r="L13" s="15">
        <f t="shared" si="9"/>
        <v>3.4413328031809143</v>
      </c>
      <c r="M13" s="15">
        <f t="shared" si="10"/>
        <v>3.1895856858846914</v>
      </c>
      <c r="N13" s="15">
        <f t="shared" si="11"/>
        <v>3.5427268389662028</v>
      </c>
      <c r="O13" s="15">
        <f t="shared" si="12"/>
        <v>3.162739562624254</v>
      </c>
      <c r="P13" s="16">
        <f t="shared" si="2"/>
        <v>56.252242544731608</v>
      </c>
      <c r="Q13" s="26">
        <f t="shared" si="3"/>
        <v>1822235.9828445325</v>
      </c>
    </row>
    <row r="14" spans="1:17" ht="24.75" customHeight="1" x14ac:dyDescent="0.2">
      <c r="A14" s="12">
        <v>10</v>
      </c>
      <c r="B14" s="12" t="s">
        <v>26</v>
      </c>
      <c r="C14" s="12">
        <v>43</v>
      </c>
      <c r="D14" s="15">
        <f t="shared" si="0"/>
        <v>1.50050337972167</v>
      </c>
      <c r="E14" s="15">
        <f t="shared" si="14"/>
        <v>1.5273805168986085</v>
      </c>
      <c r="F14" s="15">
        <f t="shared" si="13"/>
        <v>1.5569761431411533</v>
      </c>
      <c r="G14" s="15">
        <f t="shared" si="4"/>
        <v>1.2114202783300201</v>
      </c>
      <c r="H14" s="15">
        <f t="shared" si="5"/>
        <v>1.3070974155069583</v>
      </c>
      <c r="I14" s="15">
        <f t="shared" si="6"/>
        <v>1.1280190854870775</v>
      </c>
      <c r="J14" s="15">
        <f t="shared" si="7"/>
        <v>0.85299005964214714</v>
      </c>
      <c r="K14" s="15">
        <f t="shared" si="8"/>
        <v>0.83702107355864819</v>
      </c>
      <c r="L14" s="15">
        <f t="shared" si="9"/>
        <v>0.79557693836978138</v>
      </c>
      <c r="M14" s="15">
        <f t="shared" si="10"/>
        <v>0.73737733598409549</v>
      </c>
      <c r="N14" s="15">
        <f t="shared" si="11"/>
        <v>0.81901749502982113</v>
      </c>
      <c r="O14" s="15">
        <f t="shared" si="12"/>
        <v>0.73117097415506971</v>
      </c>
      <c r="P14" s="16">
        <f t="shared" si="2"/>
        <v>13.004550695825051</v>
      </c>
      <c r="Q14" s="26">
        <f t="shared" si="3"/>
        <v>421269.60893717699</v>
      </c>
    </row>
    <row r="15" spans="1:17" ht="24.75" customHeight="1" x14ac:dyDescent="0.2">
      <c r="A15" s="12">
        <v>11</v>
      </c>
      <c r="B15" s="12" t="s">
        <v>27</v>
      </c>
      <c r="C15" s="12">
        <v>105</v>
      </c>
      <c r="D15" s="15">
        <f t="shared" si="0"/>
        <v>3.6640198807157058</v>
      </c>
      <c r="E15" s="15">
        <f t="shared" si="14"/>
        <v>3.7296500994035782</v>
      </c>
      <c r="F15" s="15">
        <f t="shared" si="13"/>
        <v>3.8019184890656064</v>
      </c>
      <c r="G15" s="15">
        <f t="shared" si="4"/>
        <v>2.9581192842942348</v>
      </c>
      <c r="H15" s="15">
        <f t="shared" si="5"/>
        <v>3.1917495029821072</v>
      </c>
      <c r="I15" s="15">
        <f t="shared" si="6"/>
        <v>2.7544652087475145</v>
      </c>
      <c r="J15" s="15">
        <f t="shared" si="7"/>
        <v>2.0828827037773356</v>
      </c>
      <c r="K15" s="15">
        <f t="shared" si="8"/>
        <v>2.0438886679920478</v>
      </c>
      <c r="L15" s="15">
        <f t="shared" si="9"/>
        <v>1.9426878727634194</v>
      </c>
      <c r="M15" s="15">
        <f t="shared" si="10"/>
        <v>1.8005725646123261</v>
      </c>
      <c r="N15" s="15">
        <f t="shared" si="11"/>
        <v>1.9999264413518887</v>
      </c>
      <c r="O15" s="15">
        <f t="shared" si="12"/>
        <v>1.7854174950298212</v>
      </c>
      <c r="P15" s="16">
        <f t="shared" si="2"/>
        <v>31.755298210735585</v>
      </c>
      <c r="Q15" s="26">
        <f t="shared" si="3"/>
        <v>1028681.6032186879</v>
      </c>
    </row>
    <row r="16" spans="1:17" ht="24.75" customHeight="1" x14ac:dyDescent="0.2">
      <c r="A16" s="12">
        <v>12</v>
      </c>
      <c r="B16" s="12" t="s">
        <v>28</v>
      </c>
      <c r="C16" s="12">
        <v>190</v>
      </c>
      <c r="D16" s="15">
        <f t="shared" si="0"/>
        <v>6.6301312127236578</v>
      </c>
      <c r="E16" s="15">
        <f t="shared" si="14"/>
        <v>6.7488906560636179</v>
      </c>
      <c r="F16" s="15">
        <f t="shared" si="13"/>
        <v>6.8796620278330014</v>
      </c>
      <c r="G16" s="15">
        <f t="shared" si="4"/>
        <v>5.3527872763419486</v>
      </c>
      <c r="H16" s="15">
        <f t="shared" si="5"/>
        <v>5.7755467196819081</v>
      </c>
      <c r="I16" s="15">
        <f t="shared" si="6"/>
        <v>4.9842703777335986</v>
      </c>
      <c r="J16" s="15">
        <f t="shared" si="7"/>
        <v>3.7690258449304168</v>
      </c>
      <c r="K16" s="15">
        <f t="shared" si="8"/>
        <v>3.6984652087475149</v>
      </c>
      <c r="L16" s="15">
        <f t="shared" si="9"/>
        <v>3.5153399602385687</v>
      </c>
      <c r="M16" s="15">
        <f t="shared" si="10"/>
        <v>3.2581789264413517</v>
      </c>
      <c r="N16" s="15">
        <f t="shared" si="11"/>
        <v>3.6189145129224651</v>
      </c>
      <c r="O16" s="15">
        <f t="shared" si="12"/>
        <v>3.2307554671968188</v>
      </c>
      <c r="P16" s="16">
        <f t="shared" si="2"/>
        <v>57.461968190854876</v>
      </c>
      <c r="Q16" s="26">
        <f t="shared" si="3"/>
        <v>1861423.8534433402</v>
      </c>
    </row>
    <row r="17" spans="1:17" ht="24.75" customHeight="1" x14ac:dyDescent="0.2">
      <c r="A17" s="12">
        <v>13</v>
      </c>
      <c r="B17" s="12" t="s">
        <v>29</v>
      </c>
      <c r="C17" s="12">
        <v>86</v>
      </c>
      <c r="D17" s="15">
        <f t="shared" si="0"/>
        <v>3.0010067594433401</v>
      </c>
      <c r="E17" s="15">
        <f t="shared" si="14"/>
        <v>3.0547610337972171</v>
      </c>
      <c r="F17" s="15">
        <f t="shared" si="13"/>
        <v>3.1139522862823066</v>
      </c>
      <c r="G17" s="15">
        <f t="shared" si="4"/>
        <v>2.4228405566600402</v>
      </c>
      <c r="H17" s="15">
        <f t="shared" si="5"/>
        <v>2.6141948310139167</v>
      </c>
      <c r="I17" s="15">
        <f t="shared" si="6"/>
        <v>2.256038170974155</v>
      </c>
      <c r="J17" s="15">
        <f t="shared" si="7"/>
        <v>1.7059801192842943</v>
      </c>
      <c r="K17" s="15">
        <f t="shared" si="8"/>
        <v>1.6740421471172964</v>
      </c>
      <c r="L17" s="15">
        <f t="shared" si="9"/>
        <v>1.5911538767395628</v>
      </c>
      <c r="M17" s="15">
        <f t="shared" si="10"/>
        <v>1.474754671968191</v>
      </c>
      <c r="N17" s="15">
        <f t="shared" si="11"/>
        <v>1.6380349900596423</v>
      </c>
      <c r="O17" s="15">
        <f t="shared" si="12"/>
        <v>1.4623419483101394</v>
      </c>
      <c r="P17" s="16">
        <f t="shared" si="2"/>
        <v>26.009101391650102</v>
      </c>
      <c r="Q17" s="26">
        <f t="shared" si="3"/>
        <v>842539.21787435398</v>
      </c>
    </row>
    <row r="18" spans="1:17" s="4" customFormat="1" ht="28.5" customHeight="1" x14ac:dyDescent="0.2">
      <c r="A18" s="12">
        <v>14</v>
      </c>
      <c r="B18" s="12" t="s">
        <v>30</v>
      </c>
      <c r="C18" s="12">
        <v>0</v>
      </c>
      <c r="D18" s="15">
        <f t="shared" si="0"/>
        <v>0</v>
      </c>
      <c r="E18" s="15">
        <f t="shared" si="14"/>
        <v>0</v>
      </c>
      <c r="F18" s="15">
        <f t="shared" si="13"/>
        <v>0</v>
      </c>
      <c r="G18" s="15">
        <f t="shared" si="4"/>
        <v>0</v>
      </c>
      <c r="H18" s="15">
        <f t="shared" si="5"/>
        <v>0</v>
      </c>
      <c r="I18" s="15">
        <f t="shared" si="6"/>
        <v>0</v>
      </c>
      <c r="J18" s="15">
        <f t="shared" si="7"/>
        <v>0</v>
      </c>
      <c r="K18" s="15">
        <f t="shared" si="8"/>
        <v>0</v>
      </c>
      <c r="L18" s="15">
        <f t="shared" si="9"/>
        <v>0</v>
      </c>
      <c r="M18" s="15">
        <f t="shared" si="10"/>
        <v>0</v>
      </c>
      <c r="N18" s="15">
        <f t="shared" si="11"/>
        <v>0</v>
      </c>
      <c r="O18" s="15">
        <f t="shared" si="12"/>
        <v>0</v>
      </c>
      <c r="P18" s="16">
        <f t="shared" si="2"/>
        <v>0</v>
      </c>
      <c r="Q18" s="26">
        <f t="shared" si="3"/>
        <v>0</v>
      </c>
    </row>
    <row r="19" spans="1:17" s="6" customFormat="1" ht="26.25" customHeight="1" x14ac:dyDescent="0.2">
      <c r="A19" s="21" t="s">
        <v>1</v>
      </c>
      <c r="B19" s="22"/>
      <c r="C19" s="5">
        <f t="shared" ref="C19:O19" si="15">SUM(C5:C18)</f>
        <v>2515</v>
      </c>
      <c r="D19" s="17">
        <f t="shared" si="15"/>
        <v>87.761999999999986</v>
      </c>
      <c r="E19" s="17">
        <f t="shared" si="15"/>
        <v>89.333999999999989</v>
      </c>
      <c r="F19" s="17">
        <f t="shared" si="15"/>
        <v>91.065000000000026</v>
      </c>
      <c r="G19" s="17">
        <f t="shared" si="15"/>
        <v>70.853999999999999</v>
      </c>
      <c r="H19" s="17">
        <f t="shared" si="15"/>
        <v>76.45</v>
      </c>
      <c r="I19" s="17">
        <f t="shared" si="15"/>
        <v>65.975999999999999</v>
      </c>
      <c r="J19" s="17">
        <f t="shared" si="15"/>
        <v>49.89</v>
      </c>
      <c r="K19" s="17">
        <f t="shared" si="15"/>
        <v>48.956000000000003</v>
      </c>
      <c r="L19" s="17">
        <f t="shared" si="15"/>
        <v>46.532000000000004</v>
      </c>
      <c r="M19" s="17">
        <f t="shared" si="15"/>
        <v>43.128</v>
      </c>
      <c r="N19" s="17">
        <f t="shared" si="15"/>
        <v>47.902999999999999</v>
      </c>
      <c r="O19" s="17">
        <f t="shared" si="15"/>
        <v>42.765000000000001</v>
      </c>
      <c r="P19" s="18">
        <f>SUM(D19:O19)</f>
        <v>760.61500000000012</v>
      </c>
      <c r="Q19" s="18">
        <f>SUM(Q5:Q18)</f>
        <v>24639373.639000002</v>
      </c>
    </row>
  </sheetData>
  <mergeCells count="6">
    <mergeCell ref="Q3:Q4"/>
    <mergeCell ref="A1:Q1"/>
    <mergeCell ref="A19:B19"/>
    <mergeCell ref="B3:B4"/>
    <mergeCell ref="A3:A4"/>
    <mergeCell ref="D3:O3"/>
  </mergeCells>
  <pageMargins left="0.19685039370078741" right="0" top="0.78740157480314965" bottom="0.78740157480314965" header="0.31496062992125984" footer="0.31496062992125984"/>
  <pageSetup paperSize="256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PUD PER KEC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win8.1</cp:lastModifiedBy>
  <cp:lastPrinted>2020-08-12T04:27:58Z</cp:lastPrinted>
  <dcterms:created xsi:type="dcterms:W3CDTF">2018-05-19T15:05:57Z</dcterms:created>
  <dcterms:modified xsi:type="dcterms:W3CDTF">2020-08-12T04:28:35Z</dcterms:modified>
</cp:coreProperties>
</file>