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00" windowHeight="7980" activeTab="0"/>
  </bookViews>
  <sheets>
    <sheet name="penyaki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6" authorId="0">
      <text>
        <r>
          <rPr>
            <sz val="9"/>
            <rFont val="Times New Roman"/>
            <family val="0"/>
          </rPr>
          <t xml:space="preserve">user:
kra, jun, keracunan
</t>
        </r>
      </text>
    </comment>
  </commentList>
</comments>
</file>

<file path=xl/sharedStrings.xml><?xml version="1.0" encoding="utf-8"?>
<sst xmlns="http://schemas.openxmlformats.org/spreadsheetml/2006/main" count="82" uniqueCount="58">
  <si>
    <t>Jumlah</t>
  </si>
  <si>
    <t>No.</t>
  </si>
  <si>
    <t>Kecamatan</t>
  </si>
  <si>
    <t>KASUS PENYAKIT HEWAN</t>
  </si>
  <si>
    <t>Jenis Penyakit</t>
  </si>
  <si>
    <t>Jenis Hewan</t>
  </si>
  <si>
    <t>Keterangan</t>
  </si>
  <si>
    <t>Demak</t>
  </si>
  <si>
    <t>Wonosalam</t>
  </si>
  <si>
    <t>Dempet</t>
  </si>
  <si>
    <t>Bonang</t>
  </si>
  <si>
    <t>Wedung</t>
  </si>
  <si>
    <t>Mijen</t>
  </si>
  <si>
    <t>Gajah</t>
  </si>
  <si>
    <t>Karanganyar</t>
  </si>
  <si>
    <t>Karangtengah</t>
  </si>
  <si>
    <t>Guntur</t>
  </si>
  <si>
    <t>Sayung</t>
  </si>
  <si>
    <t>Karangawen</t>
  </si>
  <si>
    <t>Mranggen</t>
  </si>
  <si>
    <t>Kebonagung</t>
  </si>
  <si>
    <t>Penyakit Mulut dan Kuku (PMK)</t>
  </si>
  <si>
    <t>Ringworm</t>
  </si>
  <si>
    <t>Scabies</t>
  </si>
  <si>
    <t>kambing</t>
  </si>
  <si>
    <t>kerbau</t>
  </si>
  <si>
    <t>domba</t>
  </si>
  <si>
    <t>sapi</t>
  </si>
  <si>
    <t>kuda</t>
  </si>
  <si>
    <t>Orf</t>
  </si>
  <si>
    <t>Pink Eye</t>
  </si>
  <si>
    <t>Anthrax</t>
  </si>
  <si>
    <t>Rabies</t>
  </si>
  <si>
    <t>Salmonellosis</t>
  </si>
  <si>
    <t>Brucellosis (Brucella abortus)</t>
  </si>
  <si>
    <t>Highly &amp; Low Pathogenic AI</t>
  </si>
  <si>
    <t>Porcine Respiratory Syndrome</t>
  </si>
  <si>
    <t>Helminthiasis (cacingan)</t>
  </si>
  <si>
    <t>juni, kerbau keracunan</t>
  </si>
  <si>
    <t>Septicaemia Epizootica (SE)</t>
  </si>
  <si>
    <t>Nipah Virus Encephalitis (radang otak)</t>
  </si>
  <si>
    <t>Infectious Bovine Rhinotracheitis</t>
  </si>
  <si>
    <t>Bovine Tuberculosis</t>
  </si>
  <si>
    <t>Leptospirosis</t>
  </si>
  <si>
    <t>Brucellosis (Brucella Suis)</t>
  </si>
  <si>
    <t>Penyakit Jembarana</t>
  </si>
  <si>
    <t>Surra</t>
  </si>
  <si>
    <t>Paratuberculosis</t>
  </si>
  <si>
    <t>Toxoplasmosis</t>
  </si>
  <si>
    <t>Classical Swine Fever (CSF)</t>
  </si>
  <si>
    <t>Swine Influenza Novel (H1N1)</t>
  </si>
  <si>
    <t>Campylobacteriosis</t>
  </si>
  <si>
    <t>Cysticercosis</t>
  </si>
  <si>
    <t>Q Fever</t>
  </si>
  <si>
    <t>ND</t>
  </si>
  <si>
    <t>burung</t>
  </si>
  <si>
    <t>Defisiensi Ca</t>
  </si>
  <si>
    <t>mastitis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</si>
</sst>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* #,##0.00_);_(* \(#,##0.00\);_(* &quot;-&quot;_);_(@_)"/>
    <numFmt numFmtId="183" formatCode="_(* #,##0_);_(* \(#,##0\);_(* &quot;-&quot;??_);_(@_)"/>
    <numFmt numFmtId="184" formatCode="_(* #,##0.0_);_(* \(#,##0.0\);_(* &quot;-&quot;_);_(@_)"/>
  </numFmts>
  <fonts count="24">
    <font>
      <sz val="11"/>
      <color indexed="8"/>
      <name val="Calibri"/>
      <family val="0"/>
    </font>
    <font>
      <sz val="12"/>
      <name val="Times New Roman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sz val="10"/>
      <name val="Arial"/>
      <family val="0"/>
    </font>
    <font>
      <u val="single"/>
      <sz val="11"/>
      <color indexed="12"/>
      <name val="Calibri"/>
      <family val="0"/>
    </font>
    <font>
      <b/>
      <sz val="13"/>
      <color indexed="56"/>
      <name val="Calibri"/>
      <family val="0"/>
    </font>
    <font>
      <i/>
      <sz val="11"/>
      <color indexed="23"/>
      <name val="Calibri"/>
      <family val="0"/>
    </font>
    <font>
      <sz val="11"/>
      <color indexed="60"/>
      <name val="Calibri"/>
      <family val="0"/>
    </font>
    <font>
      <b/>
      <sz val="11"/>
      <color indexed="8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name val="Times New Roman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7" borderId="1" applyNumberFormat="0" applyAlignment="0" applyProtection="0"/>
    <xf numFmtId="0" fontId="3" fillId="0" borderId="6" applyNumberFormat="0" applyFill="0" applyAlignment="0" applyProtection="0"/>
    <xf numFmtId="0" fontId="1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59" applyFont="1" applyFill="1" applyBorder="1">
      <alignment/>
      <protection/>
    </xf>
    <xf numFmtId="0" fontId="20" fillId="24" borderId="0" xfId="59" applyFont="1" applyFill="1" applyBorder="1" applyAlignment="1">
      <alignment horizontal="left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0" fontId="21" fillId="25" borderId="10" xfId="59" applyFont="1" applyFill="1" applyBorder="1" applyAlignment="1">
      <alignment horizontal="left" vertical="top" wrapText="1"/>
      <protection/>
    </xf>
    <xf numFmtId="0" fontId="21" fillId="24" borderId="10" xfId="59" applyFont="1" applyFill="1" applyBorder="1" applyAlignment="1">
      <alignment horizontal="left" vertical="center" wrapText="1"/>
      <protection/>
    </xf>
    <xf numFmtId="0" fontId="21" fillId="24" borderId="10" xfId="59" applyFont="1" applyFill="1" applyBorder="1" applyAlignment="1">
      <alignment horizontal="center" vertical="top" wrapText="1"/>
      <protection/>
    </xf>
    <xf numFmtId="0" fontId="20" fillId="24" borderId="11" xfId="60" applyFont="1" applyFill="1" applyBorder="1" applyAlignment="1">
      <alignment horizontal="left" vertical="center" wrapText="1"/>
      <protection/>
    </xf>
    <xf numFmtId="0" fontId="20" fillId="24" borderId="11" xfId="60" applyFont="1" applyFill="1" applyBorder="1" applyAlignment="1">
      <alignment horizontal="center" vertical="top" wrapText="1"/>
      <protection/>
    </xf>
    <xf numFmtId="0" fontId="20" fillId="24" borderId="11" xfId="60" applyFont="1" applyFill="1" applyBorder="1" applyAlignment="1">
      <alignment vertical="top" wrapText="1"/>
      <protection/>
    </xf>
    <xf numFmtId="0" fontId="21" fillId="24" borderId="10" xfId="59" applyFont="1" applyFill="1" applyBorder="1" applyAlignment="1">
      <alignment vertical="top" wrapText="1"/>
      <protection/>
    </xf>
    <xf numFmtId="0" fontId="20" fillId="24" borderId="11" xfId="60" applyFont="1" applyFill="1" applyBorder="1" applyAlignment="1">
      <alignment wrapText="1"/>
      <protection/>
    </xf>
    <xf numFmtId="0" fontId="20" fillId="25" borderId="11" xfId="60" applyFont="1" applyFill="1" applyBorder="1" applyAlignment="1">
      <alignment vertical="top" wrapText="1"/>
      <protection/>
    </xf>
    <xf numFmtId="0" fontId="21" fillId="24" borderId="10" xfId="59" applyFont="1" applyFill="1" applyBorder="1">
      <alignment/>
      <protection/>
    </xf>
    <xf numFmtId="0" fontId="20" fillId="24" borderId="11" xfId="60" applyFont="1" applyFill="1" applyBorder="1">
      <alignment/>
      <protection/>
    </xf>
    <xf numFmtId="0" fontId="21" fillId="24" borderId="10" xfId="59" applyFont="1" applyFill="1" applyBorder="1" applyAlignment="1">
      <alignment/>
      <protection/>
    </xf>
    <xf numFmtId="0" fontId="20" fillId="24" borderId="11" xfId="60" applyFont="1" applyFill="1" applyBorder="1" applyAlignment="1">
      <alignment/>
      <protection/>
    </xf>
    <xf numFmtId="0" fontId="21" fillId="24" borderId="10" xfId="59" applyFont="1" applyFill="1" applyBorder="1" applyAlignment="1">
      <alignment horizontal="left" vertical="center"/>
      <protection/>
    </xf>
    <xf numFmtId="0" fontId="20" fillId="25" borderId="11" xfId="60" applyFont="1" applyFill="1" applyBorder="1" applyAlignment="1">
      <alignment wrapText="1"/>
      <protection/>
    </xf>
    <xf numFmtId="0" fontId="20" fillId="25" borderId="11" xfId="60" applyFont="1" applyFill="1" applyBorder="1">
      <alignment/>
      <protection/>
    </xf>
    <xf numFmtId="0" fontId="20" fillId="25" borderId="11" xfId="60" applyFont="1" applyFill="1" applyBorder="1" applyAlignment="1">
      <alignment/>
      <protection/>
    </xf>
    <xf numFmtId="0" fontId="20" fillId="24" borderId="11" xfId="60" applyFont="1" applyFill="1" applyBorder="1" applyAlignment="1">
      <alignment vertical="center" wrapText="1"/>
      <protection/>
    </xf>
    <xf numFmtId="0" fontId="20" fillId="26" borderId="11" xfId="60" applyFont="1" applyFill="1" applyBorder="1" applyAlignment="1">
      <alignment vertical="top" wrapText="1"/>
      <protection/>
    </xf>
    <xf numFmtId="0" fontId="20" fillId="26" borderId="11" xfId="60" applyFont="1" applyFill="1" applyBorder="1">
      <alignment/>
      <protection/>
    </xf>
    <xf numFmtId="0" fontId="20" fillId="26" borderId="11" xfId="60" applyFont="1" applyFill="1" applyBorder="1" applyAlignment="1">
      <alignment wrapText="1"/>
      <protection/>
    </xf>
    <xf numFmtId="0" fontId="20" fillId="26" borderId="11" xfId="60" applyFont="1" applyFill="1" applyBorder="1" applyAlignment="1">
      <alignment/>
      <protection/>
    </xf>
    <xf numFmtId="0" fontId="20" fillId="26" borderId="11" xfId="60" applyFont="1" applyFill="1" applyBorder="1" applyAlignment="1">
      <alignment horizontal="center" wrapText="1"/>
      <protection/>
    </xf>
    <xf numFmtId="0" fontId="20" fillId="24" borderId="0" xfId="59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4"/>
  <sheetViews>
    <sheetView tabSelected="1" zoomScalePageLayoutView="0" workbookViewId="0" topLeftCell="H1">
      <selection activeCell="P5" sqref="P5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15.57421875" style="1" customWidth="1"/>
    <col min="4" max="4" width="9.140625" style="1" customWidth="1"/>
    <col min="5" max="5" width="11.8515625" style="1" customWidth="1"/>
    <col min="6" max="6" width="9.7109375" style="1" customWidth="1"/>
    <col min="7" max="7" width="10.28125" style="1" customWidth="1"/>
    <col min="8" max="8" width="10.421875" style="1" customWidth="1"/>
    <col min="9" max="9" width="7.57421875" style="1" customWidth="1"/>
    <col min="10" max="10" width="8.421875" style="1" customWidth="1"/>
    <col min="11" max="11" width="14.421875" style="1" customWidth="1"/>
    <col min="12" max="12" width="15.28125" style="1" customWidth="1"/>
    <col min="13" max="13" width="8.57421875" style="1" customWidth="1"/>
    <col min="14" max="14" width="10.00390625" style="1" customWidth="1"/>
    <col min="15" max="15" width="14.140625" style="1" customWidth="1"/>
    <col min="16" max="16" width="11.8515625" style="1" customWidth="1"/>
    <col min="17" max="17" width="14.28125" style="1" customWidth="1"/>
    <col min="18" max="18" width="8.57421875" style="1" customWidth="1"/>
    <col min="19" max="19" width="12.28125" style="1" customWidth="1"/>
    <col min="20" max="16384" width="9.140625" style="1" customWidth="1"/>
  </cols>
  <sheetData>
    <row r="1" spans="1:19" ht="15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>
      <c r="A3" s="29" t="s">
        <v>1</v>
      </c>
      <c r="B3" s="29" t="s">
        <v>4</v>
      </c>
      <c r="C3" s="29" t="s">
        <v>5</v>
      </c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 t="s">
        <v>0</v>
      </c>
      <c r="S3" s="29" t="s">
        <v>6</v>
      </c>
    </row>
    <row r="4" spans="1:19" ht="25.5">
      <c r="A4" s="29"/>
      <c r="B4" s="29"/>
      <c r="C4" s="29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29"/>
      <c r="S4" s="29"/>
    </row>
    <row r="5" spans="1:19" ht="25.5">
      <c r="A5" s="4">
        <v>1</v>
      </c>
      <c r="B5" s="6" t="s">
        <v>21</v>
      </c>
      <c r="C5" s="7"/>
      <c r="D5" s="8"/>
      <c r="E5" s="9"/>
      <c r="F5" s="10"/>
      <c r="G5" s="9"/>
      <c r="H5" s="9"/>
      <c r="I5" s="9"/>
      <c r="J5" s="9"/>
      <c r="K5" s="9"/>
      <c r="L5" s="9"/>
      <c r="M5" s="9"/>
      <c r="N5" s="9"/>
      <c r="O5" s="10"/>
      <c r="P5" s="27">
        <f>4</f>
        <v>4</v>
      </c>
      <c r="Q5" s="9"/>
      <c r="R5" s="9">
        <f>SUM(D5:Q5)</f>
        <v>4</v>
      </c>
      <c r="S5" s="9"/>
    </row>
    <row r="6" spans="1:19" ht="15">
      <c r="A6" s="4">
        <v>2</v>
      </c>
      <c r="B6" s="6" t="s">
        <v>22</v>
      </c>
      <c r="C6" s="11"/>
      <c r="D6" s="8"/>
      <c r="E6" s="10"/>
      <c r="F6" s="12"/>
      <c r="G6" s="10"/>
      <c r="H6" s="10"/>
      <c r="I6" s="10"/>
      <c r="J6" s="10"/>
      <c r="K6" s="10"/>
      <c r="L6" s="10"/>
      <c r="M6" s="10"/>
      <c r="N6" s="10"/>
      <c r="O6" s="12"/>
      <c r="P6" s="10"/>
      <c r="Q6" s="10"/>
      <c r="R6" s="9">
        <f aca="true" t="shared" si="0" ref="R6:R44">SUM(D6:Q6)</f>
        <v>0</v>
      </c>
      <c r="S6" s="10"/>
    </row>
    <row r="7" spans="1:19" ht="15">
      <c r="A7" s="4">
        <v>3</v>
      </c>
      <c r="B7" s="6" t="s">
        <v>23</v>
      </c>
      <c r="C7" s="11" t="s">
        <v>24</v>
      </c>
      <c r="D7" s="8"/>
      <c r="E7" s="23">
        <f>8+3</f>
        <v>11</v>
      </c>
      <c r="F7" s="12"/>
      <c r="G7" s="13">
        <f>9+5+5+13+10+3+3+5</f>
        <v>53</v>
      </c>
      <c r="H7" s="10"/>
      <c r="I7" s="10"/>
      <c r="J7" s="10"/>
      <c r="K7" s="23">
        <f>1+5+3</f>
        <v>9</v>
      </c>
      <c r="L7" s="13">
        <f>4+7+4+6+1+6+4+5</f>
        <v>37</v>
      </c>
      <c r="M7" s="13">
        <f>17+56+37+38+43+26+14+15</f>
        <v>246</v>
      </c>
      <c r="N7" s="13">
        <f>10+10+10+10+10+10</f>
        <v>60</v>
      </c>
      <c r="O7" s="19">
        <f>3+4+6+5+3+20+12+15</f>
        <v>68</v>
      </c>
      <c r="P7" s="13">
        <f>10+10+10+10+12+23+25+10+32+38+32+11+11</f>
        <v>234</v>
      </c>
      <c r="Q7" s="10"/>
      <c r="R7" s="9">
        <f t="shared" si="0"/>
        <v>718</v>
      </c>
      <c r="S7" s="10"/>
    </row>
    <row r="8" spans="1:19" ht="15">
      <c r="A8" s="4"/>
      <c r="B8" s="6" t="s">
        <v>23</v>
      </c>
      <c r="C8" s="11" t="s">
        <v>25</v>
      </c>
      <c r="D8" s="8"/>
      <c r="E8" s="10"/>
      <c r="F8" s="12"/>
      <c r="G8" s="23">
        <f>1+4</f>
        <v>5</v>
      </c>
      <c r="H8" s="10"/>
      <c r="I8" s="10"/>
      <c r="J8" s="10"/>
      <c r="K8" s="10"/>
      <c r="L8" s="23">
        <f>1</f>
        <v>1</v>
      </c>
      <c r="M8" s="10"/>
      <c r="N8" s="10"/>
      <c r="O8" s="12"/>
      <c r="P8" s="10"/>
      <c r="Q8" s="10"/>
      <c r="R8" s="9">
        <f t="shared" si="0"/>
        <v>6</v>
      </c>
      <c r="S8" s="10"/>
    </row>
    <row r="9" spans="1:19" ht="15">
      <c r="A9" s="4"/>
      <c r="B9" s="6" t="s">
        <v>23</v>
      </c>
      <c r="C9" s="11" t="s">
        <v>26</v>
      </c>
      <c r="D9" s="8"/>
      <c r="E9" s="10"/>
      <c r="F9" s="12"/>
      <c r="G9" s="23">
        <f>4</f>
        <v>4</v>
      </c>
      <c r="H9" s="10"/>
      <c r="I9" s="10"/>
      <c r="J9" s="13">
        <f>3+8+2+4+5+4+4+5+5+11+6</f>
        <v>57</v>
      </c>
      <c r="K9" s="10"/>
      <c r="L9" s="10"/>
      <c r="M9" s="10"/>
      <c r="N9" s="10"/>
      <c r="O9" s="25">
        <f>13</f>
        <v>13</v>
      </c>
      <c r="P9" s="10"/>
      <c r="Q9" s="10"/>
      <c r="R9" s="9">
        <f t="shared" si="0"/>
        <v>74</v>
      </c>
      <c r="S9" s="10"/>
    </row>
    <row r="10" spans="1:19" ht="15">
      <c r="A10" s="4"/>
      <c r="B10" s="6" t="s">
        <v>23</v>
      </c>
      <c r="C10" s="11" t="s">
        <v>27</v>
      </c>
      <c r="D10" s="8"/>
      <c r="E10" s="10"/>
      <c r="F10" s="12"/>
      <c r="G10" s="10"/>
      <c r="H10" s="10"/>
      <c r="I10" s="10"/>
      <c r="J10" s="10"/>
      <c r="K10" s="23">
        <f>1</f>
        <v>1</v>
      </c>
      <c r="L10" s="23">
        <f>1+1</f>
        <v>2</v>
      </c>
      <c r="M10" s="23">
        <f>3+27+19</f>
        <v>49</v>
      </c>
      <c r="N10" s="10"/>
      <c r="O10" s="25">
        <f>3+4+4</f>
        <v>11</v>
      </c>
      <c r="P10" s="10"/>
      <c r="Q10" s="10"/>
      <c r="R10" s="9">
        <f t="shared" si="0"/>
        <v>63</v>
      </c>
      <c r="S10" s="10"/>
    </row>
    <row r="11" spans="1:19" ht="15">
      <c r="A11" s="4"/>
      <c r="B11" s="6" t="s">
        <v>23</v>
      </c>
      <c r="C11" s="11" t="s">
        <v>28</v>
      </c>
      <c r="D11" s="8"/>
      <c r="E11" s="10"/>
      <c r="F11" s="12"/>
      <c r="G11" s="23">
        <f>1</f>
        <v>1</v>
      </c>
      <c r="H11" s="10"/>
      <c r="I11" s="10"/>
      <c r="J11" s="10"/>
      <c r="K11" s="10"/>
      <c r="L11" s="10"/>
      <c r="M11" s="10"/>
      <c r="N11" s="23">
        <f>1+2</f>
        <v>3</v>
      </c>
      <c r="O11" s="12"/>
      <c r="P11" s="10"/>
      <c r="Q11" s="10"/>
      <c r="R11" s="9">
        <f t="shared" si="0"/>
        <v>4</v>
      </c>
      <c r="S11" s="10"/>
    </row>
    <row r="12" spans="1:19" ht="15">
      <c r="A12" s="4">
        <v>4</v>
      </c>
      <c r="B12" s="6" t="s">
        <v>29</v>
      </c>
      <c r="C12" s="11" t="s">
        <v>24</v>
      </c>
      <c r="D12" s="8"/>
      <c r="E12" s="10"/>
      <c r="F12" s="10"/>
      <c r="G12" s="23">
        <f>2</f>
        <v>2</v>
      </c>
      <c r="H12" s="10"/>
      <c r="I12" s="10"/>
      <c r="J12" s="10"/>
      <c r="K12" s="10"/>
      <c r="L12" s="23">
        <f>2+2</f>
        <v>4</v>
      </c>
      <c r="M12" s="23">
        <f>29+17+10+8</f>
        <v>64</v>
      </c>
      <c r="N12" s="10"/>
      <c r="O12" s="13">
        <f>1+1+5+3+2+11+9+9+5+12+7</f>
        <v>65</v>
      </c>
      <c r="P12" s="23">
        <f>3+4+7+6+2+4+2+10</f>
        <v>38</v>
      </c>
      <c r="Q12" s="10"/>
      <c r="R12" s="9">
        <f t="shared" si="0"/>
        <v>173</v>
      </c>
      <c r="S12" s="10"/>
    </row>
    <row r="13" spans="1:19" ht="15">
      <c r="A13" s="4"/>
      <c r="B13" s="6" t="s">
        <v>29</v>
      </c>
      <c r="C13" s="11" t="s">
        <v>26</v>
      </c>
      <c r="D13" s="8"/>
      <c r="E13" s="10"/>
      <c r="F13" s="10"/>
      <c r="G13" s="23">
        <f>5</f>
        <v>5</v>
      </c>
      <c r="H13" s="10"/>
      <c r="I13" s="10"/>
      <c r="J13" s="10"/>
      <c r="K13" s="10"/>
      <c r="L13" s="10"/>
      <c r="M13" s="10"/>
      <c r="N13" s="23">
        <f>5</f>
        <v>5</v>
      </c>
      <c r="O13" s="10"/>
      <c r="P13" s="10"/>
      <c r="Q13" s="10"/>
      <c r="R13" s="9">
        <f t="shared" si="0"/>
        <v>10</v>
      </c>
      <c r="S13" s="10"/>
    </row>
    <row r="14" spans="1:19" ht="15">
      <c r="A14" s="4">
        <v>5</v>
      </c>
      <c r="B14" s="6" t="s">
        <v>30</v>
      </c>
      <c r="C14" s="14" t="s">
        <v>25</v>
      </c>
      <c r="D14" s="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9">
        <f t="shared" si="0"/>
        <v>0</v>
      </c>
      <c r="S14" s="15"/>
    </row>
    <row r="15" spans="1:19" ht="15">
      <c r="A15" s="4"/>
      <c r="B15" s="6" t="s">
        <v>30</v>
      </c>
      <c r="C15" s="14" t="s">
        <v>26</v>
      </c>
      <c r="D15" s="8"/>
      <c r="E15" s="15"/>
      <c r="F15" s="15"/>
      <c r="G15" s="24">
        <f>2+1+3+3+2</f>
        <v>11</v>
      </c>
      <c r="H15" s="15"/>
      <c r="I15" s="15"/>
      <c r="J15" s="15"/>
      <c r="K15" s="15"/>
      <c r="L15" s="24">
        <f>10+2+4</f>
        <v>16</v>
      </c>
      <c r="M15" s="24">
        <f>9</f>
        <v>9</v>
      </c>
      <c r="N15" s="15"/>
      <c r="O15" s="15"/>
      <c r="P15" s="15"/>
      <c r="Q15" s="15"/>
      <c r="R15" s="9">
        <f t="shared" si="0"/>
        <v>36</v>
      </c>
      <c r="S15" s="15"/>
    </row>
    <row r="16" spans="1:19" ht="15">
      <c r="A16" s="4"/>
      <c r="B16" s="6" t="s">
        <v>30</v>
      </c>
      <c r="C16" s="14" t="s">
        <v>24</v>
      </c>
      <c r="D16" s="8"/>
      <c r="E16" s="15"/>
      <c r="F16" s="15"/>
      <c r="G16" s="15"/>
      <c r="H16" s="15"/>
      <c r="I16" s="15"/>
      <c r="J16" s="15"/>
      <c r="K16" s="15"/>
      <c r="L16" s="20">
        <f>4+2</f>
        <v>6</v>
      </c>
      <c r="M16" s="20">
        <f>23+8+24+16+13+8+7</f>
        <v>99</v>
      </c>
      <c r="N16" s="15"/>
      <c r="O16" s="20">
        <f>5+3+3+1+1+5+5+3+2+3+9</f>
        <v>40</v>
      </c>
      <c r="P16" s="20">
        <f>4+6+12+4+4+4+6+4+4+8+6+6</f>
        <v>68</v>
      </c>
      <c r="Q16" s="15"/>
      <c r="R16" s="9">
        <f t="shared" si="0"/>
        <v>213</v>
      </c>
      <c r="S16" s="15"/>
    </row>
    <row r="17" spans="1:19" ht="15">
      <c r="A17" s="4">
        <v>6</v>
      </c>
      <c r="B17" s="6" t="s">
        <v>31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21">
        <f>6</f>
        <v>6</v>
      </c>
      <c r="N17" s="17"/>
      <c r="O17" s="17"/>
      <c r="P17" s="17"/>
      <c r="Q17" s="17"/>
      <c r="R17" s="9">
        <f t="shared" si="0"/>
        <v>6</v>
      </c>
      <c r="S17" s="17"/>
    </row>
    <row r="18" spans="1:19" ht="15">
      <c r="A18" s="4">
        <v>7</v>
      </c>
      <c r="B18" s="6" t="s">
        <v>32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9">
        <f t="shared" si="0"/>
        <v>0</v>
      </c>
      <c r="S18" s="15"/>
    </row>
    <row r="19" spans="1:19" ht="15">
      <c r="A19" s="4">
        <v>8</v>
      </c>
      <c r="B19" s="6" t="s">
        <v>33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>
        <f t="shared" si="0"/>
        <v>0</v>
      </c>
      <c r="S19" s="10"/>
    </row>
    <row r="20" spans="1:19" ht="25.5">
      <c r="A20" s="4">
        <v>9</v>
      </c>
      <c r="B20" s="6" t="s">
        <v>34</v>
      </c>
      <c r="C20" s="11"/>
      <c r="D20" s="10"/>
      <c r="E20" s="10"/>
      <c r="F20" s="10"/>
      <c r="G20" s="13">
        <f>2+1+1+2+3</f>
        <v>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>
        <f t="shared" si="0"/>
        <v>9</v>
      </c>
      <c r="S20" s="22"/>
    </row>
    <row r="21" spans="1:19" ht="15">
      <c r="A21" s="4">
        <v>10</v>
      </c>
      <c r="B21" s="18" t="s">
        <v>35</v>
      </c>
      <c r="C21" s="7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10"/>
      <c r="P21" s="9"/>
      <c r="Q21" s="9"/>
      <c r="R21" s="9">
        <f t="shared" si="0"/>
        <v>0</v>
      </c>
      <c r="S21" s="22"/>
    </row>
    <row r="22" spans="1:19" ht="15">
      <c r="A22" s="4">
        <v>11</v>
      </c>
      <c r="B22" s="18" t="s">
        <v>36</v>
      </c>
      <c r="C22" s="11" t="s">
        <v>25</v>
      </c>
      <c r="D22" s="10"/>
      <c r="E22" s="10"/>
      <c r="F22" s="12"/>
      <c r="G22" s="23">
        <f>1</f>
        <v>1</v>
      </c>
      <c r="H22" s="10"/>
      <c r="I22" s="10"/>
      <c r="J22" s="10"/>
      <c r="K22" s="10"/>
      <c r="L22" s="10"/>
      <c r="M22" s="10"/>
      <c r="N22" s="10"/>
      <c r="O22" s="12"/>
      <c r="P22" s="10"/>
      <c r="Q22" s="10"/>
      <c r="R22" s="9">
        <f t="shared" si="0"/>
        <v>1</v>
      </c>
      <c r="S22" s="10"/>
    </row>
    <row r="23" spans="1:19" ht="15">
      <c r="A23" s="4">
        <v>12</v>
      </c>
      <c r="B23" s="18" t="s">
        <v>37</v>
      </c>
      <c r="C23" s="11" t="s">
        <v>24</v>
      </c>
      <c r="D23" s="10"/>
      <c r="E23" s="10"/>
      <c r="F23" s="12"/>
      <c r="G23" s="23">
        <f>1+2</f>
        <v>3</v>
      </c>
      <c r="H23" s="10"/>
      <c r="I23" s="10"/>
      <c r="J23" s="10"/>
      <c r="K23" s="23">
        <f>4+1+1</f>
        <v>6</v>
      </c>
      <c r="L23" s="23">
        <f>2</f>
        <v>2</v>
      </c>
      <c r="M23" s="23">
        <f>23+46</f>
        <v>69</v>
      </c>
      <c r="N23" s="10"/>
      <c r="O23" s="12"/>
      <c r="P23" s="10"/>
      <c r="Q23" s="10"/>
      <c r="R23" s="9">
        <f t="shared" si="0"/>
        <v>80</v>
      </c>
      <c r="S23" s="10"/>
    </row>
    <row r="24" spans="1:19" ht="15">
      <c r="A24" s="4"/>
      <c r="B24" s="18" t="s">
        <v>37</v>
      </c>
      <c r="C24" s="11" t="s">
        <v>27</v>
      </c>
      <c r="D24" s="10"/>
      <c r="E24" s="10"/>
      <c r="F24" s="12"/>
      <c r="G24" s="10"/>
      <c r="H24" s="10"/>
      <c r="I24" s="10"/>
      <c r="J24" s="10"/>
      <c r="K24" s="23">
        <f>2+4</f>
        <v>6</v>
      </c>
      <c r="L24" s="13">
        <f>1</f>
        <v>1</v>
      </c>
      <c r="M24" s="23">
        <f>5</f>
        <v>5</v>
      </c>
      <c r="N24" s="10"/>
      <c r="O24" s="19">
        <f>16+9+22+55+11+10+8+11+20+15+13</f>
        <v>190</v>
      </c>
      <c r="P24" s="10"/>
      <c r="Q24" s="10"/>
      <c r="R24" s="9">
        <f t="shared" si="0"/>
        <v>202</v>
      </c>
      <c r="S24" s="10"/>
    </row>
    <row r="25" spans="1:19" ht="15">
      <c r="A25" s="4"/>
      <c r="B25" s="18" t="s">
        <v>37</v>
      </c>
      <c r="C25" s="11" t="s">
        <v>26</v>
      </c>
      <c r="D25" s="10"/>
      <c r="E25" s="23">
        <f>7+3+3</f>
        <v>13</v>
      </c>
      <c r="F25" s="12"/>
      <c r="G25" s="13">
        <f>6+5+5+2+2</f>
        <v>20</v>
      </c>
      <c r="H25" s="10"/>
      <c r="I25" s="10"/>
      <c r="J25" s="23">
        <f>3+9+4+4+2+27</f>
        <v>49</v>
      </c>
      <c r="K25" s="10"/>
      <c r="L25" s="23">
        <f>6+2+9</f>
        <v>17</v>
      </c>
      <c r="M25" s="10"/>
      <c r="N25" s="10"/>
      <c r="O25" s="25">
        <f>7</f>
        <v>7</v>
      </c>
      <c r="P25" s="10"/>
      <c r="Q25" s="10"/>
      <c r="R25" s="9">
        <f t="shared" si="0"/>
        <v>106</v>
      </c>
      <c r="S25" s="10"/>
    </row>
    <row r="26" spans="1:19" ht="25.5">
      <c r="A26" s="4"/>
      <c r="B26" s="18" t="s">
        <v>37</v>
      </c>
      <c r="C26" s="11" t="s">
        <v>25</v>
      </c>
      <c r="D26" s="10"/>
      <c r="E26" s="10"/>
      <c r="F26" s="12"/>
      <c r="G26" s="23">
        <f>1</f>
        <v>1</v>
      </c>
      <c r="H26" s="10"/>
      <c r="I26" s="10"/>
      <c r="J26" s="10"/>
      <c r="K26" s="23">
        <f>2+1+2+2</f>
        <v>7</v>
      </c>
      <c r="L26" s="10"/>
      <c r="M26" s="10"/>
      <c r="N26" s="10"/>
      <c r="O26" s="12"/>
      <c r="P26" s="10"/>
      <c r="Q26" s="10"/>
      <c r="R26" s="9">
        <f t="shared" si="0"/>
        <v>8</v>
      </c>
      <c r="S26" s="10" t="s">
        <v>38</v>
      </c>
    </row>
    <row r="27" spans="1:19" ht="25.5">
      <c r="A27" s="4">
        <v>13</v>
      </c>
      <c r="B27" s="6" t="s">
        <v>39</v>
      </c>
      <c r="C27" s="11" t="s">
        <v>27</v>
      </c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25">
        <f>1</f>
        <v>1</v>
      </c>
      <c r="P27" s="10"/>
      <c r="Q27" s="10"/>
      <c r="R27" s="9">
        <f t="shared" si="0"/>
        <v>1</v>
      </c>
      <c r="S27" s="10"/>
    </row>
    <row r="28" spans="1:19" ht="25.5">
      <c r="A28" s="4">
        <v>14</v>
      </c>
      <c r="B28" s="6" t="s">
        <v>40</v>
      </c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9">
        <f t="shared" si="0"/>
        <v>0</v>
      </c>
      <c r="S28" s="10"/>
    </row>
    <row r="29" spans="1:19" ht="25.5">
      <c r="A29" s="4">
        <v>15</v>
      </c>
      <c r="B29" s="6" t="s">
        <v>41</v>
      </c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>
        <f t="shared" si="0"/>
        <v>0</v>
      </c>
      <c r="S29" s="10"/>
    </row>
    <row r="30" spans="1:19" ht="15">
      <c r="A30" s="4">
        <v>16</v>
      </c>
      <c r="B30" s="6" t="s">
        <v>42</v>
      </c>
      <c r="C30" s="16"/>
      <c r="D30" s="17"/>
      <c r="E30" s="17"/>
      <c r="F30" s="17"/>
      <c r="G30" s="17"/>
      <c r="H30" s="17"/>
      <c r="I30" s="17"/>
      <c r="J30" s="17"/>
      <c r="K30" s="17"/>
      <c r="L30" s="26">
        <f>4</f>
        <v>4</v>
      </c>
      <c r="M30" s="17"/>
      <c r="N30" s="17"/>
      <c r="O30" s="17"/>
      <c r="P30" s="17"/>
      <c r="Q30" s="17"/>
      <c r="R30" s="9">
        <f t="shared" si="0"/>
        <v>4</v>
      </c>
      <c r="S30" s="17"/>
    </row>
    <row r="31" spans="1:19" ht="15">
      <c r="A31" s="4">
        <v>17</v>
      </c>
      <c r="B31" s="6" t="s">
        <v>43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9">
        <f t="shared" si="0"/>
        <v>0</v>
      </c>
      <c r="S31" s="15"/>
    </row>
    <row r="32" spans="1:19" ht="15">
      <c r="A32" s="4">
        <v>18</v>
      </c>
      <c r="B32" s="6" t="s">
        <v>44</v>
      </c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9">
        <f t="shared" si="0"/>
        <v>0</v>
      </c>
      <c r="S32" s="10"/>
    </row>
    <row r="33" spans="1:19" ht="15">
      <c r="A33" s="4">
        <v>19</v>
      </c>
      <c r="B33" s="6" t="s">
        <v>45</v>
      </c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>
        <f t="shared" si="0"/>
        <v>0</v>
      </c>
      <c r="S33" s="10"/>
    </row>
    <row r="34" spans="1:19" ht="15">
      <c r="A34" s="4">
        <v>20</v>
      </c>
      <c r="B34" s="6" t="s">
        <v>46</v>
      </c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">
        <f t="shared" si="0"/>
        <v>0</v>
      </c>
      <c r="S34" s="10"/>
    </row>
    <row r="35" spans="1:19" ht="15">
      <c r="A35" s="4">
        <v>21</v>
      </c>
      <c r="B35" s="18" t="s">
        <v>47</v>
      </c>
      <c r="C35" s="11" t="s">
        <v>24</v>
      </c>
      <c r="D35" s="10"/>
      <c r="E35" s="10"/>
      <c r="F35" s="10"/>
      <c r="G35" s="10"/>
      <c r="H35" s="10"/>
      <c r="I35" s="10"/>
      <c r="J35" s="10"/>
      <c r="K35" s="10"/>
      <c r="L35" s="23">
        <f>4</f>
        <v>4</v>
      </c>
      <c r="M35" s="10"/>
      <c r="N35" s="10"/>
      <c r="O35" s="10"/>
      <c r="P35" s="10"/>
      <c r="Q35" s="10"/>
      <c r="R35" s="9">
        <f t="shared" si="0"/>
        <v>4</v>
      </c>
      <c r="S35" s="10"/>
    </row>
    <row r="36" spans="1:19" ht="15">
      <c r="A36" s="4">
        <v>22</v>
      </c>
      <c r="B36" s="18" t="s">
        <v>48</v>
      </c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9">
        <f t="shared" si="0"/>
        <v>0</v>
      </c>
      <c r="S36" s="22"/>
    </row>
    <row r="37" spans="1:19" ht="15">
      <c r="A37" s="4">
        <v>23</v>
      </c>
      <c r="B37" s="6" t="s">
        <v>49</v>
      </c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>
        <f t="shared" si="0"/>
        <v>0</v>
      </c>
      <c r="S37" s="22"/>
    </row>
    <row r="38" spans="1:19" ht="15">
      <c r="A38" s="4">
        <v>24</v>
      </c>
      <c r="B38" s="6" t="s">
        <v>50</v>
      </c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9">
        <f t="shared" si="0"/>
        <v>0</v>
      </c>
      <c r="S38" s="22"/>
    </row>
    <row r="39" spans="1:19" ht="15">
      <c r="A39" s="4">
        <v>25</v>
      </c>
      <c r="B39" s="6" t="s">
        <v>51</v>
      </c>
      <c r="C39" s="7"/>
      <c r="D39" s="9"/>
      <c r="E39" s="9"/>
      <c r="F39" s="10"/>
      <c r="G39" s="9"/>
      <c r="H39" s="9"/>
      <c r="I39" s="9"/>
      <c r="J39" s="9"/>
      <c r="K39" s="9"/>
      <c r="L39" s="9"/>
      <c r="M39" s="9"/>
      <c r="N39" s="9"/>
      <c r="O39" s="10"/>
      <c r="P39" s="10"/>
      <c r="Q39" s="10"/>
      <c r="R39" s="9">
        <f t="shared" si="0"/>
        <v>0</v>
      </c>
      <c r="S39" s="22"/>
    </row>
    <row r="40" spans="1:19" ht="15">
      <c r="A40" s="4">
        <v>26</v>
      </c>
      <c r="B40" s="6" t="s">
        <v>52</v>
      </c>
      <c r="C40" s="11"/>
      <c r="D40" s="10"/>
      <c r="E40" s="10"/>
      <c r="F40" s="12"/>
      <c r="G40" s="10"/>
      <c r="H40" s="10"/>
      <c r="I40" s="10"/>
      <c r="J40" s="10"/>
      <c r="K40" s="10"/>
      <c r="L40" s="10"/>
      <c r="M40" s="10"/>
      <c r="N40" s="10"/>
      <c r="O40" s="12"/>
      <c r="P40" s="10"/>
      <c r="Q40" s="10"/>
      <c r="R40" s="9">
        <f t="shared" si="0"/>
        <v>0</v>
      </c>
      <c r="S40" s="10"/>
    </row>
    <row r="41" spans="1:19" ht="15">
      <c r="A41" s="4">
        <v>27</v>
      </c>
      <c r="B41" s="6" t="s">
        <v>53</v>
      </c>
      <c r="C41" s="11"/>
      <c r="D41" s="10"/>
      <c r="E41" s="10"/>
      <c r="F41" s="12"/>
      <c r="G41" s="10"/>
      <c r="H41" s="10"/>
      <c r="I41" s="10"/>
      <c r="J41" s="10"/>
      <c r="K41" s="10"/>
      <c r="L41" s="10"/>
      <c r="M41" s="10"/>
      <c r="N41" s="10"/>
      <c r="O41" s="12"/>
      <c r="P41" s="10"/>
      <c r="Q41" s="10"/>
      <c r="R41" s="9">
        <f t="shared" si="0"/>
        <v>0</v>
      </c>
      <c r="S41" s="10"/>
    </row>
    <row r="42" spans="1:19" ht="15">
      <c r="A42" s="4">
        <v>28</v>
      </c>
      <c r="B42" s="6" t="s">
        <v>54</v>
      </c>
      <c r="C42" s="11" t="s">
        <v>55</v>
      </c>
      <c r="D42" s="10"/>
      <c r="E42" s="10"/>
      <c r="F42" s="12"/>
      <c r="G42" s="10"/>
      <c r="H42" s="10"/>
      <c r="I42" s="10"/>
      <c r="J42" s="10"/>
      <c r="K42" s="10"/>
      <c r="L42" s="10"/>
      <c r="M42" s="10"/>
      <c r="N42" s="10"/>
      <c r="O42" s="12"/>
      <c r="P42" s="10"/>
      <c r="Q42" s="23">
        <v>66</v>
      </c>
      <c r="R42" s="9">
        <f t="shared" si="0"/>
        <v>66</v>
      </c>
      <c r="S42" s="10"/>
    </row>
    <row r="43" spans="1:19" ht="15">
      <c r="A43" s="4">
        <v>29</v>
      </c>
      <c r="B43" s="6" t="s">
        <v>56</v>
      </c>
      <c r="C43" s="11" t="s">
        <v>27</v>
      </c>
      <c r="D43" s="10"/>
      <c r="E43" s="10"/>
      <c r="F43" s="12"/>
      <c r="G43" s="10"/>
      <c r="H43" s="10"/>
      <c r="I43" s="10"/>
      <c r="J43" s="10"/>
      <c r="K43" s="10"/>
      <c r="L43" s="10"/>
      <c r="M43" s="10"/>
      <c r="N43" s="10"/>
      <c r="O43" s="25">
        <f>3+5+6+6+3</f>
        <v>23</v>
      </c>
      <c r="P43" s="10"/>
      <c r="Q43" s="10"/>
      <c r="R43" s="9">
        <f t="shared" si="0"/>
        <v>23</v>
      </c>
      <c r="S43" s="10"/>
    </row>
    <row r="44" spans="1:19" ht="15">
      <c r="A44" s="4">
        <v>30</v>
      </c>
      <c r="B44" s="6" t="s">
        <v>57</v>
      </c>
      <c r="C44" s="11" t="s">
        <v>27</v>
      </c>
      <c r="D44" s="10"/>
      <c r="E44" s="10"/>
      <c r="F44" s="12"/>
      <c r="G44" s="10"/>
      <c r="H44" s="10"/>
      <c r="I44" s="10"/>
      <c r="J44" s="10"/>
      <c r="K44" s="10"/>
      <c r="L44" s="23">
        <f>2</f>
        <v>2</v>
      </c>
      <c r="M44" s="10"/>
      <c r="N44" s="10"/>
      <c r="O44" s="12"/>
      <c r="P44" s="10"/>
      <c r="Q44" s="10"/>
      <c r="R44" s="9">
        <f t="shared" si="0"/>
        <v>2</v>
      </c>
      <c r="S44" s="10"/>
    </row>
  </sheetData>
  <sheetProtection/>
  <mergeCells count="7">
    <mergeCell ref="A1:S1"/>
    <mergeCell ref="D3:Q3"/>
    <mergeCell ref="A3:A4"/>
    <mergeCell ref="B3:B4"/>
    <mergeCell ref="C3:C4"/>
    <mergeCell ref="R3:R4"/>
    <mergeCell ref="S3:S4"/>
  </mergeCells>
  <printOptions/>
  <pageMargins left="0.6986111111111111" right="0.6986111111111111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w8</cp:lastModifiedBy>
  <cp:lastPrinted>2017-01-05T04:01:09Z</cp:lastPrinted>
  <dcterms:created xsi:type="dcterms:W3CDTF">2014-01-02T02:38:24Z</dcterms:created>
  <dcterms:modified xsi:type="dcterms:W3CDTF">2019-09-17T02:15:08Z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