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60" activeTab="1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6" r:id="rId9"/>
    <sheet name="CADANGAN" sheetId="37" r:id="rId10"/>
  </sheets>
  <definedNames>
    <definedName name="_xlnm._FilterDatabase" localSheetId="1" hidden="1">perdesa!$A$4:$H$260</definedName>
    <definedName name="_xlnm._FilterDatabase" localSheetId="5" hidden="1">'TOTAL DIRAWAT'!#REF!</definedName>
    <definedName name="_xlnm._FilterDatabase" localSheetId="0" hidden="1">'TOTAL SUSPEK'!$A$1:$AB$29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37" l="1"/>
  <c r="C19" i="37"/>
  <c r="C20" i="37" s="1"/>
  <c r="C21" i="37" s="1"/>
  <c r="C22" i="37" s="1"/>
  <c r="C23" i="37" s="1"/>
  <c r="C24" i="37" s="1"/>
  <c r="C25" i="37" s="1"/>
  <c r="C26" i="37" s="1"/>
  <c r="C27" i="37" s="1"/>
  <c r="C28" i="37" s="1"/>
  <c r="C29" i="37" s="1"/>
  <c r="C30" i="37" s="1"/>
  <c r="C31" i="37" s="1"/>
  <c r="C32" i="37" s="1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C44" i="37" s="1"/>
  <c r="C45" i="37" s="1"/>
  <c r="C46" i="37" s="1"/>
  <c r="C47" i="37" s="1"/>
  <c r="C48" i="37" s="1"/>
  <c r="C49" i="37" s="1"/>
  <c r="C50" i="37" s="1"/>
  <c r="C51" i="37" s="1"/>
  <c r="C52" i="37" s="1"/>
  <c r="C53" i="37" s="1"/>
  <c r="C54" i="37" s="1"/>
  <c r="C55" i="37" s="1"/>
  <c r="C56" i="37" s="1"/>
  <c r="C57" i="37" s="1"/>
  <c r="C58" i="37" s="1"/>
  <c r="C59" i="37" s="1"/>
  <c r="C60" i="37" s="1"/>
  <c r="C61" i="37" s="1"/>
  <c r="C62" i="37" s="1"/>
  <c r="C63" i="37" s="1"/>
  <c r="C64" i="37" s="1"/>
  <c r="C65" i="37" s="1"/>
  <c r="C66" i="37" s="1"/>
  <c r="C67" i="37" s="1"/>
  <c r="C68" i="37" s="1"/>
  <c r="C69" i="37" s="1"/>
  <c r="C70" i="37" s="1"/>
  <c r="C71" i="37" s="1"/>
  <c r="C72" i="37" s="1"/>
  <c r="C73" i="37" s="1"/>
  <c r="C74" i="37" s="1"/>
  <c r="C75" i="37" s="1"/>
  <c r="C76" i="37" s="1"/>
  <c r="C77" i="37" s="1"/>
  <c r="C78" i="37" s="1"/>
  <c r="C79" i="37" s="1"/>
  <c r="C80" i="37" s="1"/>
  <c r="C81" i="37" s="1"/>
  <c r="C82" i="37" s="1"/>
  <c r="C83" i="37" s="1"/>
  <c r="C84" i="37" s="1"/>
  <c r="C85" i="37" s="1"/>
  <c r="C86" i="37" s="1"/>
  <c r="C87" i="37" s="1"/>
  <c r="C88" i="37" s="1"/>
  <c r="C89" i="37" s="1"/>
  <c r="C90" i="37" s="1"/>
  <c r="C91" i="37" s="1"/>
  <c r="C92" i="37" s="1"/>
  <c r="C93" i="37" s="1"/>
  <c r="C94" i="37" s="1"/>
  <c r="C95" i="37" s="1"/>
  <c r="C96" i="37" s="1"/>
  <c r="C97" i="37" s="1"/>
  <c r="C98" i="37" s="1"/>
  <c r="C99" i="37" s="1"/>
  <c r="C100" i="37" s="1"/>
  <c r="C101" i="37" s="1"/>
  <c r="C102" i="37" s="1"/>
  <c r="C103" i="37" s="1"/>
  <c r="C104" i="37" s="1"/>
  <c r="C105" i="37" s="1"/>
  <c r="C106" i="37" s="1"/>
  <c r="C107" i="37" s="1"/>
  <c r="C108" i="37" s="1"/>
  <c r="C109" i="37" s="1"/>
  <c r="C110" i="37" s="1"/>
  <c r="C111" i="37" s="1"/>
  <c r="C112" i="37" s="1"/>
  <c r="C113" i="37" s="1"/>
  <c r="C114" i="37" s="1"/>
  <c r="C115" i="37" s="1"/>
  <c r="C116" i="37" s="1"/>
  <c r="C117" i="37" s="1"/>
  <c r="C118" i="37" s="1"/>
  <c r="C119" i="37" s="1"/>
  <c r="C120" i="37" s="1"/>
  <c r="C121" i="37" s="1"/>
  <c r="C122" i="37" s="1"/>
  <c r="C123" i="37" s="1"/>
  <c r="C124" i="37" s="1"/>
  <c r="C125" i="37" s="1"/>
  <c r="C126" i="37" s="1"/>
  <c r="C127" i="37" s="1"/>
  <c r="C128" i="37" s="1"/>
  <c r="C129" i="37" s="1"/>
  <c r="C130" i="37" s="1"/>
  <c r="C131" i="37" s="1"/>
  <c r="C132" i="37" s="1"/>
  <c r="C133" i="37" s="1"/>
  <c r="C134" i="37" s="1"/>
  <c r="C135" i="37" s="1"/>
  <c r="C136" i="37" s="1"/>
  <c r="C137" i="37" s="1"/>
  <c r="C138" i="37" s="1"/>
  <c r="C139" i="37" s="1"/>
  <c r="C140" i="37" s="1"/>
  <c r="C141" i="37" s="1"/>
  <c r="C142" i="37" s="1"/>
  <c r="C143" i="37" s="1"/>
  <c r="C144" i="37" s="1"/>
  <c r="C145" i="37" s="1"/>
  <c r="C146" i="37" s="1"/>
  <c r="C147" i="37" s="1"/>
  <c r="C148" i="37" s="1"/>
  <c r="C149" i="37" s="1"/>
  <c r="C150" i="37" s="1"/>
  <c r="C151" i="37" s="1"/>
  <c r="C152" i="37" s="1"/>
  <c r="C153" i="37" s="1"/>
  <c r="C154" i="37" s="1"/>
  <c r="C155" i="37" s="1"/>
  <c r="C156" i="37" s="1"/>
  <c r="C157" i="37" s="1"/>
  <c r="C158" i="37" s="1"/>
  <c r="C159" i="37" s="1"/>
  <c r="C160" i="37" s="1"/>
  <c r="C161" i="37" s="1"/>
  <c r="C162" i="37" s="1"/>
  <c r="C163" i="37" s="1"/>
  <c r="C164" i="37" s="1"/>
  <c r="C165" i="37" s="1"/>
  <c r="C166" i="37" s="1"/>
  <c r="C167" i="37" s="1"/>
  <c r="C168" i="37" s="1"/>
  <c r="C169" i="37" s="1"/>
  <c r="C170" i="37" s="1"/>
  <c r="C171" i="37" s="1"/>
  <c r="C172" i="37" s="1"/>
  <c r="C173" i="37" s="1"/>
  <c r="C174" i="37" s="1"/>
  <c r="C175" i="37" s="1"/>
  <c r="C176" i="37" s="1"/>
  <c r="C177" i="37" s="1"/>
  <c r="C178" i="37" s="1"/>
  <c r="C179" i="37" s="1"/>
  <c r="C180" i="37" s="1"/>
  <c r="C181" i="37" s="1"/>
  <c r="C182" i="37" s="1"/>
  <c r="C183" i="37" s="1"/>
  <c r="C184" i="37" s="1"/>
  <c r="C185" i="37" s="1"/>
  <c r="C186" i="37" s="1"/>
  <c r="C187" i="37" s="1"/>
  <c r="C188" i="37" s="1"/>
  <c r="C189" i="37" s="1"/>
  <c r="C190" i="37" s="1"/>
  <c r="C191" i="37" s="1"/>
  <c r="C192" i="37" s="1"/>
  <c r="C193" i="37" s="1"/>
  <c r="C194" i="37" s="1"/>
  <c r="C195" i="37" s="1"/>
  <c r="C196" i="37" s="1"/>
  <c r="C197" i="37" s="1"/>
  <c r="C198" i="37" s="1"/>
  <c r="C199" i="37" s="1"/>
  <c r="C200" i="37" s="1"/>
  <c r="C201" i="37" s="1"/>
  <c r="C202" i="37" s="1"/>
  <c r="C203" i="37" s="1"/>
  <c r="C204" i="37" s="1"/>
  <c r="C205" i="37" s="1"/>
  <c r="C206" i="37" s="1"/>
  <c r="C207" i="37" s="1"/>
  <c r="C208" i="37" s="1"/>
  <c r="C209" i="37" s="1"/>
  <c r="C210" i="37" s="1"/>
  <c r="C211" i="37" s="1"/>
  <c r="C212" i="37" s="1"/>
  <c r="C213" i="37" s="1"/>
  <c r="C214" i="37" s="1"/>
  <c r="C215" i="37" s="1"/>
  <c r="C216" i="37" s="1"/>
  <c r="C217" i="37" s="1"/>
  <c r="C218" i="37" s="1"/>
  <c r="C219" i="37" s="1"/>
  <c r="C220" i="37" s="1"/>
  <c r="C221" i="37" s="1"/>
  <c r="C222" i="37" s="1"/>
  <c r="E10" i="37"/>
  <c r="E11" i="37" l="1"/>
  <c r="F10" i="37"/>
  <c r="E10" i="36"/>
  <c r="F9" i="36"/>
  <c r="E12" i="37" l="1"/>
  <c r="F11" i="37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E13" i="37" l="1"/>
  <c r="F12" i="37"/>
  <c r="D258" i="19"/>
  <c r="P149" i="19"/>
  <c r="P50" i="19"/>
  <c r="C19" i="36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C68" i="36" s="1"/>
  <c r="C69" i="36" s="1"/>
  <c r="C70" i="36" s="1"/>
  <c r="C71" i="36" s="1"/>
  <c r="C72" i="36" s="1"/>
  <c r="C73" i="36" s="1"/>
  <c r="C74" i="36" s="1"/>
  <c r="C75" i="36" s="1"/>
  <c r="C76" i="36" s="1"/>
  <c r="C77" i="36" s="1"/>
  <c r="C78" i="36" s="1"/>
  <c r="C79" i="36" s="1"/>
  <c r="C80" i="36" s="1"/>
  <c r="C81" i="36" s="1"/>
  <c r="C82" i="36" s="1"/>
  <c r="C83" i="36" s="1"/>
  <c r="C84" i="36" s="1"/>
  <c r="C85" i="36" s="1"/>
  <c r="C86" i="36" s="1"/>
  <c r="C87" i="36" s="1"/>
  <c r="C88" i="36" s="1"/>
  <c r="C89" i="36" s="1"/>
  <c r="C90" i="36" s="1"/>
  <c r="C91" i="36" s="1"/>
  <c r="C92" i="36" s="1"/>
  <c r="C93" i="36" s="1"/>
  <c r="C94" i="36" s="1"/>
  <c r="C95" i="36" s="1"/>
  <c r="C96" i="36" s="1"/>
  <c r="C97" i="36" s="1"/>
  <c r="C98" i="36" s="1"/>
  <c r="C99" i="36" s="1"/>
  <c r="C100" i="36" s="1"/>
  <c r="C101" i="36" s="1"/>
  <c r="C102" i="36" s="1"/>
  <c r="C103" i="36" s="1"/>
  <c r="C104" i="36" s="1"/>
  <c r="C105" i="36" s="1"/>
  <c r="C106" i="36" s="1"/>
  <c r="C107" i="36" s="1"/>
  <c r="C108" i="36" s="1"/>
  <c r="C109" i="36" s="1"/>
  <c r="C110" i="36" s="1"/>
  <c r="C111" i="36" s="1"/>
  <c r="C112" i="36" s="1"/>
  <c r="C113" i="36" s="1"/>
  <c r="C114" i="36" s="1"/>
  <c r="C115" i="36" s="1"/>
  <c r="C116" i="36" s="1"/>
  <c r="C117" i="36" s="1"/>
  <c r="C118" i="36" s="1"/>
  <c r="C119" i="36" s="1"/>
  <c r="C120" i="36" s="1"/>
  <c r="C121" i="36" s="1"/>
  <c r="C122" i="36" s="1"/>
  <c r="C123" i="36" s="1"/>
  <c r="C124" i="36" s="1"/>
  <c r="C125" i="36" s="1"/>
  <c r="C126" i="36" s="1"/>
  <c r="C127" i="36" s="1"/>
  <c r="C128" i="36" s="1"/>
  <c r="C129" i="36" s="1"/>
  <c r="C130" i="36" s="1"/>
  <c r="C131" i="36" s="1"/>
  <c r="C132" i="36" s="1"/>
  <c r="C133" i="36" s="1"/>
  <c r="C134" i="36" s="1"/>
  <c r="C135" i="36" s="1"/>
  <c r="C136" i="36" s="1"/>
  <c r="C137" i="36" s="1"/>
  <c r="C138" i="36" s="1"/>
  <c r="C139" i="36" s="1"/>
  <c r="C140" i="36" s="1"/>
  <c r="C141" i="36" s="1"/>
  <c r="C142" i="36" s="1"/>
  <c r="C143" i="36" s="1"/>
  <c r="C144" i="36" s="1"/>
  <c r="C145" i="36" s="1"/>
  <c r="C146" i="36" s="1"/>
  <c r="C147" i="36" s="1"/>
  <c r="C148" i="36" s="1"/>
  <c r="C149" i="36" s="1"/>
  <c r="C150" i="36" s="1"/>
  <c r="C151" i="36" s="1"/>
  <c r="C152" i="36" s="1"/>
  <c r="C153" i="36" s="1"/>
  <c r="C154" i="36" s="1"/>
  <c r="C155" i="36" s="1"/>
  <c r="C156" i="36" s="1"/>
  <c r="C157" i="36" s="1"/>
  <c r="C158" i="36" s="1"/>
  <c r="C159" i="36" s="1"/>
  <c r="C160" i="36" s="1"/>
  <c r="C161" i="36" s="1"/>
  <c r="C162" i="36" s="1"/>
  <c r="C163" i="36" s="1"/>
  <c r="C164" i="36" s="1"/>
  <c r="C165" i="36" s="1"/>
  <c r="C166" i="36" s="1"/>
  <c r="C167" i="36" s="1"/>
  <c r="C168" i="36" s="1"/>
  <c r="C169" i="36" s="1"/>
  <c r="C170" i="36" s="1"/>
  <c r="C171" i="36" s="1"/>
  <c r="C172" i="36" s="1"/>
  <c r="C173" i="36" s="1"/>
  <c r="C174" i="36" s="1"/>
  <c r="C175" i="36" s="1"/>
  <c r="C176" i="36" s="1"/>
  <c r="C177" i="36" s="1"/>
  <c r="C178" i="36" s="1"/>
  <c r="C179" i="36" s="1"/>
  <c r="C180" i="36" s="1"/>
  <c r="C181" i="36" s="1"/>
  <c r="C182" i="36" s="1"/>
  <c r="C183" i="36" s="1"/>
  <c r="C184" i="36" s="1"/>
  <c r="C185" i="36" s="1"/>
  <c r="C186" i="36" s="1"/>
  <c r="C187" i="36" s="1"/>
  <c r="C188" i="36" s="1"/>
  <c r="C189" i="36" s="1"/>
  <c r="C190" i="36" s="1"/>
  <c r="C191" i="36" s="1"/>
  <c r="C192" i="36" s="1"/>
  <c r="C193" i="36" s="1"/>
  <c r="C194" i="36" s="1"/>
  <c r="C195" i="36" s="1"/>
  <c r="C196" i="36" s="1"/>
  <c r="C197" i="36" s="1"/>
  <c r="C198" i="36" s="1"/>
  <c r="C199" i="36" s="1"/>
  <c r="C200" i="36" s="1"/>
  <c r="C201" i="36" s="1"/>
  <c r="C202" i="36" s="1"/>
  <c r="C203" i="36" s="1"/>
  <c r="C204" i="36" s="1"/>
  <c r="C205" i="36" s="1"/>
  <c r="C206" i="36" s="1"/>
  <c r="C207" i="36" s="1"/>
  <c r="C208" i="36" s="1"/>
  <c r="C209" i="36" s="1"/>
  <c r="C210" i="36" s="1"/>
  <c r="C211" i="36" s="1"/>
  <c r="C212" i="36" s="1"/>
  <c r="C213" i="36" s="1"/>
  <c r="C214" i="36" s="1"/>
  <c r="C215" i="36" s="1"/>
  <c r="C216" i="36" s="1"/>
  <c r="C217" i="36" s="1"/>
  <c r="C218" i="36" s="1"/>
  <c r="C219" i="36" s="1"/>
  <c r="C220" i="36" s="1"/>
  <c r="C221" i="36" s="1"/>
  <c r="C222" i="36" s="1"/>
  <c r="F11" i="36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s="1"/>
  <c r="F60" i="36" s="1"/>
  <c r="F61" i="36" s="1"/>
  <c r="F62" i="36" s="1"/>
  <c r="F63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76" i="36" s="1"/>
  <c r="F77" i="36" s="1"/>
  <c r="F78" i="36" s="1"/>
  <c r="F79" i="36" s="1"/>
  <c r="F80" i="36" s="1"/>
  <c r="F81" i="36" s="1"/>
  <c r="F82" i="36" s="1"/>
  <c r="F83" i="36" s="1"/>
  <c r="F84" i="36" s="1"/>
  <c r="F85" i="36" s="1"/>
  <c r="F86" i="36" s="1"/>
  <c r="F87" i="36" s="1"/>
  <c r="F88" i="36" s="1"/>
  <c r="F89" i="36" s="1"/>
  <c r="F90" i="36" s="1"/>
  <c r="F91" i="36" s="1"/>
  <c r="F92" i="36" s="1"/>
  <c r="F93" i="36" s="1"/>
  <c r="F94" i="36" s="1"/>
  <c r="F95" i="36" s="1"/>
  <c r="F96" i="36" s="1"/>
  <c r="F97" i="36" s="1"/>
  <c r="F98" i="36" s="1"/>
  <c r="F99" i="36" s="1"/>
  <c r="F100" i="36" s="1"/>
  <c r="F101" i="36" s="1"/>
  <c r="F102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4" i="36" s="1"/>
  <c r="F115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2" i="36" s="1"/>
  <c r="F133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F143" i="36" s="1"/>
  <c r="F144" i="36" s="1"/>
  <c r="F145" i="36" s="1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6" i="36" s="1"/>
  <c r="F157" i="36" s="1"/>
  <c r="F158" i="36" s="1"/>
  <c r="F159" i="36" s="1"/>
  <c r="F160" i="36" s="1"/>
  <c r="F161" i="36" s="1"/>
  <c r="F162" i="36" s="1"/>
  <c r="F163" i="36" s="1"/>
  <c r="F164" i="36" s="1"/>
  <c r="F165" i="36" s="1"/>
  <c r="F166" i="36" s="1"/>
  <c r="F167" i="36" s="1"/>
  <c r="F168" i="36" s="1"/>
  <c r="F169" i="36" s="1"/>
  <c r="F170" i="36" s="1"/>
  <c r="F171" i="36" s="1"/>
  <c r="F172" i="36" s="1"/>
  <c r="F173" i="36" s="1"/>
  <c r="F174" i="36" s="1"/>
  <c r="F175" i="36" s="1"/>
  <c r="F176" i="36" s="1"/>
  <c r="F177" i="36" s="1"/>
  <c r="F178" i="36" s="1"/>
  <c r="F179" i="36" s="1"/>
  <c r="F180" i="36" s="1"/>
  <c r="F181" i="36" s="1"/>
  <c r="F182" i="36" s="1"/>
  <c r="F183" i="36" s="1"/>
  <c r="F184" i="36" s="1"/>
  <c r="F185" i="36" s="1"/>
  <c r="F186" i="36" s="1"/>
  <c r="F187" i="36" s="1"/>
  <c r="F188" i="36" s="1"/>
  <c r="F189" i="36" s="1"/>
  <c r="F190" i="36" s="1"/>
  <c r="F191" i="36" s="1"/>
  <c r="F192" i="36" s="1"/>
  <c r="F193" i="36" s="1"/>
  <c r="F194" i="36" s="1"/>
  <c r="F195" i="36" s="1"/>
  <c r="F196" i="36" s="1"/>
  <c r="F197" i="36" s="1"/>
  <c r="F198" i="36" s="1"/>
  <c r="F199" i="36" s="1"/>
  <c r="F200" i="36" s="1"/>
  <c r="F201" i="36" s="1"/>
  <c r="F202" i="36" s="1"/>
  <c r="F203" i="36" s="1"/>
  <c r="F204" i="36" s="1"/>
  <c r="F205" i="36" s="1"/>
  <c r="F206" i="36" s="1"/>
  <c r="F207" i="36" s="1"/>
  <c r="F208" i="36" s="1"/>
  <c r="F209" i="36" s="1"/>
  <c r="F210" i="36" s="1"/>
  <c r="F211" i="36" s="1"/>
  <c r="F212" i="36" s="1"/>
  <c r="F213" i="36" s="1"/>
  <c r="F214" i="36" s="1"/>
  <c r="F215" i="36" s="1"/>
  <c r="F216" i="36" s="1"/>
  <c r="F217" i="36" s="1"/>
  <c r="F218" i="36" s="1"/>
  <c r="F219" i="36" s="1"/>
  <c r="F220" i="36" s="1"/>
  <c r="F221" i="36" s="1"/>
  <c r="F222" i="36" s="1"/>
  <c r="E11" i="36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E39" i="36" s="1"/>
  <c r="E40" i="36" s="1"/>
  <c r="E41" i="36" s="1"/>
  <c r="E42" i="36" s="1"/>
  <c r="E43" i="36" s="1"/>
  <c r="E44" i="36" s="1"/>
  <c r="E45" i="36" s="1"/>
  <c r="E46" i="36" s="1"/>
  <c r="E47" i="36" s="1"/>
  <c r="E48" i="36" s="1"/>
  <c r="E49" i="36" s="1"/>
  <c r="E50" i="36" s="1"/>
  <c r="E51" i="36" s="1"/>
  <c r="E52" i="36" s="1"/>
  <c r="E53" i="36" s="1"/>
  <c r="E54" i="36" s="1"/>
  <c r="E55" i="36" s="1"/>
  <c r="E56" i="36" s="1"/>
  <c r="E57" i="36" s="1"/>
  <c r="E58" i="36" s="1"/>
  <c r="E59" i="36" s="1"/>
  <c r="E60" i="36" s="1"/>
  <c r="E61" i="36" s="1"/>
  <c r="E62" i="36" s="1"/>
  <c r="E63" i="36" s="1"/>
  <c r="E64" i="36" s="1"/>
  <c r="E65" i="36" s="1"/>
  <c r="E66" i="36" s="1"/>
  <c r="E67" i="36" s="1"/>
  <c r="E68" i="36" s="1"/>
  <c r="E69" i="36" s="1"/>
  <c r="E70" i="36" s="1"/>
  <c r="E71" i="36" s="1"/>
  <c r="E72" i="36" s="1"/>
  <c r="E73" i="36" s="1"/>
  <c r="E74" i="36" s="1"/>
  <c r="E75" i="36" s="1"/>
  <c r="E76" i="36" s="1"/>
  <c r="E77" i="36" s="1"/>
  <c r="E78" i="36" s="1"/>
  <c r="E79" i="36" s="1"/>
  <c r="E80" i="36" s="1"/>
  <c r="E81" i="36" s="1"/>
  <c r="E82" i="36" s="1"/>
  <c r="E83" i="36" s="1"/>
  <c r="E84" i="36" s="1"/>
  <c r="E85" i="36" s="1"/>
  <c r="E86" i="36" s="1"/>
  <c r="E87" i="36" s="1"/>
  <c r="E88" i="36" s="1"/>
  <c r="E89" i="36" s="1"/>
  <c r="E90" i="36" s="1"/>
  <c r="E91" i="36" s="1"/>
  <c r="E92" i="36" s="1"/>
  <c r="E93" i="36" s="1"/>
  <c r="E94" i="36" s="1"/>
  <c r="E95" i="36" s="1"/>
  <c r="E96" i="36" s="1"/>
  <c r="E97" i="36" s="1"/>
  <c r="E98" i="36" s="1"/>
  <c r="E99" i="36" s="1"/>
  <c r="E100" i="36" s="1"/>
  <c r="E101" i="36" s="1"/>
  <c r="E102" i="36" s="1"/>
  <c r="E103" i="36" s="1"/>
  <c r="E104" i="36" s="1"/>
  <c r="E105" i="36" s="1"/>
  <c r="E106" i="36" s="1"/>
  <c r="E107" i="36" s="1"/>
  <c r="E108" i="36" s="1"/>
  <c r="E109" i="36" s="1"/>
  <c r="E110" i="36" s="1"/>
  <c r="E111" i="36" s="1"/>
  <c r="E112" i="36" s="1"/>
  <c r="E113" i="36" s="1"/>
  <c r="E114" i="36" s="1"/>
  <c r="E115" i="36" s="1"/>
  <c r="E116" i="36" s="1"/>
  <c r="E117" i="36" s="1"/>
  <c r="E118" i="36" s="1"/>
  <c r="E119" i="36" s="1"/>
  <c r="E120" i="36" s="1"/>
  <c r="E121" i="36" s="1"/>
  <c r="E122" i="36" s="1"/>
  <c r="E123" i="36" s="1"/>
  <c r="E124" i="36" s="1"/>
  <c r="E125" i="36" s="1"/>
  <c r="E126" i="36" s="1"/>
  <c r="E127" i="36" s="1"/>
  <c r="E128" i="36" s="1"/>
  <c r="E129" i="36" s="1"/>
  <c r="E130" i="36" s="1"/>
  <c r="E131" i="36" s="1"/>
  <c r="E132" i="36" s="1"/>
  <c r="E133" i="36" s="1"/>
  <c r="E134" i="36" s="1"/>
  <c r="E135" i="36" s="1"/>
  <c r="E136" i="36" s="1"/>
  <c r="E137" i="36" s="1"/>
  <c r="E138" i="36" s="1"/>
  <c r="E139" i="36" s="1"/>
  <c r="E140" i="36" s="1"/>
  <c r="E141" i="36" s="1"/>
  <c r="E142" i="36" s="1"/>
  <c r="E143" i="36" s="1"/>
  <c r="E144" i="36" s="1"/>
  <c r="E145" i="36" s="1"/>
  <c r="E146" i="36" s="1"/>
  <c r="E147" i="36" s="1"/>
  <c r="E148" i="36" s="1"/>
  <c r="E149" i="36" s="1"/>
  <c r="E150" i="36" s="1"/>
  <c r="E151" i="36" s="1"/>
  <c r="E152" i="36" s="1"/>
  <c r="E153" i="36" s="1"/>
  <c r="E154" i="36" s="1"/>
  <c r="E155" i="36" s="1"/>
  <c r="E156" i="36" s="1"/>
  <c r="E157" i="36" s="1"/>
  <c r="E158" i="36" s="1"/>
  <c r="E159" i="36" s="1"/>
  <c r="E160" i="36" s="1"/>
  <c r="E161" i="36" s="1"/>
  <c r="E162" i="36" s="1"/>
  <c r="E163" i="36" s="1"/>
  <c r="E164" i="36" s="1"/>
  <c r="E165" i="36" s="1"/>
  <c r="E166" i="36" s="1"/>
  <c r="E167" i="36" s="1"/>
  <c r="E168" i="36" s="1"/>
  <c r="E169" i="36" s="1"/>
  <c r="E170" i="36" s="1"/>
  <c r="E171" i="36" s="1"/>
  <c r="E172" i="36" s="1"/>
  <c r="E173" i="36" s="1"/>
  <c r="E174" i="36" s="1"/>
  <c r="E175" i="36" s="1"/>
  <c r="E176" i="36" s="1"/>
  <c r="E177" i="36" s="1"/>
  <c r="E178" i="36" s="1"/>
  <c r="E179" i="36" s="1"/>
  <c r="E180" i="36" s="1"/>
  <c r="E181" i="36" s="1"/>
  <c r="E182" i="36" s="1"/>
  <c r="E183" i="36" s="1"/>
  <c r="E184" i="36" s="1"/>
  <c r="E185" i="36" s="1"/>
  <c r="E186" i="36" s="1"/>
  <c r="E187" i="36" s="1"/>
  <c r="E188" i="36" s="1"/>
  <c r="E189" i="36" s="1"/>
  <c r="E190" i="36" s="1"/>
  <c r="E191" i="36" s="1"/>
  <c r="E192" i="36" s="1"/>
  <c r="E193" i="36" s="1"/>
  <c r="E194" i="36" s="1"/>
  <c r="E195" i="36" s="1"/>
  <c r="E196" i="36" s="1"/>
  <c r="E197" i="36" s="1"/>
  <c r="E198" i="36" s="1"/>
  <c r="E199" i="36" s="1"/>
  <c r="E200" i="36" s="1"/>
  <c r="E201" i="36" s="1"/>
  <c r="E202" i="36" s="1"/>
  <c r="E203" i="36" s="1"/>
  <c r="E204" i="36" s="1"/>
  <c r="E205" i="36" s="1"/>
  <c r="E206" i="36" s="1"/>
  <c r="E207" i="36" s="1"/>
  <c r="E208" i="36" s="1"/>
  <c r="E209" i="36" s="1"/>
  <c r="E210" i="36" s="1"/>
  <c r="E211" i="36" s="1"/>
  <c r="E212" i="36" s="1"/>
  <c r="E213" i="36" s="1"/>
  <c r="E214" i="36" s="1"/>
  <c r="E215" i="36" s="1"/>
  <c r="E216" i="36" s="1"/>
  <c r="E217" i="36" s="1"/>
  <c r="E218" i="36" s="1"/>
  <c r="E219" i="36" s="1"/>
  <c r="E220" i="36" s="1"/>
  <c r="E221" i="36" s="1"/>
  <c r="E222" i="36" s="1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E14" i="37" l="1"/>
  <c r="F13" i="37"/>
  <c r="L217" i="19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E15" i="37" l="1"/>
  <c r="F14" i="37"/>
  <c r="P258" i="19"/>
  <c r="L258" i="19"/>
  <c r="Q258" i="19"/>
  <c r="C15" i="20"/>
  <c r="C21" i="20" s="1"/>
  <c r="E16" i="37" l="1"/>
  <c r="F15" i="37"/>
  <c r="E17" i="37" l="1"/>
  <c r="F16" i="37"/>
  <c r="E18" i="37" l="1"/>
  <c r="F17" i="37"/>
  <c r="E19" i="37" l="1"/>
  <c r="F18" i="37"/>
  <c r="E20" i="37" l="1"/>
  <c r="F19" i="37"/>
  <c r="E21" i="37" l="1"/>
  <c r="F20" i="37"/>
  <c r="E22" i="37" l="1"/>
  <c r="F21" i="37"/>
  <c r="E23" i="37" l="1"/>
  <c r="F22" i="37"/>
  <c r="E24" i="37" l="1"/>
  <c r="F23" i="37"/>
  <c r="E25" i="37" l="1"/>
  <c r="F24" i="37"/>
  <c r="E26" i="37" l="1"/>
  <c r="F25" i="37"/>
  <c r="E27" i="37" l="1"/>
  <c r="F26" i="37"/>
  <c r="E28" i="37" l="1"/>
  <c r="F27" i="37"/>
  <c r="E29" i="37" l="1"/>
  <c r="F28" i="37"/>
  <c r="E30" i="37" l="1"/>
  <c r="F29" i="37"/>
  <c r="E31" i="37" l="1"/>
  <c r="F30" i="37"/>
  <c r="E32" i="37" l="1"/>
  <c r="F31" i="37"/>
  <c r="E33" i="37" l="1"/>
  <c r="F32" i="37"/>
  <c r="E34" i="37" l="1"/>
  <c r="F33" i="37"/>
  <c r="E35" i="37" l="1"/>
  <c r="F34" i="37"/>
  <c r="E36" i="37" l="1"/>
  <c r="F35" i="37"/>
  <c r="E37" i="37" l="1"/>
  <c r="F36" i="37"/>
  <c r="E38" i="37" l="1"/>
  <c r="F37" i="37"/>
  <c r="E39" i="37" l="1"/>
  <c r="F38" i="37"/>
  <c r="E40" i="37" l="1"/>
  <c r="F39" i="37"/>
  <c r="E41" i="37" l="1"/>
  <c r="F40" i="37"/>
  <c r="E42" i="37" l="1"/>
  <c r="F41" i="37"/>
  <c r="E43" i="37" l="1"/>
  <c r="F42" i="37"/>
  <c r="E44" i="37" l="1"/>
  <c r="F43" i="37"/>
  <c r="E45" i="37" l="1"/>
  <c r="F44" i="37"/>
  <c r="E46" i="37" l="1"/>
  <c r="F45" i="37"/>
  <c r="E47" i="37" l="1"/>
  <c r="F46" i="37"/>
  <c r="E48" i="37" l="1"/>
  <c r="F47" i="37"/>
  <c r="E49" i="37" l="1"/>
  <c r="F48" i="37"/>
  <c r="E50" i="37" l="1"/>
  <c r="F49" i="37"/>
  <c r="E51" i="37" l="1"/>
  <c r="F50" i="37"/>
  <c r="E52" i="37" l="1"/>
  <c r="F51" i="37"/>
  <c r="E53" i="37" l="1"/>
  <c r="F52" i="37"/>
  <c r="E54" i="37" l="1"/>
  <c r="F53" i="37"/>
  <c r="E55" i="37" l="1"/>
  <c r="F54" i="37"/>
  <c r="E56" i="37" l="1"/>
  <c r="F55" i="37"/>
  <c r="E57" i="37" l="1"/>
  <c r="F56" i="37"/>
  <c r="E58" i="37" l="1"/>
  <c r="F57" i="37"/>
  <c r="E59" i="37" l="1"/>
  <c r="F58" i="37"/>
  <c r="E60" i="37" l="1"/>
  <c r="F59" i="37"/>
  <c r="E61" i="37" l="1"/>
  <c r="F60" i="37"/>
  <c r="E62" i="37" l="1"/>
  <c r="F61" i="37"/>
  <c r="E63" i="37" l="1"/>
  <c r="F62" i="37"/>
  <c r="E64" i="37" l="1"/>
  <c r="F63" i="37"/>
  <c r="E65" i="37" l="1"/>
  <c r="F64" i="37"/>
  <c r="E66" i="37" l="1"/>
  <c r="F65" i="37"/>
  <c r="E67" i="37" l="1"/>
  <c r="F66" i="37"/>
  <c r="E68" i="37" l="1"/>
  <c r="F67" i="37"/>
  <c r="E69" i="37" l="1"/>
  <c r="F68" i="37"/>
  <c r="E70" i="37" l="1"/>
  <c r="F69" i="37"/>
  <c r="E71" i="37" l="1"/>
  <c r="F70" i="37"/>
  <c r="E72" i="37" l="1"/>
  <c r="F71" i="37"/>
  <c r="E73" i="37" l="1"/>
  <c r="F72" i="37"/>
  <c r="E74" i="37" l="1"/>
  <c r="F73" i="37"/>
  <c r="E75" i="37" l="1"/>
  <c r="F74" i="37"/>
  <c r="E76" i="37" l="1"/>
  <c r="F75" i="37"/>
  <c r="E77" i="37" l="1"/>
  <c r="F76" i="37"/>
  <c r="E78" i="37" l="1"/>
  <c r="F77" i="37"/>
  <c r="E79" i="37" l="1"/>
  <c r="F78" i="37"/>
  <c r="E80" i="37" l="1"/>
  <c r="F79" i="37"/>
  <c r="E81" i="37" l="1"/>
  <c r="F80" i="37"/>
  <c r="E82" i="37" l="1"/>
  <c r="F81" i="37"/>
  <c r="E83" i="37" l="1"/>
  <c r="F82" i="37"/>
  <c r="E84" i="37" l="1"/>
  <c r="F83" i="37"/>
  <c r="E85" i="37" l="1"/>
  <c r="F84" i="37"/>
  <c r="E86" i="37" l="1"/>
  <c r="F85" i="37"/>
  <c r="E87" i="37" l="1"/>
  <c r="F86" i="37"/>
  <c r="E88" i="37" l="1"/>
  <c r="F87" i="37"/>
  <c r="E89" i="37" l="1"/>
  <c r="F88" i="37"/>
  <c r="E90" i="37" l="1"/>
  <c r="F89" i="37"/>
  <c r="E91" i="37" l="1"/>
  <c r="F90" i="37"/>
  <c r="E92" i="37" l="1"/>
  <c r="F91" i="37"/>
  <c r="E93" i="37" l="1"/>
  <c r="F92" i="37"/>
  <c r="E94" i="37" l="1"/>
  <c r="F93" i="37"/>
  <c r="E95" i="37" l="1"/>
  <c r="F94" i="37"/>
  <c r="E96" i="37" l="1"/>
  <c r="F95" i="37"/>
  <c r="E97" i="37" l="1"/>
  <c r="F96" i="37"/>
  <c r="E98" i="37" l="1"/>
  <c r="F97" i="37"/>
  <c r="E99" i="37" l="1"/>
  <c r="F98" i="37"/>
  <c r="E100" i="37" l="1"/>
  <c r="F99" i="37"/>
  <c r="E101" i="37" l="1"/>
  <c r="F100" i="37"/>
  <c r="E102" i="37" l="1"/>
  <c r="F101" i="37"/>
  <c r="E103" i="37" l="1"/>
  <c r="F102" i="37"/>
  <c r="E104" i="37" l="1"/>
  <c r="F103" i="37"/>
  <c r="E105" i="37" l="1"/>
  <c r="F104" i="37"/>
  <c r="E106" i="37" l="1"/>
  <c r="F105" i="37"/>
  <c r="E107" i="37" l="1"/>
  <c r="F106" i="37"/>
  <c r="E108" i="37" l="1"/>
  <c r="F107" i="37"/>
  <c r="E109" i="37" l="1"/>
  <c r="F108" i="37"/>
  <c r="E110" i="37" l="1"/>
  <c r="F109" i="37"/>
  <c r="E111" i="37" l="1"/>
  <c r="F110" i="37"/>
  <c r="E112" i="37" l="1"/>
  <c r="F111" i="37"/>
  <c r="E113" i="37" l="1"/>
  <c r="F112" i="37"/>
  <c r="E114" i="37" l="1"/>
  <c r="F113" i="37"/>
  <c r="E115" i="37" l="1"/>
  <c r="F114" i="37"/>
  <c r="E116" i="37" l="1"/>
  <c r="F115" i="37"/>
  <c r="E117" i="37" l="1"/>
  <c r="F116" i="37"/>
  <c r="E118" i="37" l="1"/>
  <c r="F117" i="37"/>
  <c r="E119" i="37" l="1"/>
  <c r="F118" i="37"/>
  <c r="E120" i="37" l="1"/>
  <c r="F119" i="37"/>
  <c r="E121" i="37" l="1"/>
  <c r="F120" i="37"/>
  <c r="E122" i="37" l="1"/>
  <c r="F121" i="37"/>
  <c r="E123" i="37" l="1"/>
  <c r="F122" i="37"/>
  <c r="E124" i="37" l="1"/>
  <c r="F123" i="37"/>
  <c r="E125" i="37" l="1"/>
  <c r="F124" i="37"/>
  <c r="E126" i="37" l="1"/>
  <c r="F125" i="37"/>
  <c r="E127" i="37" l="1"/>
  <c r="F126" i="37"/>
  <c r="E128" i="37" l="1"/>
  <c r="F127" i="37"/>
  <c r="E129" i="37" l="1"/>
  <c r="F128" i="37"/>
  <c r="E130" i="37" l="1"/>
  <c r="F129" i="37"/>
  <c r="E131" i="37" l="1"/>
  <c r="F130" i="37"/>
  <c r="E132" i="37" l="1"/>
  <c r="F131" i="37"/>
  <c r="E133" i="37" l="1"/>
  <c r="F132" i="37"/>
  <c r="E134" i="37" l="1"/>
  <c r="F133" i="37"/>
  <c r="E135" i="37" l="1"/>
  <c r="F134" i="37"/>
  <c r="E136" i="37" l="1"/>
  <c r="F135" i="37"/>
  <c r="E137" i="37" l="1"/>
  <c r="F136" i="37"/>
  <c r="E138" i="37" l="1"/>
  <c r="F137" i="37"/>
  <c r="E139" i="37" l="1"/>
  <c r="F138" i="37"/>
  <c r="E140" i="37" l="1"/>
  <c r="F139" i="37"/>
  <c r="E141" i="37" l="1"/>
  <c r="F140" i="37"/>
  <c r="E142" i="37" l="1"/>
  <c r="F141" i="37"/>
  <c r="E143" i="37" l="1"/>
  <c r="F142" i="37"/>
  <c r="E144" i="37" l="1"/>
  <c r="F143" i="37"/>
  <c r="E145" i="37" l="1"/>
  <c r="F144" i="37"/>
  <c r="E146" i="37" l="1"/>
  <c r="F145" i="37"/>
  <c r="E147" i="37" l="1"/>
  <c r="F146" i="37"/>
  <c r="E148" i="37" l="1"/>
  <c r="F147" i="37"/>
  <c r="E149" i="37" l="1"/>
  <c r="F148" i="37"/>
  <c r="E150" i="37" l="1"/>
  <c r="F149" i="37"/>
  <c r="E151" i="37" l="1"/>
  <c r="F150" i="37"/>
  <c r="E152" i="37" l="1"/>
  <c r="F151" i="37"/>
  <c r="E153" i="37" l="1"/>
  <c r="F152" i="37"/>
  <c r="E154" i="37" l="1"/>
  <c r="F153" i="37"/>
  <c r="E155" i="37" l="1"/>
  <c r="F154" i="37"/>
  <c r="E156" i="37" l="1"/>
  <c r="F155" i="37"/>
  <c r="E157" i="37" l="1"/>
  <c r="F156" i="37"/>
  <c r="E158" i="37" l="1"/>
  <c r="F157" i="37"/>
  <c r="E159" i="37" l="1"/>
  <c r="F158" i="37"/>
  <c r="E160" i="37" l="1"/>
  <c r="F159" i="37"/>
  <c r="E161" i="37" l="1"/>
  <c r="F160" i="37"/>
  <c r="E162" i="37" l="1"/>
  <c r="F161" i="37"/>
  <c r="E163" i="37" l="1"/>
  <c r="F162" i="37"/>
  <c r="E164" i="37" l="1"/>
  <c r="F163" i="37"/>
  <c r="E165" i="37" l="1"/>
  <c r="F164" i="37"/>
  <c r="E166" i="37" l="1"/>
  <c r="F165" i="37"/>
  <c r="E167" i="37" l="1"/>
  <c r="F166" i="37"/>
  <c r="E168" i="37" l="1"/>
  <c r="F167" i="37"/>
  <c r="E169" i="37" l="1"/>
  <c r="F168" i="37"/>
  <c r="E170" i="37" l="1"/>
  <c r="F169" i="37"/>
  <c r="E171" i="37" l="1"/>
  <c r="F170" i="37"/>
  <c r="E172" i="37" l="1"/>
  <c r="F171" i="37"/>
  <c r="E173" i="37" l="1"/>
  <c r="F172" i="37"/>
  <c r="E174" i="37" l="1"/>
  <c r="F173" i="37"/>
  <c r="E175" i="37" l="1"/>
  <c r="F174" i="37"/>
  <c r="E176" i="37" l="1"/>
  <c r="F175" i="37"/>
  <c r="E177" i="37" l="1"/>
  <c r="F176" i="37"/>
  <c r="E178" i="37" l="1"/>
  <c r="F177" i="37"/>
  <c r="E179" i="37" l="1"/>
  <c r="F178" i="37"/>
  <c r="E180" i="37" l="1"/>
  <c r="F179" i="37"/>
  <c r="E181" i="37" l="1"/>
  <c r="F180" i="37"/>
  <c r="E182" i="37" l="1"/>
  <c r="F181" i="37"/>
  <c r="E183" i="37" l="1"/>
  <c r="F182" i="37"/>
  <c r="E184" i="37" l="1"/>
  <c r="F183" i="37"/>
  <c r="E185" i="37" l="1"/>
  <c r="F184" i="37"/>
  <c r="E186" i="37" l="1"/>
  <c r="F185" i="37"/>
  <c r="E187" i="37" l="1"/>
  <c r="F186" i="37"/>
  <c r="E188" i="37" l="1"/>
  <c r="F187" i="37"/>
  <c r="E189" i="37" l="1"/>
  <c r="F188" i="37"/>
  <c r="E190" i="37" l="1"/>
  <c r="F189" i="37"/>
  <c r="E191" i="37" l="1"/>
  <c r="F190" i="37"/>
  <c r="E192" i="37" l="1"/>
  <c r="F191" i="37"/>
  <c r="E193" i="37" l="1"/>
  <c r="F192" i="37"/>
  <c r="E194" i="37" l="1"/>
  <c r="F193" i="37"/>
  <c r="E195" i="37" l="1"/>
  <c r="F194" i="37"/>
  <c r="E196" i="37" l="1"/>
  <c r="F195" i="37"/>
  <c r="E197" i="37" l="1"/>
  <c r="F196" i="37"/>
  <c r="E198" i="37" l="1"/>
  <c r="F197" i="37"/>
  <c r="E199" i="37" l="1"/>
  <c r="F198" i="37"/>
  <c r="E200" i="37" l="1"/>
  <c r="F199" i="37"/>
  <c r="E201" i="37" l="1"/>
  <c r="F200" i="37"/>
  <c r="E202" i="37" l="1"/>
  <c r="F201" i="37"/>
  <c r="E203" i="37" l="1"/>
  <c r="F202" i="37"/>
  <c r="E204" i="37" l="1"/>
  <c r="F203" i="37"/>
  <c r="E205" i="37" l="1"/>
  <c r="F204" i="37"/>
  <c r="E206" i="37" l="1"/>
  <c r="F205" i="37"/>
  <c r="E207" i="37" l="1"/>
  <c r="F206" i="37"/>
  <c r="E208" i="37" l="1"/>
  <c r="F207" i="37"/>
  <c r="E209" i="37" l="1"/>
  <c r="F208" i="37"/>
  <c r="E210" i="37" l="1"/>
  <c r="F209" i="37"/>
  <c r="E211" i="37" l="1"/>
  <c r="F210" i="37"/>
  <c r="E212" i="37" l="1"/>
  <c r="F211" i="37"/>
  <c r="E213" i="37" l="1"/>
  <c r="F212" i="37"/>
  <c r="E214" i="37" l="1"/>
  <c r="F213" i="37"/>
  <c r="E215" i="37" l="1"/>
  <c r="F214" i="37"/>
  <c r="E216" i="37" l="1"/>
  <c r="F215" i="37"/>
  <c r="E217" i="37" l="1"/>
  <c r="F216" i="37"/>
  <c r="E218" i="37" l="1"/>
  <c r="F217" i="37"/>
  <c r="E219" i="37" l="1"/>
  <c r="F218" i="37"/>
  <c r="E220" i="37" l="1"/>
  <c r="F219" i="37"/>
  <c r="E221" i="37" l="1"/>
  <c r="F220" i="37"/>
  <c r="F221" i="37" l="1"/>
  <c r="E222" i="37"/>
  <c r="F222" i="37" s="1"/>
</calcChain>
</file>

<file path=xl/sharedStrings.xml><?xml version="1.0" encoding="utf-8"?>
<sst xmlns="http://schemas.openxmlformats.org/spreadsheetml/2006/main" count="1805" uniqueCount="625">
  <si>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</si>
  <si>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</si>
  <si>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</si>
  <si>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</si>
  <si>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</si>
  <si>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</si>
  <si>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</si>
  <si>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</si>
  <si>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</si>
  <si>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</si>
  <si>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</si>
  <si>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</si>
  <si>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</si>
  <si>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</si>
  <si>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</si>
  <si>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</si>
  <si>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</si>
  <si>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</si>
  <si>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</si>
  <si>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</si>
  <si>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</si>
  <si>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</si>
  <si>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</si>
  <si>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</si>
  <si>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</si>
  <si>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</si>
  <si>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</si>
  <si>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</si>
  <si>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</si>
  <si>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</si>
  <si>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</si>
  <si>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</si>
  <si>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</si>
  <si>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</si>
  <si>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</si>
  <si>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</si>
  <si>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</si>
  <si>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</si>
  <si>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</si>
  <si>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</si>
  <si>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</si>
  <si>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</si>
  <si>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</si>
  <si>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</si>
  <si>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</si>
  <si>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</si>
  <si>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</si>
  <si>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</si>
  <si>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</si>
  <si>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</si>
  <si>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</si>
  <si>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</si>
  <si>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</si>
  <si>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</si>
  <si>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</si>
  <si>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</si>
  <si>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</si>
  <si>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</si>
  <si>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</si>
  <si>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</si>
  <si>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</si>
  <si>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</si>
  <si>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</si>
  <si>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</si>
  <si>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</si>
  <si>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</si>
  <si>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</si>
  <si>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</si>
  <si>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</si>
  <si>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</si>
  <si>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</si>
  <si>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</si>
  <si>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</si>
  <si>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</si>
  <si>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</si>
  <si>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</si>
  <si>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</si>
  <si>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</si>
  <si>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</si>
  <si>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</si>
  <si>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</si>
  <si>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</si>
  <si>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</si>
  <si>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</si>
  <si>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</si>
  <si>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</si>
  <si>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</si>
  <si>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</si>
  <si>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</si>
  <si>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</si>
  <si>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</si>
  <si>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</si>
  <si>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</si>
  <si>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</si>
  <si>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</si>
  <si>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</si>
  <si>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</si>
  <si>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</si>
  <si>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</si>
  <si>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</si>
  <si>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</si>
  <si>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</si>
  <si>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</si>
  <si>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</si>
  <si>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</si>
  <si>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</si>
  <si>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</si>
  <si>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</si>
  <si>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</si>
  <si>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</si>
  <si>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</si>
  <si>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</si>
  <si>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</si>
  <si>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</si>
  <si>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</si>
  <si>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</si>
  <si>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</si>
  <si>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</si>
  <si>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</si>
  <si>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</si>
  <si>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</si>
  <si>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</si>
  <si>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</si>
  <si>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</si>
  <si>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</si>
  <si>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</si>
  <si>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</si>
  <si>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</si>
  <si>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</si>
  <si>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</si>
  <si>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</si>
  <si>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</si>
  <si>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</si>
  <si>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</si>
  <si>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</si>
  <si>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</si>
  <si>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</si>
  <si>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</si>
  <si>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</si>
  <si>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</si>
  <si>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</si>
  <si>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</si>
  <si>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</si>
  <si>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</si>
  <si>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</si>
  <si>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</si>
  <si>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</si>
  <si>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</si>
  <si>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</si>
  <si>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</si>
  <si>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</si>
  <si>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</si>
  <si>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</si>
  <si>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</si>
  <si>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</si>
  <si>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</si>
  <si>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</si>
  <si>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</si>
  <si>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</si>
  <si>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</si>
  <si>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</si>
  <si>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</si>
  <si>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</si>
  <si>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</si>
  <si>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</si>
  <si>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</si>
  <si>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</si>
  <si>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</si>
  <si>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</si>
  <si>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</si>
  <si>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</si>
  <si>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</si>
  <si>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</si>
  <si>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</si>
  <si>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</si>
  <si>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</si>
  <si>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</si>
  <si>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</si>
  <si>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</si>
  <si>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</si>
  <si>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</si>
  <si>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</si>
  <si>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</si>
  <si>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</si>
  <si>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</si>
  <si>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</si>
  <si>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</si>
  <si>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</si>
  <si>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</si>
  <si>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</si>
  <si>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</si>
  <si>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</si>
  <si>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</si>
  <si>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</si>
  <si>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</si>
  <si>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</si>
  <si>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</si>
  <si>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</si>
  <si>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</si>
  <si>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</si>
  <si>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</si>
  <si>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</si>
  <si>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</si>
  <si>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</si>
  <si>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</si>
  <si>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</si>
  <si>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</si>
  <si>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</si>
  <si>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</si>
  <si>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</si>
  <si>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</si>
  <si>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</si>
  <si>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</si>
  <si>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</si>
  <si>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</si>
  <si>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</si>
  <si>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</si>
  <si>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</si>
  <si>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</si>
  <si>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</si>
  <si>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</si>
  <si>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</si>
  <si>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</si>
  <si>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</si>
  <si>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</si>
  <si>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</si>
  <si>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</si>
  <si>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</si>
  <si>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</si>
  <si>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</si>
  <si>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</si>
  <si>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</si>
  <si>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</si>
  <si>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</si>
  <si>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</si>
  <si>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</si>
  <si>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</si>
  <si>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</si>
  <si>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</si>
  <si>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</si>
  <si>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</si>
  <si>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</si>
  <si>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</si>
  <si>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</si>
  <si>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</si>
  <si>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</si>
  <si>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</si>
  <si>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</si>
  <si>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</si>
  <si>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</si>
  <si>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</si>
  <si>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</si>
  <si>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</si>
  <si>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</si>
  <si>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</si>
  <si>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</si>
  <si>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</si>
  <si>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</si>
  <si>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</si>
  <si>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</si>
  <si>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</si>
  <si>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</si>
  <si>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</si>
  <si>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</si>
  <si>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</si>
  <si>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</si>
  <si>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</si>
  <si>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</si>
  <si>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</si>
  <si>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</si>
  <si>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</si>
  <si>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</si>
  <si>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</si>
  <si>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</si>
  <si>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</si>
  <si>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</si>
  <si>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</si>
  <si>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</si>
  <si>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</si>
  <si>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</si>
  <si>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</si>
  <si>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</si>
  <si>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</si>
  <si>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</si>
  <si>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</si>
  <si>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</si>
  <si>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</si>
  <si>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</si>
  <si>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</si>
  <si>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</si>
  <si>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</si>
  <si>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</si>
  <si>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</si>
  <si>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</si>
  <si>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</si>
  <si>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</si>
  <si>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</si>
  <si>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</si>
  <si>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</si>
  <si>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</si>
  <si>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</si>
  <si>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</si>
  <si>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</si>
  <si>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</si>
  <si>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</si>
  <si>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</si>
  <si>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</si>
  <si>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</si>
  <si>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</si>
  <si>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</si>
  <si>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</si>
  <si>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</si>
  <si>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</si>
  <si>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</si>
  <si>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</si>
  <si>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</si>
  <si>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</si>
  <si>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</si>
  <si>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</si>
  <si>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</si>
  <si>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</si>
  <si>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</si>
  <si>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</si>
  <si>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</si>
  <si>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</si>
  <si>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</si>
  <si>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</si>
  <si>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</si>
  <si>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</si>
  <si>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</si>
  <si>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</si>
  <si>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</si>
  <si>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</si>
  <si>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</si>
  <si>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</si>
  <si>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</si>
  <si>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</si>
  <si>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</si>
  <si>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</si>
  <si>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</si>
  <si>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</si>
  <si>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</si>
  <si>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</si>
  <si>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</si>
  <si>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</si>
  <si>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</si>
  <si>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</si>
  <si>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</si>
  <si>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</si>
  <si>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</si>
  <si>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</si>
  <si>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</si>
  <si>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</si>
  <si>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</si>
  <si>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</si>
  <si>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</si>
  <si>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</si>
  <si>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</si>
  <si>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</si>
  <si>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</si>
  <si>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</si>
  <si>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</si>
  <si>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</si>
  <si>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</si>
  <si>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</si>
  <si>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</si>
  <si>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</si>
  <si>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</si>
  <si>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</si>
  <si>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</si>
  <si>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</si>
  <si>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</si>
  <si>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</si>
  <si>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</si>
  <si>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</si>
  <si>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</si>
  <si>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</si>
  <si>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</si>
  <si>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</si>
  <si>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</si>
  <si>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</si>
  <si>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</si>
  <si>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</si>
  <si>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</si>
  <si>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</si>
  <si>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</si>
  <si>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</si>
  <si>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</si>
  <si>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</si>
  <si>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</si>
  <si>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</si>
  <si>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</si>
  <si>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</si>
  <si>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</si>
  <si>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</si>
  <si>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</si>
  <si>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</si>
  <si>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</si>
  <si>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</si>
  <si>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</si>
  <si>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</si>
  <si>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</si>
  <si>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</si>
  <si>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</si>
  <si>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</si>
  <si>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</si>
  <si>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</si>
  <si>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</si>
  <si>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</si>
  <si>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</si>
  <si>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</si>
  <si>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</si>
  <si>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</si>
  <si>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</si>
  <si>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</si>
  <si>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</si>
  <si>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</si>
  <si>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</si>
  <si>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</si>
  <si>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</si>
  <si>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</si>
  <si>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</si>
  <si>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</si>
  <si>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</si>
  <si>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</si>
  <si>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</si>
  <si>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</si>
  <si>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</si>
  <si>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</si>
  <si>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</si>
  <si>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</si>
  <si>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</si>
  <si>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</si>
  <si>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</si>
  <si>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</si>
  <si>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</si>
  <si>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</si>
  <si>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</si>
  <si>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</si>
  <si>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</si>
  <si>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Suspek Dirawat</t>
  </si>
  <si>
    <t>RUMAH SAKIT</t>
  </si>
  <si>
    <t xml:space="preserve">REKAPITULASI DATA SUSPECT </t>
  </si>
  <si>
    <t>REKAP PASIEN DALAM PENGAWASAN (PDP) YANG MASIH DALAM PERAWATAN</t>
  </si>
  <si>
    <t>FASYANKES : RSUD SUNAN KALI JAGA DEMAK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</si>
  <si>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</si>
  <si>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</si>
  <si>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</si>
  <si>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</si>
  <si>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</si>
  <si>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</si>
  <si>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</si>
  <si>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</si>
  <si>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</si>
  <si>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</si>
  <si>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</si>
  <si>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</si>
  <si>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</si>
  <si>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</si>
  <si>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</si>
  <si>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</si>
  <si>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</si>
  <si>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SUSPEK TOTAL</t>
  </si>
  <si>
    <t>SUSPEK SEHAT</t>
  </si>
  <si>
    <t>SUSPEK DIRAWAT</t>
  </si>
  <si>
    <t>TGL</t>
  </si>
  <si>
    <t>SUSPEK BARU</t>
  </si>
  <si>
    <t>SUSPEK PULANG</t>
  </si>
  <si>
    <t>Mengurus Rumah Tangga</t>
  </si>
  <si>
    <t>Tidak Tahu</t>
  </si>
  <si>
    <t>TIDAK TAHU</t>
  </si>
  <si>
    <t>JAWA TENGAH</t>
  </si>
  <si>
    <t xml:space="preserve"> RS Umum Daerah K.R.M.T Wongsonegoro</t>
  </si>
  <si>
    <t>PROVINSI</t>
  </si>
  <si>
    <t>RT</t>
  </si>
  <si>
    <t>RW</t>
  </si>
  <si>
    <t>lemah</t>
  </si>
  <si>
    <t>PERSON ID</t>
  </si>
  <si>
    <t>KODE SAMPEL</t>
  </si>
  <si>
    <t>HASIL PEMERIKSAAN</t>
  </si>
  <si>
    <t>TANGGAL PEMERIKSAAN</t>
  </si>
  <si>
    <t>no</t>
  </si>
  <si>
    <t>BULUSARI</t>
  </si>
  <si>
    <t>'3321040507520006</t>
  </si>
  <si>
    <t>SOEMARNO</t>
  </si>
  <si>
    <t xml:space="preserve">BULUSARI SAYUNG RT 03/02 sayung demak </t>
  </si>
  <si>
    <t>085225994473</t>
  </si>
  <si>
    <t>DINAS KESEHATAN KAB. DEMAK TH 2021</t>
  </si>
  <si>
    <t>NEGATIF</t>
  </si>
  <si>
    <t>SESAK NAFAS</t>
  </si>
  <si>
    <t>'3321125005550003</t>
  </si>
  <si>
    <t>SUNTARI</t>
  </si>
  <si>
    <t>PONCOHARJO</t>
  </si>
  <si>
    <t>KRAJAN</t>
  </si>
  <si>
    <t>0812-2523-3620</t>
  </si>
  <si>
    <t>DI RUMAH SAJA</t>
  </si>
  <si>
    <t>RS Paru Dr. Ario Wirawan</t>
  </si>
  <si>
    <t>'3321017004980006</t>
  </si>
  <si>
    <t>ANNISSA APRILIA SARI</t>
  </si>
  <si>
    <t>JL. PUCANG KARYA V NO. 3</t>
  </si>
  <si>
    <t>baik</t>
  </si>
  <si>
    <t>Puskesmas Mranggen 3</t>
  </si>
  <si>
    <t>AG.1031938.1000002</t>
  </si>
  <si>
    <t>'3321020112590006</t>
  </si>
  <si>
    <t>SUNARTO</t>
  </si>
  <si>
    <t>PUNDENARUM</t>
  </si>
  <si>
    <t>BILO KAUMAN</t>
  </si>
  <si>
    <t>0815-5150-176</t>
  </si>
  <si>
    <t xml:space="preserve"> RS Umum Tk.III Bhakti Wira Tamtama Smg</t>
  </si>
  <si>
    <t>RS Umum Daerah Sultan Fatah Karangawen Demak</t>
  </si>
  <si>
    <t>'3321091508750005</t>
  </si>
  <si>
    <t>NGATIRAN</t>
  </si>
  <si>
    <t>TUWANG</t>
  </si>
  <si>
    <t>0823-3001-5529</t>
  </si>
  <si>
    <t>Wiraswasta</t>
  </si>
  <si>
    <t>DI WIRASWASTA</t>
  </si>
  <si>
    <t>MUAL MUNTAH</t>
  </si>
  <si>
    <t>Klinik Pratama Rawat Inap dan Bersalin Mardi Santoso</t>
  </si>
  <si>
    <t>AG.33331900001.1000182</t>
  </si>
  <si>
    <t>'3321147011390001</t>
  </si>
  <si>
    <t>SUMI</t>
  </si>
  <si>
    <t>MANGUNREJO</t>
  </si>
  <si>
    <t>DUSUN PASEBAN</t>
  </si>
  <si>
    <t>0812-4826-8406-081</t>
  </si>
  <si>
    <t>lemas</t>
  </si>
  <si>
    <t>RS Umum Daerah Dr. Moewardi Surakarta</t>
  </si>
  <si>
    <t>'3321055508780002</t>
  </si>
  <si>
    <t>MUFLIAH</t>
  </si>
  <si>
    <t>WONOWOSO</t>
  </si>
  <si>
    <t>WONOWOSO PERMAI BLOK B 12 B</t>
  </si>
  <si>
    <t>0822-4364-6125</t>
  </si>
  <si>
    <t>LEMAS</t>
  </si>
  <si>
    <t>RS Umum Sultan Agung Semarang</t>
  </si>
  <si>
    <t>AG.3374076.1000046</t>
  </si>
  <si>
    <t>Karyawan Swasta</t>
  </si>
  <si>
    <t>'3321016002510004</t>
  </si>
  <si>
    <t>NGATMI</t>
  </si>
  <si>
    <t>JL. KYAI SANTRI TAPANGSARI</t>
  </si>
  <si>
    <t>0816-4888-685</t>
  </si>
  <si>
    <t>Belum / Tidak Bekerja</t>
  </si>
  <si>
    <t>- DIRUMAH</t>
  </si>
  <si>
    <t>lemas, mual, sakit kepala, demam</t>
  </si>
  <si>
    <t xml:space="preserve"> RS Umum Roemani Muhammadiyah</t>
  </si>
  <si>
    <t>'3321036901620001</t>
  </si>
  <si>
    <t>MUKTINAH</t>
  </si>
  <si>
    <t>GAJI</t>
  </si>
  <si>
    <t>JL KH NAWAWI  N0.111</t>
  </si>
  <si>
    <t>0000-0000-000</t>
  </si>
  <si>
    <t>'3321056202850003</t>
  </si>
  <si>
    <t>NUR PAULA</t>
  </si>
  <si>
    <t>0896-0410-9924</t>
  </si>
  <si>
    <t>AG.3374076.1000052</t>
  </si>
  <si>
    <t>'3321136111990003</t>
  </si>
  <si>
    <t>NIHAYATUL INTIDHOM</t>
  </si>
  <si>
    <t>RUWIT</t>
  </si>
  <si>
    <t>0857-1200-3223</t>
  </si>
  <si>
    <t>AG.3374076.1000053</t>
  </si>
  <si>
    <t>'3321042304680002</t>
  </si>
  <si>
    <t>ALBERTUS MAGNUS RADJA SARE</t>
  </si>
  <si>
    <t>PONDOK R. PATAH BLOK P.1 NO.11</t>
  </si>
  <si>
    <t>0813-1234-2967</t>
  </si>
  <si>
    <t>Guru</t>
  </si>
  <si>
    <t>AG.3374076.1000054</t>
  </si>
  <si>
    <t>'3174064508610008</t>
  </si>
  <si>
    <t>TUMIANAH</t>
  </si>
  <si>
    <t>TEGALMAS NO 28 RT 2/8</t>
  </si>
  <si>
    <t>0812-4879-307-</t>
  </si>
  <si>
    <t>DIRUMAH</t>
  </si>
  <si>
    <t>sesak nafas, lemas</t>
  </si>
  <si>
    <t>Diabetes Melitus</t>
  </si>
  <si>
    <t>Batuk,Sesak Napas</t>
  </si>
  <si>
    <t>'3321010704440001</t>
  </si>
  <si>
    <t>MOH. TOHA</t>
  </si>
  <si>
    <t>JL. RAYUNGKUSUMAN V</t>
  </si>
  <si>
    <t>0813-9396-4115</t>
  </si>
  <si>
    <t>LEMAH</t>
  </si>
  <si>
    <t>'3321024205700003</t>
  </si>
  <si>
    <t>SULIKAH</t>
  </si>
  <si>
    <t>0813-9096-0758</t>
  </si>
  <si>
    <t>'3321070507580001</t>
  </si>
  <si>
    <t>NURHADI</t>
  </si>
  <si>
    <t>SIDOMULYO</t>
  </si>
  <si>
    <t>PONDOK</t>
  </si>
  <si>
    <t>0813-2761-6173</t>
  </si>
  <si>
    <t>Pegawai Negeri Sipil</t>
  </si>
  <si>
    <t>BATUK, DEMAM, KEPALA PUSING,</t>
  </si>
  <si>
    <t>AG.33331900001.1000204</t>
  </si>
  <si>
    <t>'3321075706740002</t>
  </si>
  <si>
    <t>KHOMSATUN</t>
  </si>
  <si>
    <t>KEDUNGORI</t>
  </si>
  <si>
    <t>DUNGKUL</t>
  </si>
  <si>
    <t>Petani/ Pekebun</t>
  </si>
  <si>
    <t>AG.3374076.1000055</t>
  </si>
  <si>
    <t>'3507255401910003</t>
  </si>
  <si>
    <t>HETIK PURNAMASARI</t>
  </si>
  <si>
    <t>NGAWEN</t>
  </si>
  <si>
    <t>0823-2223-8345-0</t>
  </si>
  <si>
    <t>Puskesmas Wedung 1</t>
  </si>
  <si>
    <t>'3321036801890001</t>
  </si>
  <si>
    <t>NUR ASYIYAH</t>
  </si>
  <si>
    <t>BERAHAN WETAN</t>
  </si>
  <si>
    <t>BERAHANWETAN</t>
  </si>
  <si>
    <t>0852-2682-8858</t>
  </si>
  <si>
    <t>batuk</t>
  </si>
  <si>
    <t>'3321066901920004</t>
  </si>
  <si>
    <t>ROIYATUSSALAMAH</t>
  </si>
  <si>
    <t>BUKO</t>
  </si>
  <si>
    <t>0852-9393-4620</t>
  </si>
  <si>
    <t>panas,lemes</t>
  </si>
  <si>
    <t>'3321131503810003</t>
  </si>
  <si>
    <t>ABDUL ROZAK</t>
  </si>
  <si>
    <t>BANDENGAN</t>
  </si>
  <si>
    <t>0800</t>
  </si>
  <si>
    <t>lemes,panas</t>
  </si>
  <si>
    <t>'3321136811200001</t>
  </si>
  <si>
    <t>NOVITA SABTA WARDANI</t>
  </si>
  <si>
    <t>0895-3601-7206-0</t>
  </si>
  <si>
    <t>panas,pusing,nyeri ulu hati</t>
  </si>
  <si>
    <t>'3321136907970003</t>
  </si>
  <si>
    <t>IKE PUJI LESTARI</t>
  </si>
  <si>
    <t>0882-2508-7809</t>
  </si>
  <si>
    <t>lemes, diare</t>
  </si>
  <si>
    <t>TANGGAL : 07 SEPTEMBER 2021</t>
  </si>
  <si>
    <t>SUSPEK ISOLASI</t>
  </si>
  <si>
    <t>07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</si>
</sst>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166" fontId="0" fillId="5" borderId="0" xfId="0" applyNumberFormat="1" applyFill="1"/>
    <xf numFmtId="14" fontId="0" fillId="5" borderId="0" xfId="0" applyNumberFormat="1" applyFill="1"/>
    <xf numFmtId="167" fontId="0" fillId="5" borderId="0" xfId="0" applyNumberFormat="1" applyFill="1"/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Fill="1"/>
    <xf numFmtId="14" fontId="0" fillId="0" borderId="0" xfId="0" applyNumberFormat="1" applyFill="1"/>
    <xf numFmtId="167" fontId="0" fillId="0" borderId="0" xfId="0" applyNumberFormat="1" applyFill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4" fontId="0" fillId="0" borderId="5" xfId="0" applyNumberFormat="1" applyBorder="1"/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Percent 2" xfId="13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zoomScale="70" zoomScaleNormal="70" workbookViewId="0">
      <selection activeCell="B27" sqref="B27"/>
    </sheetView>
  </sheetViews>
  <sheetFormatPr defaultColWidth="9.140625" defaultRowHeight="12.75" x14ac:dyDescent="0.2"/>
  <cols>
    <col min="1" max="1" width="7.28515625" style="85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29.42578125" style="75" customWidth="1"/>
    <col min="8" max="8" width="7.7109375" style="75" customWidth="1"/>
    <col min="9" max="9" width="20.5703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5703125" style="75" customWidth="1"/>
    <col min="15" max="15" width="38.85546875" style="75" customWidth="1"/>
    <col min="16" max="16" width="23.5703125" style="75" customWidth="1"/>
    <col min="17" max="17" width="22.85546875" style="75" customWidth="1"/>
    <col min="18" max="18" width="15.5703125" style="75" customWidth="1"/>
    <col min="19" max="19" width="36.85546875" style="75" customWidth="1"/>
    <col min="20" max="20" width="14.140625" style="75" customWidth="1"/>
    <col min="21" max="21" width="35.570312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5703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5" x14ac:dyDescent="0.25">
      <c r="A1" s="86" t="s">
        <v>481</v>
      </c>
      <c r="B1" t="s">
        <v>431</v>
      </c>
      <c r="C1" t="s">
        <v>473</v>
      </c>
      <c r="D1" t="s">
        <v>432</v>
      </c>
      <c r="E1" t="s">
        <v>2</v>
      </c>
      <c r="F1" t="s">
        <v>433</v>
      </c>
      <c r="G1" t="s">
        <v>474</v>
      </c>
      <c r="H1" t="s">
        <v>475</v>
      </c>
      <c r="I1" t="s">
        <v>434</v>
      </c>
      <c r="J1" t="s">
        <v>435</v>
      </c>
      <c r="K1" t="s">
        <v>436</v>
      </c>
      <c r="L1" t="s">
        <v>437</v>
      </c>
      <c r="M1" t="s">
        <v>446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s="84" t="s">
        <v>453</v>
      </c>
      <c r="U1" t="s">
        <v>441</v>
      </c>
      <c r="V1" s="84" t="s">
        <v>454</v>
      </c>
      <c r="W1" s="84" t="s">
        <v>455</v>
      </c>
      <c r="X1" t="s">
        <v>438</v>
      </c>
      <c r="Y1" t="s">
        <v>478</v>
      </c>
      <c r="Z1" t="s">
        <v>479</v>
      </c>
      <c r="AA1" s="84" t="s">
        <v>480</v>
      </c>
      <c r="AB1" t="s">
        <v>456</v>
      </c>
      <c r="AC1" s="83" t="s">
        <v>457</v>
      </c>
      <c r="AD1" s="83" t="s">
        <v>458</v>
      </c>
      <c r="AE1" s="75"/>
    </row>
    <row r="2" spans="1:31" ht="15" x14ac:dyDescent="0.25">
      <c r="A2" s="86">
        <v>1</v>
      </c>
      <c r="B2" t="s">
        <v>484</v>
      </c>
      <c r="C2" t="s">
        <v>471</v>
      </c>
      <c r="D2" t="s">
        <v>283</v>
      </c>
      <c r="E2" t="s">
        <v>285</v>
      </c>
      <c r="F2" t="s">
        <v>482</v>
      </c>
      <c r="G2">
        <v>3</v>
      </c>
      <c r="H2">
        <v>2</v>
      </c>
      <c r="I2" t="s">
        <v>485</v>
      </c>
      <c r="J2">
        <v>69</v>
      </c>
      <c r="K2" t="s">
        <v>305</v>
      </c>
      <c r="L2" t="s">
        <v>486</v>
      </c>
      <c r="M2"/>
      <c r="N2"/>
      <c r="O2" t="s">
        <v>476</v>
      </c>
      <c r="P2"/>
      <c r="Q2"/>
      <c r="R2"/>
      <c r="S2"/>
      <c r="T2" s="84"/>
      <c r="U2" t="s">
        <v>472</v>
      </c>
      <c r="V2" s="84">
        <v>44382</v>
      </c>
      <c r="W2" s="84"/>
      <c r="X2" t="s">
        <v>440</v>
      </c>
      <c r="Y2"/>
      <c r="Z2"/>
      <c r="AA2" s="84"/>
      <c r="AB2">
        <v>0</v>
      </c>
      <c r="AC2" s="83">
        <v>44396.500775462999</v>
      </c>
      <c r="AD2" s="83">
        <v>44395.468495369998</v>
      </c>
    </row>
    <row r="3" spans="1:31" ht="15" x14ac:dyDescent="0.25">
      <c r="A3" s="86">
        <v>2</v>
      </c>
      <c r="B3" t="s">
        <v>491</v>
      </c>
      <c r="C3" t="s">
        <v>471</v>
      </c>
      <c r="D3" t="s">
        <v>283</v>
      </c>
      <c r="E3" t="s">
        <v>292</v>
      </c>
      <c r="F3" t="s">
        <v>492</v>
      </c>
      <c r="G3">
        <v>6</v>
      </c>
      <c r="H3">
        <v>3</v>
      </c>
      <c r="I3" t="s">
        <v>493</v>
      </c>
      <c r="J3">
        <v>66</v>
      </c>
      <c r="K3" t="s">
        <v>307</v>
      </c>
      <c r="L3" t="s">
        <v>494</v>
      </c>
      <c r="M3" t="s">
        <v>468</v>
      </c>
      <c r="N3" t="s">
        <v>495</v>
      </c>
      <c r="O3" t="s">
        <v>489</v>
      </c>
      <c r="P3"/>
      <c r="Q3"/>
      <c r="R3"/>
      <c r="S3"/>
      <c r="T3" s="84"/>
      <c r="U3" t="s">
        <v>496</v>
      </c>
      <c r="V3" s="84">
        <v>44424</v>
      </c>
      <c r="W3" s="84"/>
      <c r="X3" t="s">
        <v>440</v>
      </c>
      <c r="Y3"/>
      <c r="Z3"/>
      <c r="AA3" s="84"/>
      <c r="AB3">
        <v>0</v>
      </c>
      <c r="AC3" s="83">
        <v>44426.621064815001</v>
      </c>
      <c r="AD3" s="83">
        <v>44426.621064815001</v>
      </c>
    </row>
    <row r="4" spans="1:31" ht="15" x14ac:dyDescent="0.25">
      <c r="A4" s="86">
        <v>3</v>
      </c>
      <c r="B4" t="s">
        <v>498</v>
      </c>
      <c r="C4" t="s">
        <v>471</v>
      </c>
      <c r="D4" t="s">
        <v>283</v>
      </c>
      <c r="E4" t="s">
        <v>309</v>
      </c>
      <c r="F4" t="s">
        <v>346</v>
      </c>
      <c r="G4">
        <v>3</v>
      </c>
      <c r="H4">
        <v>15</v>
      </c>
      <c r="I4" t="s">
        <v>499</v>
      </c>
      <c r="J4">
        <v>23</v>
      </c>
      <c r="K4" t="s">
        <v>307</v>
      </c>
      <c r="L4" t="s">
        <v>308</v>
      </c>
      <c r="M4" t="s">
        <v>469</v>
      </c>
      <c r="N4" t="s">
        <v>470</v>
      </c>
      <c r="O4" t="s">
        <v>500</v>
      </c>
      <c r="P4"/>
      <c r="Q4"/>
      <c r="R4"/>
      <c r="S4"/>
      <c r="T4" s="84"/>
      <c r="U4" t="s">
        <v>501</v>
      </c>
      <c r="V4" s="84">
        <v>44427</v>
      </c>
      <c r="W4" s="84"/>
      <c r="X4" t="s">
        <v>440</v>
      </c>
      <c r="Y4" t="s">
        <v>502</v>
      </c>
      <c r="Z4" t="s">
        <v>488</v>
      </c>
      <c r="AA4" s="84">
        <v>44427</v>
      </c>
      <c r="AB4">
        <v>0</v>
      </c>
      <c r="AC4" s="83">
        <v>44428.390567130002</v>
      </c>
      <c r="AD4" s="83">
        <v>44428.390567130002</v>
      </c>
    </row>
    <row r="5" spans="1:31" ht="15" x14ac:dyDescent="0.25">
      <c r="A5" s="86">
        <v>4</v>
      </c>
      <c r="B5" t="s">
        <v>504</v>
      </c>
      <c r="C5" t="s">
        <v>471</v>
      </c>
      <c r="D5" t="s">
        <v>283</v>
      </c>
      <c r="E5" t="s">
        <v>282</v>
      </c>
      <c r="F5" t="s">
        <v>505</v>
      </c>
      <c r="G5">
        <v>1</v>
      </c>
      <c r="H5">
        <v>9</v>
      </c>
      <c r="I5" t="s">
        <v>506</v>
      </c>
      <c r="J5">
        <v>61</v>
      </c>
      <c r="K5" t="s">
        <v>305</v>
      </c>
      <c r="L5" t="s">
        <v>507</v>
      </c>
      <c r="M5" t="s">
        <v>469</v>
      </c>
      <c r="N5" t="s">
        <v>470</v>
      </c>
      <c r="O5"/>
      <c r="P5"/>
      <c r="Q5"/>
      <c r="R5"/>
      <c r="S5"/>
      <c r="T5" s="84"/>
      <c r="U5" t="s">
        <v>508</v>
      </c>
      <c r="V5" s="84">
        <v>44430</v>
      </c>
      <c r="W5" s="84"/>
      <c r="X5" t="s">
        <v>440</v>
      </c>
      <c r="Y5"/>
      <c r="Z5"/>
      <c r="AA5" s="84"/>
      <c r="AB5">
        <v>0</v>
      </c>
      <c r="AC5" s="83">
        <v>44431.565833332999</v>
      </c>
      <c r="AD5" s="83">
        <v>44430.489803240998</v>
      </c>
    </row>
    <row r="6" spans="1:31" ht="15" x14ac:dyDescent="0.25">
      <c r="A6" s="86">
        <v>5</v>
      </c>
      <c r="B6" t="s">
        <v>511</v>
      </c>
      <c r="C6" t="s">
        <v>471</v>
      </c>
      <c r="D6" t="s">
        <v>283</v>
      </c>
      <c r="E6" t="s">
        <v>291</v>
      </c>
      <c r="F6" t="s">
        <v>512</v>
      </c>
      <c r="G6">
        <v>12</v>
      </c>
      <c r="H6">
        <v>3</v>
      </c>
      <c r="I6" t="s">
        <v>512</v>
      </c>
      <c r="J6">
        <v>46</v>
      </c>
      <c r="K6" t="s">
        <v>305</v>
      </c>
      <c r="L6" t="s">
        <v>513</v>
      </c>
      <c r="M6" t="s">
        <v>514</v>
      </c>
      <c r="N6" t="s">
        <v>515</v>
      </c>
      <c r="O6" t="s">
        <v>516</v>
      </c>
      <c r="P6"/>
      <c r="Q6"/>
      <c r="R6"/>
      <c r="S6"/>
      <c r="T6" s="84"/>
      <c r="U6" t="s">
        <v>517</v>
      </c>
      <c r="V6" s="84">
        <v>44439</v>
      </c>
      <c r="W6" s="84"/>
      <c r="X6" t="s">
        <v>440</v>
      </c>
      <c r="Y6" t="s">
        <v>518</v>
      </c>
      <c r="Z6" t="s">
        <v>488</v>
      </c>
      <c r="AA6" s="84">
        <v>44439</v>
      </c>
      <c r="AB6">
        <v>0</v>
      </c>
      <c r="AC6" s="83">
        <v>44439.290775463</v>
      </c>
      <c r="AD6" s="83">
        <v>44439.290775463</v>
      </c>
    </row>
    <row r="7" spans="1:31" ht="15" x14ac:dyDescent="0.25">
      <c r="A7" s="86">
        <v>6</v>
      </c>
      <c r="B7" t="s">
        <v>536</v>
      </c>
      <c r="C7" t="s">
        <v>471</v>
      </c>
      <c r="D7" t="s">
        <v>283</v>
      </c>
      <c r="E7" t="s">
        <v>309</v>
      </c>
      <c r="F7" t="s">
        <v>347</v>
      </c>
      <c r="G7">
        <v>3</v>
      </c>
      <c r="H7">
        <v>2</v>
      </c>
      <c r="I7" t="s">
        <v>537</v>
      </c>
      <c r="J7">
        <v>70</v>
      </c>
      <c r="K7" t="s">
        <v>307</v>
      </c>
      <c r="L7" t="s">
        <v>538</v>
      </c>
      <c r="M7" t="s">
        <v>539</v>
      </c>
      <c r="N7" t="s">
        <v>540</v>
      </c>
      <c r="O7" t="s">
        <v>541</v>
      </c>
      <c r="P7"/>
      <c r="Q7"/>
      <c r="R7"/>
      <c r="S7"/>
      <c r="T7" s="84"/>
      <c r="U7" t="s">
        <v>542</v>
      </c>
      <c r="V7" s="84">
        <v>44442</v>
      </c>
      <c r="W7" s="84"/>
      <c r="X7" t="s">
        <v>440</v>
      </c>
      <c r="Y7"/>
      <c r="Z7"/>
      <c r="AA7" s="84"/>
      <c r="AB7">
        <v>0</v>
      </c>
      <c r="AC7" s="83">
        <v>44443.289201389001</v>
      </c>
      <c r="AD7" s="83">
        <v>44443.289201389001</v>
      </c>
    </row>
    <row r="8" spans="1:31" ht="15" x14ac:dyDescent="0.25">
      <c r="A8" s="86">
        <v>7</v>
      </c>
      <c r="B8" t="s">
        <v>544</v>
      </c>
      <c r="C8" t="s">
        <v>471</v>
      </c>
      <c r="D8" t="s">
        <v>283</v>
      </c>
      <c r="E8" t="s">
        <v>284</v>
      </c>
      <c r="F8" t="s">
        <v>545</v>
      </c>
      <c r="G8">
        <v>2</v>
      </c>
      <c r="H8">
        <v>6</v>
      </c>
      <c r="I8" t="s">
        <v>546</v>
      </c>
      <c r="J8">
        <v>59</v>
      </c>
      <c r="K8" t="s">
        <v>307</v>
      </c>
      <c r="L8" t="s">
        <v>547</v>
      </c>
      <c r="M8" t="s">
        <v>469</v>
      </c>
      <c r="N8" t="s">
        <v>470</v>
      </c>
      <c r="O8" t="s">
        <v>476</v>
      </c>
      <c r="P8"/>
      <c r="Q8"/>
      <c r="R8"/>
      <c r="S8"/>
      <c r="T8" s="84"/>
      <c r="U8" t="s">
        <v>509</v>
      </c>
      <c r="V8" s="84">
        <v>44442</v>
      </c>
      <c r="W8" s="84"/>
      <c r="X8" t="s">
        <v>440</v>
      </c>
      <c r="Y8"/>
      <c r="Z8"/>
      <c r="AA8" s="84"/>
      <c r="AB8">
        <v>0</v>
      </c>
      <c r="AC8" s="83">
        <v>44443.319166667003</v>
      </c>
      <c r="AD8" s="83">
        <v>44443.319166667003</v>
      </c>
    </row>
    <row r="9" spans="1:31" ht="15" x14ac:dyDescent="0.25">
      <c r="A9" s="86">
        <v>8</v>
      </c>
      <c r="B9" t="s">
        <v>549</v>
      </c>
      <c r="C9" t="s">
        <v>471</v>
      </c>
      <c r="D9" t="s">
        <v>283</v>
      </c>
      <c r="E9" t="s">
        <v>0</v>
      </c>
      <c r="F9" t="s">
        <v>344</v>
      </c>
      <c r="G9">
        <v>6</v>
      </c>
      <c r="H9">
        <v>4</v>
      </c>
      <c r="I9" t="s">
        <v>344</v>
      </c>
      <c r="J9">
        <v>36</v>
      </c>
      <c r="K9" t="s">
        <v>307</v>
      </c>
      <c r="L9" t="s">
        <v>550</v>
      </c>
      <c r="M9" t="s">
        <v>534</v>
      </c>
      <c r="N9" t="s">
        <v>470</v>
      </c>
      <c r="O9" t="s">
        <v>531</v>
      </c>
      <c r="P9"/>
      <c r="Q9"/>
      <c r="R9"/>
      <c r="S9"/>
      <c r="T9" s="84"/>
      <c r="U9" t="s">
        <v>532</v>
      </c>
      <c r="V9" s="84">
        <v>44444</v>
      </c>
      <c r="W9" s="84"/>
      <c r="X9" t="s">
        <v>440</v>
      </c>
      <c r="Y9" t="s">
        <v>551</v>
      </c>
      <c r="Z9" t="s">
        <v>488</v>
      </c>
      <c r="AA9" s="84">
        <v>44444</v>
      </c>
      <c r="AB9">
        <v>0</v>
      </c>
      <c r="AC9" s="83">
        <v>44445.295706019002</v>
      </c>
      <c r="AD9" s="83">
        <v>44445.295706019002</v>
      </c>
    </row>
    <row r="10" spans="1:31" ht="15" x14ac:dyDescent="0.25">
      <c r="A10" s="86">
        <v>9</v>
      </c>
      <c r="B10" t="s">
        <v>558</v>
      </c>
      <c r="C10" t="s">
        <v>471</v>
      </c>
      <c r="D10" t="s">
        <v>283</v>
      </c>
      <c r="E10" t="s">
        <v>285</v>
      </c>
      <c r="F10" t="s">
        <v>343</v>
      </c>
      <c r="G10">
        <v>11</v>
      </c>
      <c r="H10">
        <v>3</v>
      </c>
      <c r="I10" t="s">
        <v>559</v>
      </c>
      <c r="J10">
        <v>53</v>
      </c>
      <c r="K10" t="s">
        <v>305</v>
      </c>
      <c r="L10" t="s">
        <v>560</v>
      </c>
      <c r="M10" t="s">
        <v>561</v>
      </c>
      <c r="N10" t="s">
        <v>470</v>
      </c>
      <c r="O10" t="s">
        <v>531</v>
      </c>
      <c r="P10"/>
      <c r="Q10"/>
      <c r="R10"/>
      <c r="S10"/>
      <c r="T10" s="84"/>
      <c r="U10" t="s">
        <v>532</v>
      </c>
      <c r="V10" s="84">
        <v>44444</v>
      </c>
      <c r="W10" s="84"/>
      <c r="X10" t="s">
        <v>440</v>
      </c>
      <c r="Y10" t="s">
        <v>562</v>
      </c>
      <c r="Z10" t="s">
        <v>488</v>
      </c>
      <c r="AA10" s="84">
        <v>44444</v>
      </c>
      <c r="AB10">
        <v>0</v>
      </c>
      <c r="AC10" s="83">
        <v>44445.301956019</v>
      </c>
      <c r="AD10" s="83">
        <v>44445.301956019</v>
      </c>
    </row>
    <row r="11" spans="1:31" ht="15" x14ac:dyDescent="0.25">
      <c r="A11" s="86">
        <v>10</v>
      </c>
      <c r="B11" t="s">
        <v>564</v>
      </c>
      <c r="C11" t="s">
        <v>471</v>
      </c>
      <c r="D11" t="s">
        <v>283</v>
      </c>
      <c r="E11" t="s">
        <v>309</v>
      </c>
      <c r="F11" t="s">
        <v>309</v>
      </c>
      <c r="G11">
        <v>2</v>
      </c>
      <c r="H11">
        <v>8</v>
      </c>
      <c r="I11" t="s">
        <v>565</v>
      </c>
      <c r="J11">
        <v>59</v>
      </c>
      <c r="K11" t="s">
        <v>307</v>
      </c>
      <c r="L11" t="s">
        <v>566</v>
      </c>
      <c r="M11" t="s">
        <v>539</v>
      </c>
      <c r="N11" t="s">
        <v>567</v>
      </c>
      <c r="O11" t="s">
        <v>568</v>
      </c>
      <c r="P11"/>
      <c r="Q11" t="s">
        <v>569</v>
      </c>
      <c r="R11"/>
      <c r="S11" t="s">
        <v>570</v>
      </c>
      <c r="T11" s="84"/>
      <c r="U11" t="s">
        <v>542</v>
      </c>
      <c r="V11" s="84">
        <v>44148</v>
      </c>
      <c r="W11" s="84"/>
      <c r="X11" t="s">
        <v>440</v>
      </c>
      <c r="Y11"/>
      <c r="Z11"/>
      <c r="AA11" s="84"/>
      <c r="AB11">
        <v>0</v>
      </c>
      <c r="AC11" s="83">
        <v>44446.307488425999</v>
      </c>
      <c r="AD11" s="83">
        <v>44151.342893519002</v>
      </c>
    </row>
    <row r="12" spans="1:31" ht="15" x14ac:dyDescent="0.25">
      <c r="A12" s="86">
        <v>11</v>
      </c>
      <c r="B12" t="s">
        <v>572</v>
      </c>
      <c r="C12" t="s">
        <v>471</v>
      </c>
      <c r="D12" t="s">
        <v>283</v>
      </c>
      <c r="E12" t="s">
        <v>309</v>
      </c>
      <c r="F12" t="s">
        <v>309</v>
      </c>
      <c r="G12">
        <v>6</v>
      </c>
      <c r="H12">
        <v>5</v>
      </c>
      <c r="I12" t="s">
        <v>573</v>
      </c>
      <c r="J12">
        <v>77</v>
      </c>
      <c r="K12" t="s">
        <v>305</v>
      </c>
      <c r="L12" t="s">
        <v>574</v>
      </c>
      <c r="M12" t="s">
        <v>469</v>
      </c>
      <c r="N12" t="s">
        <v>470</v>
      </c>
      <c r="O12" t="s">
        <v>575</v>
      </c>
      <c r="P12"/>
      <c r="Q12"/>
      <c r="R12"/>
      <c r="S12"/>
      <c r="T12" s="84"/>
      <c r="U12" t="s">
        <v>472</v>
      </c>
      <c r="V12" s="84">
        <v>44445</v>
      </c>
      <c r="W12" s="84"/>
      <c r="X12" t="s">
        <v>440</v>
      </c>
      <c r="Y12"/>
      <c r="Z12"/>
      <c r="AA12" s="84"/>
      <c r="AB12">
        <v>0</v>
      </c>
      <c r="AC12" s="83">
        <v>44445.877442129997</v>
      </c>
      <c r="AD12" s="83">
        <v>44445.493726852001</v>
      </c>
    </row>
    <row r="13" spans="1:31" ht="15" x14ac:dyDescent="0.25">
      <c r="A13" s="86">
        <v>12</v>
      </c>
      <c r="B13" t="s">
        <v>577</v>
      </c>
      <c r="C13" t="s">
        <v>471</v>
      </c>
      <c r="D13" t="s">
        <v>283</v>
      </c>
      <c r="E13" t="s">
        <v>282</v>
      </c>
      <c r="F13" t="s">
        <v>345</v>
      </c>
      <c r="G13">
        <v>5</v>
      </c>
      <c r="H13">
        <v>18</v>
      </c>
      <c r="I13" t="s">
        <v>26</v>
      </c>
      <c r="J13">
        <v>51</v>
      </c>
      <c r="K13" t="s">
        <v>307</v>
      </c>
      <c r="L13" t="s">
        <v>578</v>
      </c>
      <c r="M13" t="s">
        <v>469</v>
      </c>
      <c r="N13" t="s">
        <v>470</v>
      </c>
      <c r="O13" t="s">
        <v>575</v>
      </c>
      <c r="P13"/>
      <c r="Q13"/>
      <c r="R13"/>
      <c r="S13"/>
      <c r="T13" s="84"/>
      <c r="U13" t="s">
        <v>472</v>
      </c>
      <c r="V13" s="84">
        <v>44445</v>
      </c>
      <c r="W13" s="84"/>
      <c r="X13" t="s">
        <v>440</v>
      </c>
      <c r="Y13"/>
      <c r="Z13"/>
      <c r="AA13" s="84"/>
      <c r="AB13">
        <v>0</v>
      </c>
      <c r="AC13" s="83">
        <v>44446.444479167003</v>
      </c>
      <c r="AD13" s="83">
        <v>44445.739467592997</v>
      </c>
    </row>
    <row r="14" spans="1:31" ht="15" x14ac:dyDescent="0.25">
      <c r="A14" s="86">
        <v>13</v>
      </c>
      <c r="B14" t="s">
        <v>580</v>
      </c>
      <c r="C14" t="s">
        <v>471</v>
      </c>
      <c r="D14" t="s">
        <v>283</v>
      </c>
      <c r="E14" t="s">
        <v>288</v>
      </c>
      <c r="F14" t="s">
        <v>581</v>
      </c>
      <c r="G14">
        <v>5</v>
      </c>
      <c r="H14">
        <v>6</v>
      </c>
      <c r="I14" t="s">
        <v>582</v>
      </c>
      <c r="J14">
        <v>63</v>
      </c>
      <c r="K14" t="s">
        <v>305</v>
      </c>
      <c r="L14" t="s">
        <v>583</v>
      </c>
      <c r="M14" t="s">
        <v>584</v>
      </c>
      <c r="N14" t="s">
        <v>470</v>
      </c>
      <c r="O14" t="s">
        <v>585</v>
      </c>
      <c r="P14"/>
      <c r="Q14"/>
      <c r="R14"/>
      <c r="S14"/>
      <c r="T14" s="84"/>
      <c r="U14" t="s">
        <v>517</v>
      </c>
      <c r="V14" s="84">
        <v>44445</v>
      </c>
      <c r="W14" s="84"/>
      <c r="X14" t="s">
        <v>440</v>
      </c>
      <c r="Y14" t="s">
        <v>586</v>
      </c>
      <c r="Z14" t="s">
        <v>488</v>
      </c>
      <c r="AA14" s="84">
        <v>44445</v>
      </c>
      <c r="AB14">
        <v>0</v>
      </c>
      <c r="AC14" s="83">
        <v>44445.784085648003</v>
      </c>
      <c r="AD14" s="83">
        <v>44445.784085648003</v>
      </c>
    </row>
    <row r="15" spans="1:31" ht="15" x14ac:dyDescent="0.25">
      <c r="A15" s="86">
        <v>14</v>
      </c>
      <c r="B15" t="s">
        <v>588</v>
      </c>
      <c r="C15" t="s">
        <v>471</v>
      </c>
      <c r="D15" t="s">
        <v>283</v>
      </c>
      <c r="E15" t="s">
        <v>288</v>
      </c>
      <c r="F15" t="s">
        <v>589</v>
      </c>
      <c r="G15">
        <v>2</v>
      </c>
      <c r="H15">
        <v>4</v>
      </c>
      <c r="I15" t="s">
        <v>590</v>
      </c>
      <c r="J15">
        <v>47</v>
      </c>
      <c r="K15" t="s">
        <v>307</v>
      </c>
      <c r="L15" t="s">
        <v>308</v>
      </c>
      <c r="M15" t="s">
        <v>591</v>
      </c>
      <c r="N15" t="s">
        <v>470</v>
      </c>
      <c r="O15" t="s">
        <v>531</v>
      </c>
      <c r="P15"/>
      <c r="Q15"/>
      <c r="R15"/>
      <c r="S15"/>
      <c r="T15" s="84"/>
      <c r="U15" t="s">
        <v>532</v>
      </c>
      <c r="V15" s="84">
        <v>44445</v>
      </c>
      <c r="W15" s="84"/>
      <c r="X15" t="s">
        <v>440</v>
      </c>
      <c r="Y15" t="s">
        <v>592</v>
      </c>
      <c r="Z15" t="s">
        <v>488</v>
      </c>
      <c r="AA15" s="84">
        <v>44445</v>
      </c>
      <c r="AB15">
        <v>0</v>
      </c>
      <c r="AC15" s="83">
        <v>44446.292557870001</v>
      </c>
      <c r="AD15" s="83">
        <v>44446.292557870001</v>
      </c>
    </row>
    <row r="16" spans="1:31" ht="15" x14ac:dyDescent="0.25">
      <c r="A16" s="86">
        <v>15</v>
      </c>
      <c r="B16" s="14" t="s">
        <v>594</v>
      </c>
      <c r="C16" s="14" t="s">
        <v>471</v>
      </c>
      <c r="D16" s="14" t="s">
        <v>283</v>
      </c>
      <c r="E16" s="14" t="s">
        <v>293</v>
      </c>
      <c r="F16" s="14" t="s">
        <v>595</v>
      </c>
      <c r="G16" s="14">
        <v>1</v>
      </c>
      <c r="H16" s="14">
        <v>2</v>
      </c>
      <c r="I16" s="14" t="s">
        <v>595</v>
      </c>
      <c r="J16" s="14">
        <v>30</v>
      </c>
      <c r="K16" s="14" t="s">
        <v>307</v>
      </c>
      <c r="L16" s="14" t="s">
        <v>596</v>
      </c>
      <c r="M16" s="14" t="s">
        <v>468</v>
      </c>
      <c r="N16" s="14" t="s">
        <v>470</v>
      </c>
      <c r="O16" s="14" t="s">
        <v>500</v>
      </c>
      <c r="P16" s="14"/>
      <c r="Q16" s="14"/>
      <c r="R16" s="14"/>
      <c r="S16" s="14"/>
      <c r="T16" s="97"/>
      <c r="U16" s="14" t="s">
        <v>597</v>
      </c>
      <c r="V16" s="97">
        <v>44446</v>
      </c>
      <c r="W16" s="97"/>
      <c r="X16" s="14" t="s">
        <v>440</v>
      </c>
      <c r="Y16" s="14"/>
      <c r="Z16" s="14"/>
      <c r="AA16" s="97"/>
      <c r="AB16" s="14">
        <v>0</v>
      </c>
      <c r="AC16" s="98">
        <v>44446.451261574002</v>
      </c>
      <c r="AD16" s="98">
        <v>44446.451261574002</v>
      </c>
    </row>
    <row r="17" spans="1:30" ht="15" x14ac:dyDescent="0.25">
      <c r="A17" s="86">
        <v>16</v>
      </c>
      <c r="B17" s="14" t="s">
        <v>599</v>
      </c>
      <c r="C17" s="14" t="s">
        <v>471</v>
      </c>
      <c r="D17" s="14" t="s">
        <v>283</v>
      </c>
      <c r="E17" s="14" t="s">
        <v>293</v>
      </c>
      <c r="F17" s="14" t="s">
        <v>600</v>
      </c>
      <c r="G17" s="14">
        <v>2</v>
      </c>
      <c r="H17" s="14">
        <v>6</v>
      </c>
      <c r="I17" s="14" t="s">
        <v>601</v>
      </c>
      <c r="J17" s="14">
        <v>32</v>
      </c>
      <c r="K17" s="14" t="s">
        <v>307</v>
      </c>
      <c r="L17" s="14" t="s">
        <v>602</v>
      </c>
      <c r="M17" s="14" t="s">
        <v>468</v>
      </c>
      <c r="N17" s="14" t="s">
        <v>470</v>
      </c>
      <c r="O17" s="14" t="s">
        <v>603</v>
      </c>
      <c r="P17" s="14"/>
      <c r="Q17" s="14"/>
      <c r="R17" s="14"/>
      <c r="S17" s="14"/>
      <c r="T17" s="97"/>
      <c r="U17" s="14" t="s">
        <v>597</v>
      </c>
      <c r="V17" s="97">
        <v>44446</v>
      </c>
      <c r="W17" s="97"/>
      <c r="X17" s="14" t="s">
        <v>440</v>
      </c>
      <c r="Y17" s="14"/>
      <c r="Z17" s="14"/>
      <c r="AA17" s="97"/>
      <c r="AB17" s="14">
        <v>0</v>
      </c>
      <c r="AC17" s="98">
        <v>44446.452986110999</v>
      </c>
      <c r="AD17" s="98">
        <v>44446.452986110999</v>
      </c>
    </row>
    <row r="18" spans="1:30" ht="15" x14ac:dyDescent="0.25">
      <c r="A18" s="86">
        <v>17</v>
      </c>
      <c r="B18" s="14" t="s">
        <v>605</v>
      </c>
      <c r="C18" s="14" t="s">
        <v>471</v>
      </c>
      <c r="D18" s="14" t="s">
        <v>283</v>
      </c>
      <c r="E18" s="14" t="s">
        <v>293</v>
      </c>
      <c r="F18" s="14" t="s">
        <v>606</v>
      </c>
      <c r="G18" s="14">
        <v>1</v>
      </c>
      <c r="H18" s="14">
        <v>5</v>
      </c>
      <c r="I18" s="14" t="s">
        <v>606</v>
      </c>
      <c r="J18" s="14">
        <v>29</v>
      </c>
      <c r="K18" s="14" t="s">
        <v>307</v>
      </c>
      <c r="L18" s="14" t="s">
        <v>607</v>
      </c>
      <c r="M18" s="14" t="s">
        <v>468</v>
      </c>
      <c r="N18" s="14" t="s">
        <v>470</v>
      </c>
      <c r="O18" s="14" t="s">
        <v>608</v>
      </c>
      <c r="P18" s="14"/>
      <c r="Q18" s="14"/>
      <c r="R18" s="14"/>
      <c r="S18" s="14"/>
      <c r="T18" s="97"/>
      <c r="U18" s="14" t="s">
        <v>597</v>
      </c>
      <c r="V18" s="97">
        <v>44446</v>
      </c>
      <c r="W18" s="97"/>
      <c r="X18" s="14" t="s">
        <v>440</v>
      </c>
      <c r="Y18" s="14"/>
      <c r="Z18" s="14"/>
      <c r="AA18" s="97"/>
      <c r="AB18" s="14">
        <v>0</v>
      </c>
      <c r="AC18" s="98">
        <v>44446.455150463</v>
      </c>
      <c r="AD18" s="98">
        <v>44446.455150463</v>
      </c>
    </row>
    <row r="19" spans="1:30" ht="15" x14ac:dyDescent="0.25">
      <c r="A19" s="86">
        <v>18</v>
      </c>
      <c r="B19" s="14" t="s">
        <v>610</v>
      </c>
      <c r="C19" s="14" t="s">
        <v>471</v>
      </c>
      <c r="D19" s="14" t="s">
        <v>283</v>
      </c>
      <c r="E19" s="14" t="s">
        <v>293</v>
      </c>
      <c r="F19" s="14" t="s">
        <v>293</v>
      </c>
      <c r="G19" s="14">
        <v>3</v>
      </c>
      <c r="H19" s="14">
        <v>4</v>
      </c>
      <c r="I19" s="14" t="s">
        <v>611</v>
      </c>
      <c r="J19" s="14">
        <v>40</v>
      </c>
      <c r="K19" s="14" t="s">
        <v>305</v>
      </c>
      <c r="L19" s="14" t="s">
        <v>612</v>
      </c>
      <c r="M19" s="14" t="s">
        <v>591</v>
      </c>
      <c r="N19" s="14" t="s">
        <v>470</v>
      </c>
      <c r="O19" s="14" t="s">
        <v>613</v>
      </c>
      <c r="P19" s="14"/>
      <c r="Q19" s="14"/>
      <c r="R19" s="14"/>
      <c r="S19" s="14"/>
      <c r="T19" s="97"/>
      <c r="U19" s="14" t="s">
        <v>597</v>
      </c>
      <c r="V19" s="97">
        <v>44446</v>
      </c>
      <c r="W19" s="97"/>
      <c r="X19" s="14" t="s">
        <v>440</v>
      </c>
      <c r="Y19" s="14"/>
      <c r="Z19" s="14"/>
      <c r="AA19" s="97"/>
      <c r="AB19" s="14">
        <v>0</v>
      </c>
      <c r="AC19" s="98">
        <v>44446.459618055997</v>
      </c>
      <c r="AD19" s="98">
        <v>44446.459618055997</v>
      </c>
    </row>
    <row r="20" spans="1:30" ht="15" x14ac:dyDescent="0.25">
      <c r="A20" s="86">
        <v>19</v>
      </c>
      <c r="B20" s="14" t="s">
        <v>615</v>
      </c>
      <c r="C20" s="14" t="s">
        <v>471</v>
      </c>
      <c r="D20" s="14" t="s">
        <v>283</v>
      </c>
      <c r="E20" s="14" t="s">
        <v>293</v>
      </c>
      <c r="F20" s="14" t="s">
        <v>293</v>
      </c>
      <c r="G20" s="14">
        <v>3</v>
      </c>
      <c r="H20" s="14">
        <v>4</v>
      </c>
      <c r="I20" s="14" t="s">
        <v>611</v>
      </c>
      <c r="J20" s="14">
        <v>0</v>
      </c>
      <c r="K20" s="14" t="s">
        <v>307</v>
      </c>
      <c r="L20" s="14" t="s">
        <v>616</v>
      </c>
      <c r="M20" s="14" t="s">
        <v>539</v>
      </c>
      <c r="N20" s="14" t="s">
        <v>470</v>
      </c>
      <c r="O20" s="14" t="s">
        <v>617</v>
      </c>
      <c r="P20" s="14"/>
      <c r="Q20" s="14"/>
      <c r="R20" s="14"/>
      <c r="S20" s="14"/>
      <c r="T20" s="97"/>
      <c r="U20" s="14" t="s">
        <v>597</v>
      </c>
      <c r="V20" s="97">
        <v>44446</v>
      </c>
      <c r="W20" s="97"/>
      <c r="X20" s="14" t="s">
        <v>440</v>
      </c>
      <c r="Y20" s="14"/>
      <c r="Z20" s="14"/>
      <c r="AA20" s="97"/>
      <c r="AB20" s="14">
        <v>0</v>
      </c>
      <c r="AC20" s="98">
        <v>44446.462013889002</v>
      </c>
      <c r="AD20" s="98">
        <v>44446.462013889002</v>
      </c>
    </row>
    <row r="21" spans="1:30" ht="15" x14ac:dyDescent="0.25">
      <c r="A21" s="86">
        <v>20</v>
      </c>
      <c r="B21" s="14" t="s">
        <v>619</v>
      </c>
      <c r="C21" s="14" t="s">
        <v>471</v>
      </c>
      <c r="D21" s="14" t="s">
        <v>283</v>
      </c>
      <c r="E21" s="14" t="s">
        <v>293</v>
      </c>
      <c r="F21" s="14" t="s">
        <v>293</v>
      </c>
      <c r="G21" s="14">
        <v>3</v>
      </c>
      <c r="H21" s="14">
        <v>3</v>
      </c>
      <c r="I21" s="14" t="s">
        <v>611</v>
      </c>
      <c r="J21" s="14">
        <v>24</v>
      </c>
      <c r="K21" s="14" t="s">
        <v>307</v>
      </c>
      <c r="L21" s="14" t="s">
        <v>620</v>
      </c>
      <c r="M21" s="14" t="s">
        <v>539</v>
      </c>
      <c r="N21" s="14" t="s">
        <v>470</v>
      </c>
      <c r="O21" s="14" t="s">
        <v>621</v>
      </c>
      <c r="P21" s="14"/>
      <c r="Q21" s="14"/>
      <c r="R21" s="14"/>
      <c r="S21" s="14"/>
      <c r="T21" s="97"/>
      <c r="U21" s="14" t="s">
        <v>597</v>
      </c>
      <c r="V21" s="97">
        <v>44446</v>
      </c>
      <c r="W21" s="97"/>
      <c r="X21" s="14" t="s">
        <v>440</v>
      </c>
      <c r="Y21" s="14"/>
      <c r="Z21" s="14"/>
      <c r="AA21" s="97"/>
      <c r="AB21" s="14">
        <v>0</v>
      </c>
      <c r="AC21" s="98">
        <v>44446.463738425999</v>
      </c>
      <c r="AD21" s="98">
        <v>44446.463738425999</v>
      </c>
    </row>
    <row r="22" spans="1:30" ht="15" x14ac:dyDescent="0.25">
      <c r="A22" s="86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84"/>
      <c r="U22"/>
      <c r="V22" s="84"/>
      <c r="W22" s="84"/>
      <c r="X22"/>
      <c r="Y22"/>
      <c r="Z22"/>
      <c r="AA22" s="84"/>
      <c r="AB22"/>
      <c r="AC22" s="83"/>
      <c r="AD22" s="83"/>
    </row>
    <row r="23" spans="1:30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84"/>
      <c r="U23"/>
      <c r="V23" s="84"/>
      <c r="W23" s="84"/>
      <c r="X23"/>
      <c r="Y23"/>
      <c r="Z23"/>
      <c r="AA23" s="84"/>
      <c r="AB23"/>
      <c r="AC23" s="83"/>
      <c r="AD23" s="83"/>
    </row>
    <row r="24" spans="1:30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4"/>
      <c r="U24"/>
      <c r="V24" s="84"/>
      <c r="W24" s="84"/>
      <c r="X24"/>
      <c r="Y24"/>
      <c r="Z24"/>
      <c r="AA24" s="84"/>
      <c r="AB24"/>
      <c r="AC24" s="83"/>
      <c r="AD24" s="83"/>
    </row>
    <row r="25" spans="1:30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84"/>
      <c r="U25"/>
      <c r="V25" s="84"/>
      <c r="W25" s="84"/>
      <c r="X25"/>
      <c r="Y25"/>
      <c r="Z25"/>
      <c r="AA25" s="84"/>
      <c r="AB25"/>
      <c r="AC25" s="83"/>
      <c r="AD25" s="83"/>
    </row>
    <row r="26" spans="1:30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84"/>
      <c r="U26"/>
      <c r="V26" s="84"/>
      <c r="W26" s="84"/>
      <c r="X26"/>
      <c r="Y26"/>
      <c r="Z26"/>
      <c r="AA26" s="84"/>
      <c r="AB26"/>
      <c r="AC26" s="83"/>
      <c r="AD26" s="83"/>
    </row>
    <row r="27" spans="1:30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84"/>
      <c r="U27"/>
      <c r="V27" s="84"/>
      <c r="W27" s="84"/>
      <c r="X27"/>
      <c r="Y27"/>
      <c r="Z27"/>
      <c r="AA27" s="84"/>
      <c r="AB27"/>
      <c r="AC27" s="83"/>
      <c r="AD27" s="83"/>
    </row>
    <row r="28" spans="1:30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84"/>
      <c r="U28"/>
      <c r="V28" s="84"/>
      <c r="W28" s="84"/>
      <c r="X28"/>
      <c r="Y28"/>
      <c r="Z28"/>
      <c r="AA28" s="84"/>
      <c r="AB28"/>
      <c r="AC28" s="83"/>
      <c r="AD28" s="83"/>
    </row>
    <row r="29" spans="1:30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 s="84"/>
      <c r="U29"/>
      <c r="V29" s="84"/>
      <c r="W29" s="84"/>
      <c r="X29"/>
      <c r="Y29"/>
      <c r="Z29"/>
      <c r="AA29" s="84"/>
      <c r="AB29"/>
      <c r="AC29" s="83"/>
      <c r="AD29" s="83"/>
    </row>
    <row r="30" spans="1:30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 s="84"/>
      <c r="U30"/>
      <c r="V30" s="84"/>
      <c r="W30" s="84"/>
      <c r="X30"/>
      <c r="Y30"/>
      <c r="Z30"/>
      <c r="AA30" s="84"/>
      <c r="AB30"/>
      <c r="AC30" s="83"/>
      <c r="AD30" s="83"/>
    </row>
    <row r="31" spans="1:30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 s="84"/>
      <c r="U31"/>
      <c r="V31" s="84"/>
      <c r="W31" s="84"/>
      <c r="X31"/>
      <c r="Y31"/>
      <c r="Z31"/>
      <c r="AA31" s="84"/>
      <c r="AB31"/>
      <c r="AC31" s="83"/>
      <c r="AD31" s="83"/>
    </row>
    <row r="32" spans="1:30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 s="84"/>
      <c r="U32"/>
      <c r="V32" s="84"/>
      <c r="W32" s="84"/>
      <c r="X32"/>
      <c r="Y32"/>
      <c r="Z32"/>
      <c r="AA32" s="84"/>
      <c r="AB32"/>
      <c r="AC32" s="83"/>
      <c r="AD32" s="83"/>
    </row>
    <row r="33" spans="1:30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 s="84"/>
      <c r="U33"/>
      <c r="V33" s="84"/>
      <c r="W33" s="84"/>
      <c r="X33"/>
      <c r="Y33"/>
      <c r="Z33"/>
      <c r="AA33" s="84"/>
      <c r="AB33"/>
      <c r="AC33" s="83"/>
      <c r="AD33" s="83"/>
    </row>
    <row r="34" spans="1:30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 s="84"/>
      <c r="U34"/>
      <c r="V34" s="84"/>
      <c r="W34" s="84"/>
      <c r="X34"/>
      <c r="Y34"/>
      <c r="Z34"/>
      <c r="AA34" s="84"/>
      <c r="AB34"/>
      <c r="AC34" s="83"/>
      <c r="AD34" s="83"/>
    </row>
    <row r="35" spans="1:30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 s="84"/>
      <c r="U35"/>
      <c r="V35" s="84"/>
      <c r="W35" s="84"/>
      <c r="X35"/>
      <c r="Y35"/>
      <c r="Z35"/>
      <c r="AA35" s="84"/>
      <c r="AB35"/>
      <c r="AC35" s="83"/>
      <c r="AD35" s="83"/>
    </row>
    <row r="36" spans="1:30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 s="84"/>
      <c r="U36"/>
      <c r="V36" s="84"/>
      <c r="W36" s="84"/>
      <c r="X36"/>
      <c r="Y36"/>
      <c r="Z36"/>
      <c r="AA36" s="84"/>
      <c r="AB36"/>
      <c r="AC36" s="83"/>
      <c r="AD36" s="83"/>
    </row>
    <row r="37" spans="1:30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84"/>
      <c r="U37"/>
      <c r="V37" s="84"/>
      <c r="W37" s="84"/>
      <c r="X37"/>
      <c r="Y37"/>
      <c r="Z37"/>
      <c r="AA37" s="84"/>
      <c r="AB37"/>
      <c r="AC37" s="83"/>
      <c r="AD37" s="83"/>
    </row>
    <row r="38" spans="1:30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 s="84"/>
      <c r="U38"/>
      <c r="V38" s="84"/>
      <c r="W38" s="84"/>
      <c r="X38"/>
      <c r="Y38"/>
      <c r="Z38"/>
      <c r="AA38" s="84"/>
      <c r="AB38"/>
      <c r="AC38" s="83"/>
      <c r="AD38" s="83"/>
    </row>
    <row r="39" spans="1:30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84"/>
      <c r="U39"/>
      <c r="V39" s="84"/>
      <c r="W39" s="84"/>
      <c r="X39"/>
      <c r="Y39"/>
      <c r="Z39"/>
      <c r="AA39" s="84"/>
      <c r="AB39"/>
      <c r="AC39" s="83"/>
      <c r="AD39" s="83"/>
    </row>
    <row r="40" spans="1:30" ht="15" x14ac:dyDescent="0.25">
      <c r="A40" s="86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84"/>
      <c r="U40"/>
      <c r="V40" s="84"/>
      <c r="W40" s="84"/>
      <c r="X40"/>
      <c r="Y40"/>
      <c r="Z40"/>
      <c r="AA40" s="84"/>
      <c r="AB40"/>
      <c r="AC40" s="83"/>
      <c r="AD40" s="83"/>
    </row>
    <row r="41" spans="1:30" ht="15" x14ac:dyDescent="0.25">
      <c r="A41" s="86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84"/>
      <c r="U41"/>
      <c r="V41" s="84"/>
      <c r="W41" s="84"/>
      <c r="X41"/>
      <c r="Y41"/>
      <c r="Z41"/>
      <c r="AA41" s="84"/>
      <c r="AB41"/>
      <c r="AC41" s="83"/>
      <c r="AD41" s="83"/>
    </row>
    <row r="42" spans="1:30" ht="15" x14ac:dyDescent="0.25">
      <c r="A42" s="86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84"/>
      <c r="U42"/>
      <c r="V42" s="84"/>
      <c r="W42" s="84"/>
      <c r="X42"/>
      <c r="Y42"/>
      <c r="Z42"/>
      <c r="AA42" s="84"/>
      <c r="AB42"/>
      <c r="AC42" s="83"/>
      <c r="AD42" s="83"/>
    </row>
    <row r="43" spans="1:30" ht="15" x14ac:dyDescent="0.25">
      <c r="A43" s="86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84"/>
      <c r="U43"/>
      <c r="V43" s="84"/>
      <c r="W43" s="84"/>
      <c r="X43"/>
      <c r="Y43"/>
      <c r="Z43"/>
      <c r="AA43" s="84"/>
      <c r="AB43"/>
      <c r="AC43" s="83"/>
      <c r="AD43" s="83"/>
    </row>
    <row r="44" spans="1:30" ht="15" x14ac:dyDescent="0.25">
      <c r="A44" s="86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84"/>
      <c r="U44"/>
      <c r="V44" s="84"/>
      <c r="W44" s="84"/>
      <c r="X44"/>
      <c r="Y44"/>
      <c r="Z44"/>
      <c r="AA44" s="84"/>
      <c r="AB44"/>
      <c r="AC44" s="83"/>
      <c r="AD44" s="83"/>
    </row>
    <row r="45" spans="1:30" ht="15" x14ac:dyDescent="0.25">
      <c r="A45" s="86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84"/>
      <c r="U45"/>
      <c r="V45" s="84"/>
      <c r="W45" s="84"/>
      <c r="X45"/>
      <c r="Y45"/>
      <c r="Z45"/>
      <c r="AA45" s="84"/>
      <c r="AB45"/>
      <c r="AC45" s="83"/>
      <c r="AD45" s="83"/>
    </row>
    <row r="46" spans="1:30" ht="15" x14ac:dyDescent="0.25">
      <c r="A46" s="8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84"/>
      <c r="U46"/>
      <c r="V46" s="84"/>
      <c r="W46" s="84"/>
      <c r="X46"/>
      <c r="Y46"/>
      <c r="Z46"/>
      <c r="AA46" s="84"/>
      <c r="AB46"/>
      <c r="AC46" s="83"/>
      <c r="AD46" s="83"/>
    </row>
    <row r="47" spans="1:30" ht="15" x14ac:dyDescent="0.25">
      <c r="A47" s="86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84"/>
      <c r="U47"/>
      <c r="V47" s="84"/>
      <c r="W47" s="84"/>
      <c r="X47"/>
      <c r="Y47"/>
      <c r="Z47"/>
      <c r="AA47" s="84"/>
      <c r="AB47"/>
      <c r="AC47" s="83"/>
      <c r="AD47" s="83"/>
    </row>
    <row r="48" spans="1:30" ht="15" x14ac:dyDescent="0.25">
      <c r="A48" s="86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84"/>
      <c r="U48"/>
      <c r="V48" s="84"/>
      <c r="W48" s="84"/>
      <c r="X48"/>
      <c r="Y48"/>
      <c r="Z48"/>
      <c r="AA48" s="84"/>
      <c r="AB48"/>
      <c r="AC48" s="83"/>
      <c r="AD48" s="83"/>
    </row>
    <row r="49" spans="1:30" ht="15" x14ac:dyDescent="0.25">
      <c r="A49" s="86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84"/>
      <c r="U49"/>
      <c r="V49" s="84"/>
      <c r="W49" s="84"/>
      <c r="X49"/>
      <c r="Y49"/>
      <c r="Z49"/>
      <c r="AA49" s="84"/>
      <c r="AB49"/>
      <c r="AC49" s="83"/>
      <c r="AD49" s="83"/>
    </row>
    <row r="50" spans="1:30" ht="15" x14ac:dyDescent="0.25">
      <c r="A50" s="86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84"/>
      <c r="U50"/>
      <c r="V50" s="84"/>
      <c r="W50" s="84"/>
      <c r="X50"/>
      <c r="Y50"/>
      <c r="Z50"/>
      <c r="AA50" s="84"/>
      <c r="AB50"/>
      <c r="AC50" s="83"/>
      <c r="AD50" s="83"/>
    </row>
    <row r="51" spans="1:30" ht="15" x14ac:dyDescent="0.25">
      <c r="A51" s="86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84"/>
      <c r="U51"/>
      <c r="V51" s="84"/>
      <c r="W51" s="84"/>
      <c r="X51"/>
      <c r="Y51"/>
      <c r="Z51"/>
      <c r="AA51" s="84"/>
      <c r="AB51"/>
      <c r="AC51" s="83"/>
      <c r="AD51" s="83"/>
    </row>
    <row r="52" spans="1:30" ht="15" x14ac:dyDescent="0.25">
      <c r="A52" s="86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84"/>
      <c r="U52"/>
      <c r="V52" s="84"/>
      <c r="W52" s="84"/>
      <c r="X52"/>
      <c r="Y52"/>
      <c r="Z52"/>
      <c r="AA52" s="84"/>
      <c r="AB52"/>
      <c r="AC52" s="83"/>
      <c r="AD52" s="83"/>
    </row>
    <row r="53" spans="1:30" ht="15" x14ac:dyDescent="0.25">
      <c r="A53" s="86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84"/>
      <c r="U53"/>
      <c r="V53" s="84"/>
      <c r="W53" s="84"/>
      <c r="X53"/>
      <c r="Y53"/>
      <c r="Z53"/>
      <c r="AA53" s="84"/>
      <c r="AB53"/>
      <c r="AC53" s="83"/>
      <c r="AD53" s="83"/>
    </row>
    <row r="54" spans="1:30" ht="15" x14ac:dyDescent="0.25">
      <c r="A54" s="86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84"/>
      <c r="U54"/>
      <c r="V54" s="84"/>
      <c r="W54" s="84"/>
      <c r="X54"/>
      <c r="Y54"/>
      <c r="Z54"/>
      <c r="AA54" s="84"/>
      <c r="AB54"/>
      <c r="AC54" s="83"/>
      <c r="AD54" s="83"/>
    </row>
    <row r="55" spans="1:30" ht="15" x14ac:dyDescent="0.25">
      <c r="A55" s="86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84"/>
      <c r="U55"/>
      <c r="V55" s="84"/>
      <c r="W55" s="84"/>
      <c r="X55"/>
      <c r="Y55"/>
      <c r="Z55"/>
      <c r="AA55" s="84"/>
      <c r="AB55"/>
      <c r="AC55" s="83"/>
      <c r="AD55" s="83"/>
    </row>
    <row r="56" spans="1:30" ht="15" x14ac:dyDescent="0.25">
      <c r="A56" s="8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84"/>
      <c r="U56"/>
      <c r="V56" s="84"/>
      <c r="W56" s="84"/>
      <c r="X56"/>
      <c r="Y56"/>
      <c r="Z56"/>
      <c r="AA56" s="84"/>
      <c r="AB56"/>
      <c r="AC56" s="83"/>
      <c r="AD56" s="83"/>
    </row>
    <row r="57" spans="1:30" ht="15" x14ac:dyDescent="0.25">
      <c r="A57" s="8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84"/>
      <c r="U57"/>
      <c r="V57" s="84"/>
      <c r="W57" s="84"/>
      <c r="X57"/>
      <c r="Y57"/>
      <c r="Z57"/>
      <c r="AA57" s="84"/>
      <c r="AB57"/>
      <c r="AC57" s="83"/>
      <c r="AD57" s="83"/>
    </row>
    <row r="58" spans="1:30" ht="15" x14ac:dyDescent="0.25">
      <c r="A58" s="8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84"/>
      <c r="U58"/>
      <c r="V58" s="84"/>
      <c r="W58" s="84"/>
      <c r="X58"/>
      <c r="Y58"/>
      <c r="Z58"/>
      <c r="AA58" s="84"/>
      <c r="AB58"/>
      <c r="AC58" s="83"/>
      <c r="AD58" s="83"/>
    </row>
    <row r="59" spans="1:30" ht="15" x14ac:dyDescent="0.25">
      <c r="A59" s="8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84"/>
      <c r="U59"/>
      <c r="V59" s="84"/>
      <c r="W59" s="84"/>
      <c r="X59"/>
      <c r="Y59"/>
      <c r="Z59"/>
      <c r="AA59" s="84"/>
      <c r="AB59"/>
      <c r="AC59" s="83"/>
      <c r="AD59" s="83"/>
    </row>
    <row r="60" spans="1:30" ht="15" x14ac:dyDescent="0.25">
      <c r="A60" s="86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84"/>
      <c r="U60"/>
      <c r="V60" s="84"/>
      <c r="W60" s="84"/>
      <c r="X60"/>
      <c r="Y60"/>
      <c r="Z60"/>
      <c r="AA60" s="84"/>
      <c r="AB60"/>
      <c r="AC60" s="83"/>
      <c r="AD60" s="83"/>
    </row>
    <row r="61" spans="1:30" ht="15" x14ac:dyDescent="0.25">
      <c r="A61" s="8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84"/>
      <c r="U61"/>
      <c r="V61" s="84"/>
      <c r="W61" s="84"/>
      <c r="X61"/>
      <c r="Y61"/>
      <c r="Z61"/>
      <c r="AA61" s="84"/>
      <c r="AB61"/>
      <c r="AC61" s="83"/>
      <c r="AD61" s="83"/>
    </row>
    <row r="62" spans="1:30" ht="15" x14ac:dyDescent="0.25">
      <c r="A62" s="86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 s="84"/>
      <c r="U62"/>
      <c r="V62" s="84"/>
      <c r="W62" s="84"/>
      <c r="X62"/>
      <c r="Y62"/>
      <c r="Z62"/>
      <c r="AA62" s="84"/>
      <c r="AB62"/>
      <c r="AC62" s="83"/>
      <c r="AD62" s="83"/>
    </row>
    <row r="63" spans="1:30" ht="15" x14ac:dyDescent="0.25">
      <c r="A63" s="86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84"/>
      <c r="U63"/>
      <c r="V63" s="84"/>
      <c r="W63" s="84"/>
      <c r="X63"/>
      <c r="Y63"/>
      <c r="Z63"/>
      <c r="AA63" s="84"/>
      <c r="AB63"/>
      <c r="AC63" s="83"/>
      <c r="AD63" s="83"/>
    </row>
    <row r="64" spans="1:30" ht="15" x14ac:dyDescent="0.25">
      <c r="A64" s="86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84"/>
      <c r="U64"/>
      <c r="V64" s="84"/>
      <c r="W64" s="84"/>
      <c r="X64"/>
      <c r="Y64"/>
      <c r="Z64"/>
      <c r="AA64" s="84"/>
      <c r="AB64"/>
      <c r="AC64" s="83"/>
      <c r="AD64" s="83"/>
    </row>
    <row r="65" spans="1:30" ht="15" x14ac:dyDescent="0.25">
      <c r="A65" s="86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 s="84"/>
      <c r="U65"/>
      <c r="V65" s="84"/>
      <c r="W65" s="84"/>
      <c r="X65"/>
      <c r="Y65"/>
      <c r="Z65"/>
      <c r="AA65" s="84"/>
      <c r="AB65"/>
      <c r="AC65" s="83"/>
      <c r="AD65" s="83"/>
    </row>
    <row r="66" spans="1:30" ht="15" x14ac:dyDescent="0.25">
      <c r="A66" s="8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 s="84"/>
      <c r="U66"/>
      <c r="V66" s="84"/>
      <c r="W66" s="84"/>
      <c r="X66"/>
      <c r="Y66"/>
      <c r="Z66"/>
      <c r="AA66" s="84"/>
      <c r="AB66"/>
      <c r="AC66" s="83"/>
      <c r="AD66" s="83"/>
    </row>
    <row r="67" spans="1:30" ht="15" x14ac:dyDescent="0.25">
      <c r="A67" s="8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 s="84"/>
      <c r="U67"/>
      <c r="V67" s="84"/>
      <c r="W67" s="84"/>
      <c r="X67"/>
      <c r="Y67"/>
      <c r="Z67"/>
      <c r="AA67" s="84"/>
      <c r="AB67"/>
      <c r="AC67" s="83"/>
      <c r="AD67" s="83"/>
    </row>
    <row r="68" spans="1:30" ht="15" x14ac:dyDescent="0.25">
      <c r="A68" s="86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 s="84"/>
      <c r="U68"/>
      <c r="V68" s="84"/>
      <c r="W68" s="84"/>
      <c r="X68"/>
      <c r="Y68"/>
      <c r="Z68"/>
      <c r="AA68" s="84"/>
      <c r="AB68"/>
      <c r="AC68" s="83"/>
      <c r="AD68" s="83"/>
    </row>
  </sheetData>
  <autoFilter ref="A1:AB29"/>
  <sortState ref="A2:AD29">
    <sortCondition sortBy="cellColor" ref="B2:B29" dxfId="43"/>
  </sortState>
  <conditionalFormatting sqref="B40:B1048576 B1">
    <cfRule type="duplicateValues" dxfId="42" priority="11"/>
  </conditionalFormatting>
  <conditionalFormatting sqref="B69:B1048576 B1">
    <cfRule type="duplicateValues" dxfId="41" priority="126"/>
  </conditionalFormatting>
  <conditionalFormatting sqref="B69:B1048576">
    <cfRule type="duplicateValues" dxfId="40" priority="129"/>
  </conditionalFormatting>
  <conditionalFormatting sqref="B69:B1048576">
    <cfRule type="duplicateValues" dxfId="39" priority="131"/>
  </conditionalFormatting>
  <conditionalFormatting sqref="A40:A68">
    <cfRule type="duplicateValues" dxfId="38" priority="134"/>
  </conditionalFormatting>
  <conditionalFormatting sqref="A22">
    <cfRule type="duplicateValues" dxfId="37" priority="146"/>
    <cfRule type="duplicateValues" dxfId="36" priority="147"/>
  </conditionalFormatting>
  <conditionalFormatting sqref="A2:A21">
    <cfRule type="duplicateValues" dxfId="35" priority="150"/>
    <cfRule type="duplicateValues" dxfId="34" priority="15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2"/>
  <sheetViews>
    <sheetView topLeftCell="A207" workbookViewId="0">
      <selection activeCell="K220" sqref="K220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95" customWidth="1"/>
  </cols>
  <sheetData>
    <row r="3" spans="1:7" x14ac:dyDescent="0.25">
      <c r="A3" s="6" t="s">
        <v>465</v>
      </c>
      <c r="B3" s="6" t="s">
        <v>466</v>
      </c>
      <c r="C3" s="6" t="s">
        <v>464</v>
      </c>
      <c r="D3" s="6" t="s">
        <v>467</v>
      </c>
      <c r="E3" s="6" t="s">
        <v>463</v>
      </c>
      <c r="F3" s="6" t="s">
        <v>462</v>
      </c>
      <c r="G3" s="71" t="s">
        <v>623</v>
      </c>
    </row>
    <row r="4" spans="1:7" x14ac:dyDescent="0.25">
      <c r="A4" s="80">
        <v>44228</v>
      </c>
      <c r="B4" s="6"/>
      <c r="C4" s="6"/>
      <c r="D4" s="6"/>
      <c r="E4" s="6"/>
      <c r="F4" s="6"/>
      <c r="G4" s="94"/>
    </row>
    <row r="5" spans="1:7" x14ac:dyDescent="0.25">
      <c r="A5" s="80">
        <v>44229</v>
      </c>
      <c r="B5" s="6"/>
      <c r="C5" s="6"/>
      <c r="D5" s="6"/>
      <c r="E5" s="6"/>
      <c r="F5" s="6"/>
      <c r="G5" s="94"/>
    </row>
    <row r="6" spans="1:7" x14ac:dyDescent="0.25">
      <c r="A6" s="80">
        <v>44230</v>
      </c>
      <c r="B6" s="6"/>
      <c r="C6" s="6"/>
      <c r="D6" s="6"/>
      <c r="E6" s="6"/>
      <c r="F6" s="6"/>
      <c r="G6" s="94"/>
    </row>
    <row r="7" spans="1:7" x14ac:dyDescent="0.25">
      <c r="A7" s="80">
        <v>44231</v>
      </c>
      <c r="B7" s="6"/>
      <c r="C7" s="6"/>
      <c r="D7" s="6"/>
      <c r="E7" s="6"/>
      <c r="F7" s="6"/>
      <c r="G7" s="94"/>
    </row>
    <row r="8" spans="1:7" x14ac:dyDescent="0.25">
      <c r="A8" s="80">
        <v>44232</v>
      </c>
      <c r="B8" s="6"/>
      <c r="C8" s="6"/>
      <c r="D8" s="6"/>
      <c r="E8" s="6"/>
      <c r="F8" s="6"/>
      <c r="G8" s="94"/>
    </row>
    <row r="9" spans="1:7" x14ac:dyDescent="0.25">
      <c r="A9" s="80">
        <v>44233</v>
      </c>
      <c r="B9" s="6">
        <v>8</v>
      </c>
      <c r="C9" s="6">
        <v>69</v>
      </c>
      <c r="D9" s="6">
        <v>6</v>
      </c>
      <c r="E9" s="6">
        <v>1991</v>
      </c>
      <c r="F9" s="6">
        <f>E9+C9</f>
        <v>2060</v>
      </c>
      <c r="G9" s="94"/>
    </row>
    <row r="10" spans="1:7" x14ac:dyDescent="0.25">
      <c r="A10" s="80">
        <v>44234</v>
      </c>
      <c r="B10" s="6">
        <v>7</v>
      </c>
      <c r="C10" s="6">
        <v>70</v>
      </c>
      <c r="D10" s="6">
        <v>5</v>
      </c>
      <c r="E10" s="6">
        <f>E9+D10</f>
        <v>1996</v>
      </c>
      <c r="F10" s="6">
        <f t="shared" ref="F10:F73" si="0">E10+C10</f>
        <v>2066</v>
      </c>
      <c r="G10" s="94"/>
    </row>
    <row r="11" spans="1:7" x14ac:dyDescent="0.25">
      <c r="A11" s="80">
        <v>44235</v>
      </c>
      <c r="B11" s="6">
        <v>22</v>
      </c>
      <c r="C11" s="6">
        <v>74</v>
      </c>
      <c r="D11" s="6">
        <v>18</v>
      </c>
      <c r="E11" s="6">
        <f t="shared" ref="E11:E74" si="1">E10+D11</f>
        <v>2014</v>
      </c>
      <c r="F11" s="6">
        <f t="shared" si="0"/>
        <v>2088</v>
      </c>
      <c r="G11" s="94"/>
    </row>
    <row r="12" spans="1:7" x14ac:dyDescent="0.25">
      <c r="A12" s="80">
        <v>44236</v>
      </c>
      <c r="B12" s="6">
        <v>16</v>
      </c>
      <c r="C12" s="6">
        <v>53</v>
      </c>
      <c r="D12" s="6">
        <v>37</v>
      </c>
      <c r="E12" s="6">
        <f t="shared" si="1"/>
        <v>2051</v>
      </c>
      <c r="F12" s="6">
        <f t="shared" si="0"/>
        <v>2104</v>
      </c>
      <c r="G12" s="94"/>
    </row>
    <row r="13" spans="1:7" x14ac:dyDescent="0.25">
      <c r="A13" s="80">
        <v>44237</v>
      </c>
      <c r="B13" s="6">
        <v>14</v>
      </c>
      <c r="C13" s="6">
        <v>47</v>
      </c>
      <c r="D13" s="6">
        <v>20</v>
      </c>
      <c r="E13" s="6">
        <f t="shared" si="1"/>
        <v>2071</v>
      </c>
      <c r="F13" s="6">
        <f t="shared" si="0"/>
        <v>2118</v>
      </c>
      <c r="G13" s="94"/>
    </row>
    <row r="14" spans="1:7" x14ac:dyDescent="0.25">
      <c r="A14" s="80">
        <v>44238</v>
      </c>
      <c r="B14" s="6">
        <v>9</v>
      </c>
      <c r="C14" s="6">
        <v>34</v>
      </c>
      <c r="D14" s="6">
        <v>22</v>
      </c>
      <c r="E14" s="6">
        <f t="shared" si="1"/>
        <v>2093</v>
      </c>
      <c r="F14" s="6">
        <f t="shared" si="0"/>
        <v>2127</v>
      </c>
      <c r="G14" s="94"/>
    </row>
    <row r="15" spans="1:7" x14ac:dyDescent="0.25">
      <c r="A15" s="80">
        <v>44239</v>
      </c>
      <c r="B15" s="6">
        <v>8</v>
      </c>
      <c r="C15" s="6">
        <v>35</v>
      </c>
      <c r="D15" s="6">
        <v>7</v>
      </c>
      <c r="E15" s="6">
        <f t="shared" si="1"/>
        <v>2100</v>
      </c>
      <c r="F15" s="6">
        <f t="shared" si="0"/>
        <v>2135</v>
      </c>
      <c r="G15" s="94"/>
    </row>
    <row r="16" spans="1:7" x14ac:dyDescent="0.25">
      <c r="A16" s="80">
        <v>44240</v>
      </c>
      <c r="B16" s="6">
        <v>11</v>
      </c>
      <c r="C16" s="6">
        <v>38</v>
      </c>
      <c r="D16" s="6">
        <v>8</v>
      </c>
      <c r="E16" s="6">
        <f t="shared" si="1"/>
        <v>2108</v>
      </c>
      <c r="F16" s="6">
        <f t="shared" si="0"/>
        <v>2146</v>
      </c>
      <c r="G16" s="94"/>
    </row>
    <row r="17" spans="1:8" x14ac:dyDescent="0.25">
      <c r="A17" s="80">
        <v>44241</v>
      </c>
      <c r="B17" s="6">
        <v>4</v>
      </c>
      <c r="C17" s="6">
        <v>35</v>
      </c>
      <c r="D17" s="6">
        <v>7</v>
      </c>
      <c r="E17" s="6">
        <f t="shared" si="1"/>
        <v>2115</v>
      </c>
      <c r="F17" s="6">
        <f t="shared" si="0"/>
        <v>2150</v>
      </c>
      <c r="G17" s="71"/>
      <c r="H17" s="93"/>
    </row>
    <row r="18" spans="1:8" x14ac:dyDescent="0.25">
      <c r="A18" s="80">
        <v>44242</v>
      </c>
      <c r="B18" s="6">
        <v>32</v>
      </c>
      <c r="C18" s="6">
        <v>46</v>
      </c>
      <c r="D18" s="6">
        <v>21</v>
      </c>
      <c r="E18" s="6">
        <f t="shared" si="1"/>
        <v>2136</v>
      </c>
      <c r="F18" s="6">
        <f t="shared" si="0"/>
        <v>2182</v>
      </c>
      <c r="G18" s="94"/>
    </row>
    <row r="19" spans="1:8" x14ac:dyDescent="0.25">
      <c r="A19" s="80">
        <v>44243</v>
      </c>
      <c r="B19" s="6">
        <v>11</v>
      </c>
      <c r="C19" s="6">
        <f>C18-D19+B19</f>
        <v>42</v>
      </c>
      <c r="D19" s="6">
        <v>15</v>
      </c>
      <c r="E19" s="6">
        <f t="shared" si="1"/>
        <v>2151</v>
      </c>
      <c r="F19" s="6">
        <f t="shared" si="0"/>
        <v>2193</v>
      </c>
      <c r="G19" s="94"/>
    </row>
    <row r="20" spans="1:8" x14ac:dyDescent="0.25">
      <c r="A20" s="80">
        <v>44244</v>
      </c>
      <c r="B20" s="6">
        <v>11</v>
      </c>
      <c r="C20" s="6">
        <f t="shared" ref="C20:C83" si="2">C19-D20+B20</f>
        <v>40</v>
      </c>
      <c r="D20" s="6">
        <v>13</v>
      </c>
      <c r="E20" s="6">
        <f t="shared" si="1"/>
        <v>2164</v>
      </c>
      <c r="F20" s="6">
        <f t="shared" si="0"/>
        <v>2204</v>
      </c>
      <c r="G20" s="94"/>
    </row>
    <row r="21" spans="1:8" x14ac:dyDescent="0.25">
      <c r="A21" s="80">
        <v>44245</v>
      </c>
      <c r="B21" s="6">
        <v>17</v>
      </c>
      <c r="C21" s="6">
        <f t="shared" si="2"/>
        <v>41</v>
      </c>
      <c r="D21" s="6">
        <v>16</v>
      </c>
      <c r="E21" s="6">
        <f t="shared" si="1"/>
        <v>2180</v>
      </c>
      <c r="F21" s="6">
        <f t="shared" si="0"/>
        <v>2221</v>
      </c>
      <c r="G21" s="94"/>
    </row>
    <row r="22" spans="1:8" x14ac:dyDescent="0.25">
      <c r="A22" s="80">
        <v>44246</v>
      </c>
      <c r="B22" s="6">
        <v>11</v>
      </c>
      <c r="C22" s="6">
        <f t="shared" si="2"/>
        <v>39</v>
      </c>
      <c r="D22" s="6">
        <v>13</v>
      </c>
      <c r="E22" s="6">
        <f t="shared" si="1"/>
        <v>2193</v>
      </c>
      <c r="F22" s="6">
        <f t="shared" si="0"/>
        <v>2232</v>
      </c>
      <c r="G22" s="94"/>
    </row>
    <row r="23" spans="1:8" x14ac:dyDescent="0.25">
      <c r="A23" s="80">
        <v>44247</v>
      </c>
      <c r="B23" s="6">
        <v>5</v>
      </c>
      <c r="C23" s="6">
        <f t="shared" si="2"/>
        <v>38</v>
      </c>
      <c r="D23" s="6">
        <v>6</v>
      </c>
      <c r="E23" s="6">
        <f t="shared" si="1"/>
        <v>2199</v>
      </c>
      <c r="F23" s="6">
        <f t="shared" si="0"/>
        <v>2237</v>
      </c>
      <c r="G23" s="94"/>
    </row>
    <row r="24" spans="1:8" x14ac:dyDescent="0.25">
      <c r="A24" s="80">
        <v>44248</v>
      </c>
      <c r="B24" s="6">
        <v>6</v>
      </c>
      <c r="C24" s="6">
        <f t="shared" si="2"/>
        <v>36</v>
      </c>
      <c r="D24" s="6">
        <v>8</v>
      </c>
      <c r="E24" s="6">
        <f t="shared" si="1"/>
        <v>2207</v>
      </c>
      <c r="F24" s="6">
        <f t="shared" si="0"/>
        <v>2243</v>
      </c>
      <c r="G24" s="94"/>
    </row>
    <row r="25" spans="1:8" x14ac:dyDescent="0.25">
      <c r="A25" s="80">
        <v>44249</v>
      </c>
      <c r="B25" s="6">
        <v>15</v>
      </c>
      <c r="C25" s="6">
        <f t="shared" si="2"/>
        <v>28</v>
      </c>
      <c r="D25" s="6">
        <v>23</v>
      </c>
      <c r="E25" s="6">
        <f t="shared" si="1"/>
        <v>2230</v>
      </c>
      <c r="F25" s="6">
        <f t="shared" si="0"/>
        <v>2258</v>
      </c>
      <c r="G25" s="94"/>
    </row>
    <row r="26" spans="1:8" x14ac:dyDescent="0.25">
      <c r="A26" s="80">
        <v>44250</v>
      </c>
      <c r="B26" s="6">
        <v>13</v>
      </c>
      <c r="C26" s="6">
        <f t="shared" si="2"/>
        <v>31</v>
      </c>
      <c r="D26" s="6">
        <v>10</v>
      </c>
      <c r="E26" s="6">
        <f t="shared" si="1"/>
        <v>2240</v>
      </c>
      <c r="F26" s="6">
        <f t="shared" si="0"/>
        <v>2271</v>
      </c>
      <c r="G26" s="94"/>
    </row>
    <row r="27" spans="1:8" x14ac:dyDescent="0.25">
      <c r="A27" s="80">
        <v>44251</v>
      </c>
      <c r="B27" s="6">
        <v>9</v>
      </c>
      <c r="C27" s="6">
        <f t="shared" si="2"/>
        <v>30</v>
      </c>
      <c r="D27" s="6">
        <v>10</v>
      </c>
      <c r="E27" s="6">
        <f t="shared" si="1"/>
        <v>2250</v>
      </c>
      <c r="F27" s="6">
        <f t="shared" si="0"/>
        <v>2280</v>
      </c>
      <c r="G27" s="94"/>
    </row>
    <row r="28" spans="1:8" x14ac:dyDescent="0.25">
      <c r="A28" s="80">
        <v>44252</v>
      </c>
      <c r="B28" s="6">
        <v>7</v>
      </c>
      <c r="C28" s="6">
        <f t="shared" si="2"/>
        <v>30</v>
      </c>
      <c r="D28" s="6">
        <v>7</v>
      </c>
      <c r="E28" s="6">
        <f t="shared" si="1"/>
        <v>2257</v>
      </c>
      <c r="F28" s="6">
        <f t="shared" si="0"/>
        <v>2287</v>
      </c>
      <c r="G28" s="94"/>
    </row>
    <row r="29" spans="1:8" x14ac:dyDescent="0.25">
      <c r="A29" s="80">
        <v>44253</v>
      </c>
      <c r="B29" s="6">
        <v>10</v>
      </c>
      <c r="C29" s="6">
        <f t="shared" si="2"/>
        <v>29</v>
      </c>
      <c r="D29" s="6">
        <v>11</v>
      </c>
      <c r="E29" s="6">
        <f t="shared" si="1"/>
        <v>2268</v>
      </c>
      <c r="F29" s="6">
        <f t="shared" si="0"/>
        <v>2297</v>
      </c>
      <c r="G29" s="94"/>
    </row>
    <row r="30" spans="1:8" x14ac:dyDescent="0.25">
      <c r="A30" s="80">
        <v>44254</v>
      </c>
      <c r="B30" s="6">
        <v>7</v>
      </c>
      <c r="C30" s="6">
        <f t="shared" si="2"/>
        <v>30</v>
      </c>
      <c r="D30" s="6">
        <v>6</v>
      </c>
      <c r="E30" s="6">
        <f t="shared" si="1"/>
        <v>2274</v>
      </c>
      <c r="F30" s="6">
        <f t="shared" si="0"/>
        <v>2304</v>
      </c>
      <c r="G30" s="94"/>
    </row>
    <row r="31" spans="1:8" x14ac:dyDescent="0.25">
      <c r="A31" s="80">
        <v>44255</v>
      </c>
      <c r="B31" s="6">
        <v>1</v>
      </c>
      <c r="C31" s="6">
        <f t="shared" si="2"/>
        <v>30</v>
      </c>
      <c r="D31" s="6">
        <v>1</v>
      </c>
      <c r="E31" s="6">
        <f t="shared" si="1"/>
        <v>2275</v>
      </c>
      <c r="F31" s="6">
        <f t="shared" si="0"/>
        <v>2305</v>
      </c>
      <c r="G31" s="94"/>
    </row>
    <row r="32" spans="1:8" x14ac:dyDescent="0.25">
      <c r="A32" s="80">
        <v>44256</v>
      </c>
      <c r="B32" s="6">
        <v>14</v>
      </c>
      <c r="C32" s="6">
        <f t="shared" si="2"/>
        <v>34</v>
      </c>
      <c r="D32" s="6">
        <v>10</v>
      </c>
      <c r="E32" s="6">
        <f t="shared" si="1"/>
        <v>2285</v>
      </c>
      <c r="F32" s="6">
        <f t="shared" si="0"/>
        <v>2319</v>
      </c>
      <c r="G32" s="94"/>
    </row>
    <row r="33" spans="1:7" x14ac:dyDescent="0.25">
      <c r="A33" s="80">
        <v>44257</v>
      </c>
      <c r="B33" s="6">
        <v>13</v>
      </c>
      <c r="C33" s="6">
        <f t="shared" si="2"/>
        <v>36</v>
      </c>
      <c r="D33" s="6">
        <v>11</v>
      </c>
      <c r="E33" s="6">
        <f t="shared" si="1"/>
        <v>2296</v>
      </c>
      <c r="F33" s="6">
        <f t="shared" si="0"/>
        <v>2332</v>
      </c>
      <c r="G33" s="94"/>
    </row>
    <row r="34" spans="1:7" x14ac:dyDescent="0.25">
      <c r="A34" s="80">
        <v>44258</v>
      </c>
      <c r="B34" s="6">
        <v>5</v>
      </c>
      <c r="C34" s="6">
        <f t="shared" si="2"/>
        <v>32</v>
      </c>
      <c r="D34" s="6">
        <v>9</v>
      </c>
      <c r="E34" s="6">
        <f t="shared" si="1"/>
        <v>2305</v>
      </c>
      <c r="F34" s="6">
        <f t="shared" si="0"/>
        <v>2337</v>
      </c>
      <c r="G34" s="94"/>
    </row>
    <row r="35" spans="1:7" x14ac:dyDescent="0.25">
      <c r="A35" s="80">
        <v>44259</v>
      </c>
      <c r="B35" s="6">
        <v>18</v>
      </c>
      <c r="C35" s="6">
        <f t="shared" si="2"/>
        <v>34</v>
      </c>
      <c r="D35" s="6">
        <v>16</v>
      </c>
      <c r="E35" s="6">
        <f t="shared" si="1"/>
        <v>2321</v>
      </c>
      <c r="F35" s="6">
        <f t="shared" si="0"/>
        <v>2355</v>
      </c>
      <c r="G35" s="94"/>
    </row>
    <row r="36" spans="1:7" x14ac:dyDescent="0.25">
      <c r="A36" s="80">
        <v>44260</v>
      </c>
      <c r="B36" s="6">
        <v>8</v>
      </c>
      <c r="C36" s="6">
        <f t="shared" si="2"/>
        <v>35</v>
      </c>
      <c r="D36" s="6">
        <v>7</v>
      </c>
      <c r="E36" s="6">
        <f t="shared" si="1"/>
        <v>2328</v>
      </c>
      <c r="F36" s="6">
        <f t="shared" si="0"/>
        <v>2363</v>
      </c>
      <c r="G36" s="94"/>
    </row>
    <row r="37" spans="1:7" x14ac:dyDescent="0.25">
      <c r="A37" s="80">
        <v>44261</v>
      </c>
      <c r="B37" s="6">
        <v>9</v>
      </c>
      <c r="C37" s="6">
        <f t="shared" si="2"/>
        <v>33</v>
      </c>
      <c r="D37" s="6">
        <v>11</v>
      </c>
      <c r="E37" s="6">
        <f t="shared" si="1"/>
        <v>2339</v>
      </c>
      <c r="F37" s="6">
        <f t="shared" si="0"/>
        <v>2372</v>
      </c>
      <c r="G37" s="94"/>
    </row>
    <row r="38" spans="1:7" x14ac:dyDescent="0.25">
      <c r="A38" s="80">
        <v>44262</v>
      </c>
      <c r="B38" s="6">
        <v>2</v>
      </c>
      <c r="C38" s="6">
        <f t="shared" si="2"/>
        <v>34</v>
      </c>
      <c r="D38" s="6">
        <v>1</v>
      </c>
      <c r="E38" s="6">
        <f t="shared" si="1"/>
        <v>2340</v>
      </c>
      <c r="F38" s="6">
        <f t="shared" si="0"/>
        <v>2374</v>
      </c>
      <c r="G38" s="94"/>
    </row>
    <row r="39" spans="1:7" x14ac:dyDescent="0.25">
      <c r="A39" s="80">
        <v>44263</v>
      </c>
      <c r="B39" s="6">
        <v>8</v>
      </c>
      <c r="C39" s="6">
        <f t="shared" si="2"/>
        <v>28</v>
      </c>
      <c r="D39" s="6">
        <v>14</v>
      </c>
      <c r="E39" s="6">
        <f t="shared" si="1"/>
        <v>2354</v>
      </c>
      <c r="F39" s="6">
        <f t="shared" si="0"/>
        <v>2382</v>
      </c>
      <c r="G39" s="94"/>
    </row>
    <row r="40" spans="1:7" x14ac:dyDescent="0.25">
      <c r="A40" s="80">
        <v>44264</v>
      </c>
      <c r="B40" s="6">
        <v>9</v>
      </c>
      <c r="C40" s="6">
        <f t="shared" si="2"/>
        <v>22</v>
      </c>
      <c r="D40" s="6">
        <v>15</v>
      </c>
      <c r="E40" s="6">
        <f t="shared" si="1"/>
        <v>2369</v>
      </c>
      <c r="F40" s="6">
        <f t="shared" si="0"/>
        <v>2391</v>
      </c>
      <c r="G40" s="94"/>
    </row>
    <row r="41" spans="1:7" x14ac:dyDescent="0.25">
      <c r="A41" s="80">
        <v>44265</v>
      </c>
      <c r="B41" s="6">
        <v>15</v>
      </c>
      <c r="C41" s="6">
        <f t="shared" si="2"/>
        <v>25</v>
      </c>
      <c r="D41" s="6">
        <v>12</v>
      </c>
      <c r="E41" s="6">
        <f t="shared" si="1"/>
        <v>2381</v>
      </c>
      <c r="F41" s="6">
        <f t="shared" si="0"/>
        <v>2406</v>
      </c>
      <c r="G41" s="94"/>
    </row>
    <row r="42" spans="1:7" x14ac:dyDescent="0.25">
      <c r="A42" s="80">
        <v>44266</v>
      </c>
      <c r="B42" s="6">
        <v>2</v>
      </c>
      <c r="C42" s="6">
        <f t="shared" si="2"/>
        <v>25</v>
      </c>
      <c r="D42" s="6">
        <v>2</v>
      </c>
      <c r="E42" s="6">
        <f t="shared" si="1"/>
        <v>2383</v>
      </c>
      <c r="F42" s="6">
        <f t="shared" si="0"/>
        <v>2408</v>
      </c>
      <c r="G42" s="94"/>
    </row>
    <row r="43" spans="1:7" x14ac:dyDescent="0.25">
      <c r="A43" s="80">
        <v>44267</v>
      </c>
      <c r="B43" s="6">
        <v>9</v>
      </c>
      <c r="C43" s="6">
        <f t="shared" si="2"/>
        <v>20</v>
      </c>
      <c r="D43" s="6">
        <v>14</v>
      </c>
      <c r="E43" s="6">
        <f t="shared" si="1"/>
        <v>2397</v>
      </c>
      <c r="F43" s="6">
        <f t="shared" si="0"/>
        <v>2417</v>
      </c>
      <c r="G43" s="94"/>
    </row>
    <row r="44" spans="1:7" x14ac:dyDescent="0.25">
      <c r="A44" s="80">
        <v>44268</v>
      </c>
      <c r="B44" s="6">
        <v>8</v>
      </c>
      <c r="C44" s="6">
        <f t="shared" si="2"/>
        <v>23</v>
      </c>
      <c r="D44" s="6">
        <v>5</v>
      </c>
      <c r="E44" s="6">
        <f t="shared" si="1"/>
        <v>2402</v>
      </c>
      <c r="F44" s="6">
        <f t="shared" si="0"/>
        <v>2425</v>
      </c>
      <c r="G44" s="94"/>
    </row>
    <row r="45" spans="1:7" x14ac:dyDescent="0.25">
      <c r="A45" s="80">
        <v>44269</v>
      </c>
      <c r="B45" s="6">
        <v>3</v>
      </c>
      <c r="C45" s="6">
        <f t="shared" si="2"/>
        <v>24</v>
      </c>
      <c r="D45" s="6">
        <v>2</v>
      </c>
      <c r="E45" s="6">
        <f t="shared" si="1"/>
        <v>2404</v>
      </c>
      <c r="F45" s="6">
        <f t="shared" si="0"/>
        <v>2428</v>
      </c>
      <c r="G45" s="94"/>
    </row>
    <row r="46" spans="1:7" x14ac:dyDescent="0.25">
      <c r="A46" s="80">
        <v>44270</v>
      </c>
      <c r="B46" s="6">
        <v>8</v>
      </c>
      <c r="C46" s="6">
        <f t="shared" si="2"/>
        <v>15</v>
      </c>
      <c r="D46" s="6">
        <v>17</v>
      </c>
      <c r="E46" s="6">
        <f t="shared" si="1"/>
        <v>2421</v>
      </c>
      <c r="F46" s="6">
        <f t="shared" si="0"/>
        <v>2436</v>
      </c>
      <c r="G46" s="94"/>
    </row>
    <row r="47" spans="1:7" x14ac:dyDescent="0.25">
      <c r="A47" s="80">
        <v>44271</v>
      </c>
      <c r="B47" s="6">
        <v>15</v>
      </c>
      <c r="C47" s="6">
        <f t="shared" si="2"/>
        <v>21</v>
      </c>
      <c r="D47" s="6">
        <v>9</v>
      </c>
      <c r="E47" s="6">
        <f t="shared" si="1"/>
        <v>2430</v>
      </c>
      <c r="F47" s="6">
        <f t="shared" si="0"/>
        <v>2451</v>
      </c>
      <c r="G47" s="94"/>
    </row>
    <row r="48" spans="1:7" x14ac:dyDescent="0.25">
      <c r="A48" s="80">
        <v>44272</v>
      </c>
      <c r="B48" s="6">
        <v>7</v>
      </c>
      <c r="C48" s="6">
        <f t="shared" si="2"/>
        <v>19</v>
      </c>
      <c r="D48" s="6">
        <v>9</v>
      </c>
      <c r="E48" s="6">
        <f t="shared" si="1"/>
        <v>2439</v>
      </c>
      <c r="F48" s="6">
        <f t="shared" si="0"/>
        <v>2458</v>
      </c>
      <c r="G48" s="94"/>
    </row>
    <row r="49" spans="1:7" x14ac:dyDescent="0.25">
      <c r="A49" s="80">
        <v>44273</v>
      </c>
      <c r="B49" s="6">
        <v>6</v>
      </c>
      <c r="C49" s="6">
        <f t="shared" si="2"/>
        <v>13</v>
      </c>
      <c r="D49" s="6">
        <v>12</v>
      </c>
      <c r="E49" s="6">
        <f t="shared" si="1"/>
        <v>2451</v>
      </c>
      <c r="F49" s="6">
        <f t="shared" si="0"/>
        <v>2464</v>
      </c>
      <c r="G49" s="94"/>
    </row>
    <row r="50" spans="1:7" x14ac:dyDescent="0.25">
      <c r="A50" s="80">
        <v>44274</v>
      </c>
      <c r="B50" s="6">
        <v>8</v>
      </c>
      <c r="C50" s="6">
        <f t="shared" si="2"/>
        <v>17</v>
      </c>
      <c r="D50" s="6">
        <v>4</v>
      </c>
      <c r="E50" s="6">
        <f t="shared" si="1"/>
        <v>2455</v>
      </c>
      <c r="F50" s="6">
        <f t="shared" si="0"/>
        <v>2472</v>
      </c>
      <c r="G50" s="94"/>
    </row>
    <row r="51" spans="1:7" x14ac:dyDescent="0.25">
      <c r="A51" s="80">
        <v>44275</v>
      </c>
      <c r="B51" s="6">
        <v>5</v>
      </c>
      <c r="C51" s="6">
        <f t="shared" si="2"/>
        <v>18</v>
      </c>
      <c r="D51" s="6">
        <v>4</v>
      </c>
      <c r="E51" s="6">
        <f t="shared" si="1"/>
        <v>2459</v>
      </c>
      <c r="F51" s="6">
        <f t="shared" si="0"/>
        <v>2477</v>
      </c>
      <c r="G51" s="94"/>
    </row>
    <row r="52" spans="1:7" x14ac:dyDescent="0.25">
      <c r="A52" s="80">
        <v>44276</v>
      </c>
      <c r="B52" s="6">
        <v>7</v>
      </c>
      <c r="C52" s="6">
        <f t="shared" si="2"/>
        <v>22</v>
      </c>
      <c r="D52" s="6">
        <v>3</v>
      </c>
      <c r="E52" s="6">
        <f t="shared" si="1"/>
        <v>2462</v>
      </c>
      <c r="F52" s="6">
        <f t="shared" si="0"/>
        <v>2484</v>
      </c>
      <c r="G52" s="94"/>
    </row>
    <row r="53" spans="1:7" x14ac:dyDescent="0.25">
      <c r="A53" s="80">
        <v>44277</v>
      </c>
      <c r="B53" s="6">
        <v>10</v>
      </c>
      <c r="C53" s="6">
        <f t="shared" si="2"/>
        <v>20</v>
      </c>
      <c r="D53" s="6">
        <v>12</v>
      </c>
      <c r="E53" s="6">
        <f t="shared" si="1"/>
        <v>2474</v>
      </c>
      <c r="F53" s="6">
        <f t="shared" si="0"/>
        <v>2494</v>
      </c>
      <c r="G53" s="94"/>
    </row>
    <row r="54" spans="1:7" x14ac:dyDescent="0.25">
      <c r="A54" s="80">
        <v>44278</v>
      </c>
      <c r="B54" s="6">
        <v>11</v>
      </c>
      <c r="C54" s="6">
        <f t="shared" si="2"/>
        <v>18</v>
      </c>
      <c r="D54" s="6">
        <v>13</v>
      </c>
      <c r="E54" s="6">
        <f t="shared" si="1"/>
        <v>2487</v>
      </c>
      <c r="F54" s="6">
        <f t="shared" si="0"/>
        <v>2505</v>
      </c>
      <c r="G54" s="94"/>
    </row>
    <row r="55" spans="1:7" x14ac:dyDescent="0.25">
      <c r="A55" s="80">
        <v>44279</v>
      </c>
      <c r="B55" s="6">
        <v>6</v>
      </c>
      <c r="C55" s="6">
        <f t="shared" si="2"/>
        <v>19</v>
      </c>
      <c r="D55" s="6">
        <v>5</v>
      </c>
      <c r="E55" s="6">
        <f t="shared" si="1"/>
        <v>2492</v>
      </c>
      <c r="F55" s="6">
        <f t="shared" si="0"/>
        <v>2511</v>
      </c>
      <c r="G55" s="94"/>
    </row>
    <row r="56" spans="1:7" x14ac:dyDescent="0.25">
      <c r="A56" s="80">
        <v>44280</v>
      </c>
      <c r="B56" s="6">
        <v>13</v>
      </c>
      <c r="C56" s="6">
        <f t="shared" si="2"/>
        <v>26</v>
      </c>
      <c r="D56" s="6">
        <v>6</v>
      </c>
      <c r="E56" s="6">
        <f t="shared" si="1"/>
        <v>2498</v>
      </c>
      <c r="F56" s="6">
        <f t="shared" si="0"/>
        <v>2524</v>
      </c>
      <c r="G56" s="94"/>
    </row>
    <row r="57" spans="1:7" x14ac:dyDescent="0.25">
      <c r="A57" s="80">
        <v>44281</v>
      </c>
      <c r="B57" s="6">
        <v>5</v>
      </c>
      <c r="C57" s="6">
        <f t="shared" si="2"/>
        <v>28</v>
      </c>
      <c r="D57" s="6">
        <v>3</v>
      </c>
      <c r="E57" s="6">
        <f t="shared" si="1"/>
        <v>2501</v>
      </c>
      <c r="F57" s="6">
        <f t="shared" si="0"/>
        <v>2529</v>
      </c>
      <c r="G57" s="94"/>
    </row>
    <row r="58" spans="1:7" x14ac:dyDescent="0.25">
      <c r="A58" s="80">
        <v>44282</v>
      </c>
      <c r="B58" s="6">
        <v>5</v>
      </c>
      <c r="C58" s="6">
        <f t="shared" si="2"/>
        <v>20</v>
      </c>
      <c r="D58" s="6">
        <v>13</v>
      </c>
      <c r="E58" s="6">
        <f t="shared" si="1"/>
        <v>2514</v>
      </c>
      <c r="F58" s="6">
        <f t="shared" si="0"/>
        <v>2534</v>
      </c>
      <c r="G58" s="94"/>
    </row>
    <row r="59" spans="1:7" x14ac:dyDescent="0.25">
      <c r="A59" s="80">
        <v>44283</v>
      </c>
      <c r="B59" s="6">
        <v>3</v>
      </c>
      <c r="C59" s="6">
        <f t="shared" si="2"/>
        <v>22</v>
      </c>
      <c r="D59" s="6">
        <v>1</v>
      </c>
      <c r="E59" s="6">
        <f t="shared" si="1"/>
        <v>2515</v>
      </c>
      <c r="F59" s="6">
        <f t="shared" si="0"/>
        <v>2537</v>
      </c>
      <c r="G59" s="94"/>
    </row>
    <row r="60" spans="1:7" x14ac:dyDescent="0.25">
      <c r="A60" s="80">
        <v>44284</v>
      </c>
      <c r="B60" s="6">
        <v>12</v>
      </c>
      <c r="C60" s="6">
        <f t="shared" si="2"/>
        <v>18</v>
      </c>
      <c r="D60" s="6">
        <v>16</v>
      </c>
      <c r="E60" s="6">
        <f t="shared" si="1"/>
        <v>2531</v>
      </c>
      <c r="F60" s="6">
        <f t="shared" si="0"/>
        <v>2549</v>
      </c>
      <c r="G60" s="94"/>
    </row>
    <row r="61" spans="1:7" x14ac:dyDescent="0.25">
      <c r="A61" s="80">
        <v>44285</v>
      </c>
      <c r="B61" s="6">
        <v>5</v>
      </c>
      <c r="C61" s="6">
        <f t="shared" si="2"/>
        <v>19</v>
      </c>
      <c r="D61" s="6">
        <v>4</v>
      </c>
      <c r="E61" s="6">
        <f t="shared" si="1"/>
        <v>2535</v>
      </c>
      <c r="F61" s="6">
        <f t="shared" si="0"/>
        <v>2554</v>
      </c>
      <c r="G61" s="94"/>
    </row>
    <row r="62" spans="1:7" x14ac:dyDescent="0.25">
      <c r="A62" s="80">
        <v>44286</v>
      </c>
      <c r="B62" s="6">
        <v>10</v>
      </c>
      <c r="C62" s="6">
        <f t="shared" si="2"/>
        <v>21</v>
      </c>
      <c r="D62" s="6">
        <v>8</v>
      </c>
      <c r="E62" s="6">
        <f t="shared" si="1"/>
        <v>2543</v>
      </c>
      <c r="F62" s="6">
        <f t="shared" si="0"/>
        <v>2564</v>
      </c>
      <c r="G62" s="94"/>
    </row>
    <row r="63" spans="1:7" x14ac:dyDescent="0.25">
      <c r="A63" s="80">
        <v>44287</v>
      </c>
      <c r="B63" s="6">
        <v>10</v>
      </c>
      <c r="C63" s="6">
        <f t="shared" si="2"/>
        <v>25</v>
      </c>
      <c r="D63" s="6">
        <v>6</v>
      </c>
      <c r="E63" s="6">
        <f t="shared" si="1"/>
        <v>2549</v>
      </c>
      <c r="F63" s="6">
        <f t="shared" si="0"/>
        <v>2574</v>
      </c>
      <c r="G63" s="94"/>
    </row>
    <row r="64" spans="1:7" x14ac:dyDescent="0.25">
      <c r="A64" s="80">
        <v>44288</v>
      </c>
      <c r="B64" s="6">
        <v>3</v>
      </c>
      <c r="C64" s="6">
        <f t="shared" si="2"/>
        <v>24</v>
      </c>
      <c r="D64" s="6">
        <v>4</v>
      </c>
      <c r="E64" s="6">
        <f t="shared" si="1"/>
        <v>2553</v>
      </c>
      <c r="F64" s="6">
        <f t="shared" si="0"/>
        <v>2577</v>
      </c>
      <c r="G64" s="94"/>
    </row>
    <row r="65" spans="1:7" x14ac:dyDescent="0.25">
      <c r="A65" s="80">
        <v>44289</v>
      </c>
      <c r="B65" s="6">
        <v>7</v>
      </c>
      <c r="C65" s="6">
        <f t="shared" si="2"/>
        <v>25</v>
      </c>
      <c r="D65" s="6">
        <v>6</v>
      </c>
      <c r="E65" s="6">
        <f t="shared" si="1"/>
        <v>2559</v>
      </c>
      <c r="F65" s="6">
        <f t="shared" si="0"/>
        <v>2584</v>
      </c>
      <c r="G65" s="94"/>
    </row>
    <row r="66" spans="1:7" x14ac:dyDescent="0.25">
      <c r="A66" s="80">
        <v>44290</v>
      </c>
      <c r="B66" s="6">
        <v>5</v>
      </c>
      <c r="C66" s="6">
        <f t="shared" si="2"/>
        <v>28</v>
      </c>
      <c r="D66" s="6">
        <v>2</v>
      </c>
      <c r="E66" s="6">
        <f t="shared" si="1"/>
        <v>2561</v>
      </c>
      <c r="F66" s="6">
        <f t="shared" si="0"/>
        <v>2589</v>
      </c>
      <c r="G66" s="94"/>
    </row>
    <row r="67" spans="1:7" x14ac:dyDescent="0.25">
      <c r="A67" s="80">
        <v>44291</v>
      </c>
      <c r="B67" s="6">
        <v>11</v>
      </c>
      <c r="C67" s="6">
        <f t="shared" si="2"/>
        <v>29</v>
      </c>
      <c r="D67" s="6">
        <v>10</v>
      </c>
      <c r="E67" s="6">
        <f t="shared" si="1"/>
        <v>2571</v>
      </c>
      <c r="F67" s="6">
        <f t="shared" si="0"/>
        <v>2600</v>
      </c>
      <c r="G67" s="94"/>
    </row>
    <row r="68" spans="1:7" x14ac:dyDescent="0.25">
      <c r="A68" s="80">
        <v>44292</v>
      </c>
      <c r="B68" s="6">
        <v>8</v>
      </c>
      <c r="C68" s="6">
        <f t="shared" si="2"/>
        <v>26</v>
      </c>
      <c r="D68" s="6">
        <v>11</v>
      </c>
      <c r="E68" s="6">
        <f t="shared" si="1"/>
        <v>2582</v>
      </c>
      <c r="F68" s="6">
        <f t="shared" si="0"/>
        <v>2608</v>
      </c>
      <c r="G68" s="94"/>
    </row>
    <row r="69" spans="1:7" x14ac:dyDescent="0.25">
      <c r="A69" s="80">
        <v>44293</v>
      </c>
      <c r="B69" s="6">
        <v>8</v>
      </c>
      <c r="C69" s="6">
        <f t="shared" si="2"/>
        <v>24</v>
      </c>
      <c r="D69" s="6">
        <v>10</v>
      </c>
      <c r="E69" s="6">
        <f t="shared" si="1"/>
        <v>2592</v>
      </c>
      <c r="F69" s="6">
        <f t="shared" si="0"/>
        <v>2616</v>
      </c>
      <c r="G69" s="94"/>
    </row>
    <row r="70" spans="1:7" x14ac:dyDescent="0.25">
      <c r="A70" s="80">
        <v>44294</v>
      </c>
      <c r="B70" s="6">
        <v>6</v>
      </c>
      <c r="C70" s="6">
        <f t="shared" si="2"/>
        <v>21</v>
      </c>
      <c r="D70" s="6">
        <v>9</v>
      </c>
      <c r="E70" s="6">
        <f t="shared" si="1"/>
        <v>2601</v>
      </c>
      <c r="F70" s="6">
        <f t="shared" si="0"/>
        <v>2622</v>
      </c>
      <c r="G70" s="94"/>
    </row>
    <row r="71" spans="1:7" x14ac:dyDescent="0.25">
      <c r="A71" s="80">
        <v>44295</v>
      </c>
      <c r="B71" s="6">
        <v>3</v>
      </c>
      <c r="C71" s="6">
        <f t="shared" si="2"/>
        <v>17</v>
      </c>
      <c r="D71" s="6">
        <v>7</v>
      </c>
      <c r="E71" s="6">
        <f t="shared" si="1"/>
        <v>2608</v>
      </c>
      <c r="F71" s="6">
        <f t="shared" si="0"/>
        <v>2625</v>
      </c>
      <c r="G71" s="94"/>
    </row>
    <row r="72" spans="1:7" x14ac:dyDescent="0.25">
      <c r="A72" s="80">
        <v>44296</v>
      </c>
      <c r="B72" s="6">
        <v>6</v>
      </c>
      <c r="C72" s="6">
        <f t="shared" si="2"/>
        <v>13</v>
      </c>
      <c r="D72" s="6">
        <v>10</v>
      </c>
      <c r="E72" s="6">
        <f t="shared" si="1"/>
        <v>2618</v>
      </c>
      <c r="F72" s="6">
        <f t="shared" si="0"/>
        <v>2631</v>
      </c>
      <c r="G72" s="94"/>
    </row>
    <row r="73" spans="1:7" x14ac:dyDescent="0.25">
      <c r="A73" s="80">
        <v>44297</v>
      </c>
      <c r="B73" s="6">
        <v>1</v>
      </c>
      <c r="C73" s="6">
        <f t="shared" si="2"/>
        <v>13</v>
      </c>
      <c r="D73" s="6">
        <v>1</v>
      </c>
      <c r="E73" s="6">
        <f t="shared" si="1"/>
        <v>2619</v>
      </c>
      <c r="F73" s="6">
        <f t="shared" si="0"/>
        <v>2632</v>
      </c>
      <c r="G73" s="94"/>
    </row>
    <row r="74" spans="1:7" x14ac:dyDescent="0.25">
      <c r="A74" s="80">
        <v>44298</v>
      </c>
      <c r="B74" s="6">
        <v>7</v>
      </c>
      <c r="C74" s="6">
        <f t="shared" si="2"/>
        <v>15</v>
      </c>
      <c r="D74" s="6">
        <v>5</v>
      </c>
      <c r="E74" s="6">
        <f t="shared" si="1"/>
        <v>2624</v>
      </c>
      <c r="F74" s="6">
        <f t="shared" ref="F74:F137" si="3">E74+C74</f>
        <v>2639</v>
      </c>
      <c r="G74" s="94"/>
    </row>
    <row r="75" spans="1:7" x14ac:dyDescent="0.25">
      <c r="A75" s="80">
        <v>44299</v>
      </c>
      <c r="B75" s="6">
        <v>6</v>
      </c>
      <c r="C75" s="6">
        <f t="shared" si="2"/>
        <v>14</v>
      </c>
      <c r="D75" s="6">
        <v>7</v>
      </c>
      <c r="E75" s="6">
        <f t="shared" ref="E75:E138" si="4">E74+D75</f>
        <v>2631</v>
      </c>
      <c r="F75" s="6">
        <f t="shared" si="3"/>
        <v>2645</v>
      </c>
      <c r="G75" s="94"/>
    </row>
    <row r="76" spans="1:7" x14ac:dyDescent="0.25">
      <c r="A76" s="80">
        <v>44300</v>
      </c>
      <c r="B76" s="6">
        <v>6</v>
      </c>
      <c r="C76" s="6">
        <f t="shared" si="2"/>
        <v>14</v>
      </c>
      <c r="D76" s="6">
        <v>6</v>
      </c>
      <c r="E76" s="6">
        <f t="shared" si="4"/>
        <v>2637</v>
      </c>
      <c r="F76" s="6">
        <f t="shared" si="3"/>
        <v>2651</v>
      </c>
      <c r="G76" s="94"/>
    </row>
    <row r="77" spans="1:7" x14ac:dyDescent="0.25">
      <c r="A77" s="80">
        <v>44301</v>
      </c>
      <c r="B77" s="6">
        <v>8</v>
      </c>
      <c r="C77" s="6">
        <f t="shared" si="2"/>
        <v>15</v>
      </c>
      <c r="D77" s="6">
        <v>7</v>
      </c>
      <c r="E77" s="6">
        <f t="shared" si="4"/>
        <v>2644</v>
      </c>
      <c r="F77" s="6">
        <f t="shared" si="3"/>
        <v>2659</v>
      </c>
      <c r="G77" s="94"/>
    </row>
    <row r="78" spans="1:7" x14ac:dyDescent="0.25">
      <c r="A78" s="80">
        <v>44302</v>
      </c>
      <c r="B78" s="6">
        <v>4</v>
      </c>
      <c r="C78" s="6">
        <f t="shared" si="2"/>
        <v>10</v>
      </c>
      <c r="D78" s="6">
        <v>9</v>
      </c>
      <c r="E78" s="6">
        <f t="shared" si="4"/>
        <v>2653</v>
      </c>
      <c r="F78" s="6">
        <f t="shared" si="3"/>
        <v>2663</v>
      </c>
      <c r="G78" s="94"/>
    </row>
    <row r="79" spans="1:7" x14ac:dyDescent="0.25">
      <c r="A79" s="80">
        <v>44303</v>
      </c>
      <c r="B79" s="6">
        <v>4</v>
      </c>
      <c r="C79" s="6">
        <f t="shared" si="2"/>
        <v>7</v>
      </c>
      <c r="D79" s="6">
        <v>7</v>
      </c>
      <c r="E79" s="6">
        <f t="shared" si="4"/>
        <v>2660</v>
      </c>
      <c r="F79" s="6">
        <f t="shared" si="3"/>
        <v>2667</v>
      </c>
      <c r="G79" s="94"/>
    </row>
    <row r="80" spans="1:7" x14ac:dyDescent="0.25">
      <c r="A80" s="80">
        <v>44304</v>
      </c>
      <c r="B80" s="6">
        <v>2</v>
      </c>
      <c r="C80" s="6">
        <f t="shared" si="2"/>
        <v>7</v>
      </c>
      <c r="D80" s="6">
        <v>2</v>
      </c>
      <c r="E80" s="6">
        <f t="shared" si="4"/>
        <v>2662</v>
      </c>
      <c r="F80" s="6">
        <f t="shared" si="3"/>
        <v>2669</v>
      </c>
      <c r="G80" s="94"/>
    </row>
    <row r="81" spans="1:7" x14ac:dyDescent="0.25">
      <c r="A81" s="80">
        <v>44305</v>
      </c>
      <c r="B81" s="6">
        <v>10</v>
      </c>
      <c r="C81" s="6">
        <f t="shared" si="2"/>
        <v>16</v>
      </c>
      <c r="D81" s="6">
        <v>1</v>
      </c>
      <c r="E81" s="6">
        <f t="shared" si="4"/>
        <v>2663</v>
      </c>
      <c r="F81" s="6">
        <f t="shared" si="3"/>
        <v>2679</v>
      </c>
      <c r="G81" s="94"/>
    </row>
    <row r="82" spans="1:7" x14ac:dyDescent="0.25">
      <c r="A82" s="80">
        <v>44306</v>
      </c>
      <c r="B82" s="6">
        <v>8</v>
      </c>
      <c r="C82" s="6">
        <f t="shared" si="2"/>
        <v>15</v>
      </c>
      <c r="D82" s="6">
        <v>9</v>
      </c>
      <c r="E82" s="6">
        <f t="shared" si="4"/>
        <v>2672</v>
      </c>
      <c r="F82" s="6">
        <f t="shared" si="3"/>
        <v>2687</v>
      </c>
      <c r="G82" s="94"/>
    </row>
    <row r="83" spans="1:7" x14ac:dyDescent="0.25">
      <c r="A83" s="80">
        <v>44307</v>
      </c>
      <c r="B83" s="6">
        <v>7</v>
      </c>
      <c r="C83" s="6">
        <f t="shared" si="2"/>
        <v>18</v>
      </c>
      <c r="D83" s="6">
        <v>4</v>
      </c>
      <c r="E83" s="6">
        <f t="shared" si="4"/>
        <v>2676</v>
      </c>
      <c r="F83" s="6">
        <f t="shared" si="3"/>
        <v>2694</v>
      </c>
      <c r="G83" s="94"/>
    </row>
    <row r="84" spans="1:7" x14ac:dyDescent="0.25">
      <c r="A84" s="80">
        <v>44308</v>
      </c>
      <c r="B84" s="6">
        <v>5</v>
      </c>
      <c r="C84" s="6">
        <f t="shared" ref="C84:C147" si="5">C83-D84+B84</f>
        <v>17</v>
      </c>
      <c r="D84" s="6">
        <v>6</v>
      </c>
      <c r="E84" s="6">
        <f t="shared" si="4"/>
        <v>2682</v>
      </c>
      <c r="F84" s="6">
        <f t="shared" si="3"/>
        <v>2699</v>
      </c>
      <c r="G84" s="94"/>
    </row>
    <row r="85" spans="1:7" x14ac:dyDescent="0.25">
      <c r="A85" s="80">
        <v>44309</v>
      </c>
      <c r="B85" s="6">
        <v>8</v>
      </c>
      <c r="C85" s="6">
        <f t="shared" si="5"/>
        <v>17</v>
      </c>
      <c r="D85" s="6">
        <v>8</v>
      </c>
      <c r="E85" s="6">
        <f t="shared" si="4"/>
        <v>2690</v>
      </c>
      <c r="F85" s="6">
        <f t="shared" si="3"/>
        <v>2707</v>
      </c>
      <c r="G85" s="94"/>
    </row>
    <row r="86" spans="1:7" x14ac:dyDescent="0.25">
      <c r="A86" s="80">
        <v>44310</v>
      </c>
      <c r="B86" s="6">
        <v>5</v>
      </c>
      <c r="C86" s="6">
        <f t="shared" si="5"/>
        <v>15</v>
      </c>
      <c r="D86" s="6">
        <v>7</v>
      </c>
      <c r="E86" s="6">
        <f t="shared" si="4"/>
        <v>2697</v>
      </c>
      <c r="F86" s="6">
        <f t="shared" si="3"/>
        <v>2712</v>
      </c>
      <c r="G86" s="94"/>
    </row>
    <row r="87" spans="1:7" x14ac:dyDescent="0.25">
      <c r="A87" s="80">
        <v>44311</v>
      </c>
      <c r="B87" s="6">
        <v>0</v>
      </c>
      <c r="C87" s="6">
        <f t="shared" si="5"/>
        <v>12</v>
      </c>
      <c r="D87" s="6">
        <v>3</v>
      </c>
      <c r="E87" s="6">
        <f t="shared" si="4"/>
        <v>2700</v>
      </c>
      <c r="F87" s="6">
        <f t="shared" si="3"/>
        <v>2712</v>
      </c>
      <c r="G87" s="94"/>
    </row>
    <row r="88" spans="1:7" x14ac:dyDescent="0.25">
      <c r="A88" s="80">
        <v>44312</v>
      </c>
      <c r="B88" s="6">
        <v>6</v>
      </c>
      <c r="C88" s="6">
        <f t="shared" si="5"/>
        <v>12</v>
      </c>
      <c r="D88" s="6">
        <v>6</v>
      </c>
      <c r="E88" s="6">
        <f t="shared" si="4"/>
        <v>2706</v>
      </c>
      <c r="F88" s="6">
        <f t="shared" si="3"/>
        <v>2718</v>
      </c>
      <c r="G88" s="94"/>
    </row>
    <row r="89" spans="1:7" x14ac:dyDescent="0.25">
      <c r="A89" s="80">
        <v>44313</v>
      </c>
      <c r="B89" s="6">
        <v>5</v>
      </c>
      <c r="C89" s="6">
        <f t="shared" si="5"/>
        <v>15</v>
      </c>
      <c r="D89" s="6">
        <v>2</v>
      </c>
      <c r="E89" s="6">
        <f t="shared" si="4"/>
        <v>2708</v>
      </c>
      <c r="F89" s="6">
        <f t="shared" si="3"/>
        <v>2723</v>
      </c>
      <c r="G89" s="94"/>
    </row>
    <row r="90" spans="1:7" x14ac:dyDescent="0.25">
      <c r="A90" s="80">
        <v>44314</v>
      </c>
      <c r="B90" s="6">
        <v>0</v>
      </c>
      <c r="C90" s="6">
        <f t="shared" si="5"/>
        <v>15</v>
      </c>
      <c r="D90" s="6">
        <v>0</v>
      </c>
      <c r="E90" s="6">
        <f t="shared" si="4"/>
        <v>2708</v>
      </c>
      <c r="F90" s="6">
        <f t="shared" si="3"/>
        <v>2723</v>
      </c>
      <c r="G90" s="94"/>
    </row>
    <row r="91" spans="1:7" x14ac:dyDescent="0.25">
      <c r="A91" s="80">
        <v>44315</v>
      </c>
      <c r="B91" s="6">
        <v>8</v>
      </c>
      <c r="C91" s="6">
        <f t="shared" si="5"/>
        <v>13</v>
      </c>
      <c r="D91" s="6">
        <v>10</v>
      </c>
      <c r="E91" s="6">
        <f t="shared" si="4"/>
        <v>2718</v>
      </c>
      <c r="F91" s="6">
        <f t="shared" si="3"/>
        <v>2731</v>
      </c>
      <c r="G91" s="94"/>
    </row>
    <row r="92" spans="1:7" x14ac:dyDescent="0.25">
      <c r="A92" s="80">
        <v>44316</v>
      </c>
      <c r="B92" s="6">
        <v>9</v>
      </c>
      <c r="C92" s="6">
        <f t="shared" si="5"/>
        <v>20</v>
      </c>
      <c r="D92" s="6">
        <v>2</v>
      </c>
      <c r="E92" s="6">
        <f t="shared" si="4"/>
        <v>2720</v>
      </c>
      <c r="F92" s="6">
        <f t="shared" si="3"/>
        <v>2740</v>
      </c>
      <c r="G92" s="94"/>
    </row>
    <row r="93" spans="1:7" x14ac:dyDescent="0.25">
      <c r="A93" s="80">
        <v>44317</v>
      </c>
      <c r="B93" s="6">
        <v>1</v>
      </c>
      <c r="C93" s="6">
        <f t="shared" si="5"/>
        <v>16</v>
      </c>
      <c r="D93" s="6">
        <v>5</v>
      </c>
      <c r="E93" s="6">
        <f t="shared" si="4"/>
        <v>2725</v>
      </c>
      <c r="F93" s="6">
        <f t="shared" si="3"/>
        <v>2741</v>
      </c>
      <c r="G93" s="94"/>
    </row>
    <row r="94" spans="1:7" x14ac:dyDescent="0.25">
      <c r="A94" s="80">
        <v>44318</v>
      </c>
      <c r="B94" s="6">
        <v>3</v>
      </c>
      <c r="C94" s="6">
        <f t="shared" si="5"/>
        <v>18</v>
      </c>
      <c r="D94" s="6">
        <v>1</v>
      </c>
      <c r="E94" s="6">
        <f t="shared" si="4"/>
        <v>2726</v>
      </c>
      <c r="F94" s="6">
        <f t="shared" si="3"/>
        <v>2744</v>
      </c>
      <c r="G94" s="94"/>
    </row>
    <row r="95" spans="1:7" x14ac:dyDescent="0.25">
      <c r="A95" s="80">
        <v>44319</v>
      </c>
      <c r="B95" s="6">
        <v>17</v>
      </c>
      <c r="C95" s="6">
        <f t="shared" si="5"/>
        <v>30</v>
      </c>
      <c r="D95" s="6">
        <v>5</v>
      </c>
      <c r="E95" s="6">
        <f t="shared" si="4"/>
        <v>2731</v>
      </c>
      <c r="F95" s="6">
        <f t="shared" si="3"/>
        <v>2761</v>
      </c>
      <c r="G95" s="94"/>
    </row>
    <row r="96" spans="1:7" x14ac:dyDescent="0.25">
      <c r="A96" s="80">
        <v>44320</v>
      </c>
      <c r="B96" s="6">
        <v>9</v>
      </c>
      <c r="C96" s="6">
        <f t="shared" si="5"/>
        <v>32</v>
      </c>
      <c r="D96" s="6">
        <v>7</v>
      </c>
      <c r="E96" s="6">
        <f t="shared" si="4"/>
        <v>2738</v>
      </c>
      <c r="F96" s="6">
        <f t="shared" si="3"/>
        <v>2770</v>
      </c>
      <c r="G96" s="94"/>
    </row>
    <row r="97" spans="1:7" x14ac:dyDescent="0.25">
      <c r="A97" s="80">
        <v>44321</v>
      </c>
      <c r="B97" s="6">
        <v>3</v>
      </c>
      <c r="C97" s="6">
        <f t="shared" si="5"/>
        <v>29</v>
      </c>
      <c r="D97" s="6">
        <v>6</v>
      </c>
      <c r="E97" s="6">
        <f t="shared" si="4"/>
        <v>2744</v>
      </c>
      <c r="F97" s="6">
        <f t="shared" si="3"/>
        <v>2773</v>
      </c>
      <c r="G97" s="94"/>
    </row>
    <row r="98" spans="1:7" x14ac:dyDescent="0.25">
      <c r="A98" s="80">
        <v>44322</v>
      </c>
      <c r="B98" s="6">
        <v>6</v>
      </c>
      <c r="C98" s="6">
        <f t="shared" si="5"/>
        <v>27</v>
      </c>
      <c r="D98" s="6">
        <v>8</v>
      </c>
      <c r="E98" s="6">
        <f t="shared" si="4"/>
        <v>2752</v>
      </c>
      <c r="F98" s="6">
        <f t="shared" si="3"/>
        <v>2779</v>
      </c>
      <c r="G98" s="94"/>
    </row>
    <row r="99" spans="1:7" x14ac:dyDescent="0.25">
      <c r="A99" s="80">
        <v>44323</v>
      </c>
      <c r="B99" s="6">
        <v>6</v>
      </c>
      <c r="C99" s="6">
        <f t="shared" si="5"/>
        <v>30</v>
      </c>
      <c r="D99" s="6">
        <v>3</v>
      </c>
      <c r="E99" s="6">
        <f t="shared" si="4"/>
        <v>2755</v>
      </c>
      <c r="F99" s="6">
        <f t="shared" si="3"/>
        <v>2785</v>
      </c>
      <c r="G99" s="94"/>
    </row>
    <row r="100" spans="1:7" x14ac:dyDescent="0.25">
      <c r="A100" s="80">
        <v>44324</v>
      </c>
      <c r="B100" s="6">
        <v>14</v>
      </c>
      <c r="C100" s="6">
        <f t="shared" si="5"/>
        <v>40</v>
      </c>
      <c r="D100" s="6">
        <v>4</v>
      </c>
      <c r="E100" s="6">
        <f t="shared" si="4"/>
        <v>2759</v>
      </c>
      <c r="F100" s="6">
        <f t="shared" si="3"/>
        <v>2799</v>
      </c>
      <c r="G100" s="94"/>
    </row>
    <row r="101" spans="1:7" x14ac:dyDescent="0.25">
      <c r="A101" s="80">
        <v>44325</v>
      </c>
      <c r="B101" s="6">
        <v>3</v>
      </c>
      <c r="C101" s="6">
        <f t="shared" si="5"/>
        <v>38</v>
      </c>
      <c r="D101" s="6">
        <v>5</v>
      </c>
      <c r="E101" s="6">
        <f t="shared" si="4"/>
        <v>2764</v>
      </c>
      <c r="F101" s="6">
        <f t="shared" si="3"/>
        <v>2802</v>
      </c>
      <c r="G101" s="94"/>
    </row>
    <row r="102" spans="1:7" x14ac:dyDescent="0.25">
      <c r="A102" s="80">
        <v>44326</v>
      </c>
      <c r="B102" s="6">
        <v>10</v>
      </c>
      <c r="C102" s="6">
        <f t="shared" si="5"/>
        <v>35</v>
      </c>
      <c r="D102" s="6">
        <v>13</v>
      </c>
      <c r="E102" s="6">
        <f t="shared" si="4"/>
        <v>2777</v>
      </c>
      <c r="F102" s="6">
        <f t="shared" si="3"/>
        <v>2812</v>
      </c>
      <c r="G102" s="94"/>
    </row>
    <row r="103" spans="1:7" x14ac:dyDescent="0.25">
      <c r="A103" s="80">
        <v>44327</v>
      </c>
      <c r="B103" s="6">
        <v>10</v>
      </c>
      <c r="C103" s="6">
        <f t="shared" si="5"/>
        <v>38</v>
      </c>
      <c r="D103" s="6">
        <v>7</v>
      </c>
      <c r="E103" s="6">
        <f t="shared" si="4"/>
        <v>2784</v>
      </c>
      <c r="F103" s="6">
        <f t="shared" si="3"/>
        <v>2822</v>
      </c>
      <c r="G103" s="94"/>
    </row>
    <row r="104" spans="1:7" x14ac:dyDescent="0.25">
      <c r="A104" s="80">
        <v>44328</v>
      </c>
      <c r="B104" s="6">
        <v>6</v>
      </c>
      <c r="C104" s="6">
        <f t="shared" si="5"/>
        <v>38</v>
      </c>
      <c r="D104" s="6">
        <v>6</v>
      </c>
      <c r="E104" s="6">
        <f t="shared" si="4"/>
        <v>2790</v>
      </c>
      <c r="F104" s="6">
        <f t="shared" si="3"/>
        <v>2828</v>
      </c>
      <c r="G104" s="94"/>
    </row>
    <row r="105" spans="1:7" ht="13.5" customHeight="1" x14ac:dyDescent="0.25">
      <c r="A105" s="80">
        <v>44329</v>
      </c>
      <c r="B105" s="6">
        <v>0</v>
      </c>
      <c r="C105" s="6">
        <f t="shared" si="5"/>
        <v>38</v>
      </c>
      <c r="D105" s="6">
        <v>0</v>
      </c>
      <c r="E105" s="6">
        <f t="shared" si="4"/>
        <v>2790</v>
      </c>
      <c r="F105" s="6">
        <f t="shared" si="3"/>
        <v>2828</v>
      </c>
      <c r="G105" s="94"/>
    </row>
    <row r="106" spans="1:7" x14ac:dyDescent="0.25">
      <c r="A106" s="80">
        <v>44330</v>
      </c>
      <c r="B106" s="6">
        <v>4</v>
      </c>
      <c r="C106" s="6">
        <f t="shared" si="5"/>
        <v>40</v>
      </c>
      <c r="D106" s="6">
        <v>2</v>
      </c>
      <c r="E106" s="6">
        <f t="shared" si="4"/>
        <v>2792</v>
      </c>
      <c r="F106" s="6">
        <f t="shared" si="3"/>
        <v>2832</v>
      </c>
      <c r="G106" s="94"/>
    </row>
    <row r="107" spans="1:7" x14ac:dyDescent="0.25">
      <c r="A107" s="80">
        <v>44331</v>
      </c>
      <c r="B107" s="6">
        <v>9</v>
      </c>
      <c r="C107" s="6">
        <f t="shared" si="5"/>
        <v>43</v>
      </c>
      <c r="D107" s="6">
        <v>6</v>
      </c>
      <c r="E107" s="6">
        <f t="shared" si="4"/>
        <v>2798</v>
      </c>
      <c r="F107" s="6">
        <f t="shared" si="3"/>
        <v>2841</v>
      </c>
      <c r="G107" s="94"/>
    </row>
    <row r="108" spans="1:7" x14ac:dyDescent="0.25">
      <c r="A108" s="80">
        <v>44332</v>
      </c>
      <c r="B108" s="6">
        <v>4</v>
      </c>
      <c r="C108" s="6">
        <f t="shared" si="5"/>
        <v>43</v>
      </c>
      <c r="D108" s="6">
        <v>4</v>
      </c>
      <c r="E108" s="6">
        <f t="shared" si="4"/>
        <v>2802</v>
      </c>
      <c r="F108" s="6">
        <f t="shared" si="3"/>
        <v>2845</v>
      </c>
      <c r="G108" s="94"/>
    </row>
    <row r="109" spans="1:7" x14ac:dyDescent="0.25">
      <c r="A109" s="80">
        <v>44333</v>
      </c>
      <c r="B109" s="6">
        <v>11</v>
      </c>
      <c r="C109" s="6">
        <f t="shared" si="5"/>
        <v>43</v>
      </c>
      <c r="D109" s="6">
        <v>11</v>
      </c>
      <c r="E109" s="6">
        <f t="shared" si="4"/>
        <v>2813</v>
      </c>
      <c r="F109" s="6">
        <f t="shared" si="3"/>
        <v>2856</v>
      </c>
      <c r="G109" s="94"/>
    </row>
    <row r="110" spans="1:7" x14ac:dyDescent="0.25">
      <c r="A110" s="80">
        <v>44334</v>
      </c>
      <c r="B110" s="6">
        <v>9</v>
      </c>
      <c r="C110" s="6">
        <f t="shared" si="5"/>
        <v>42</v>
      </c>
      <c r="D110" s="6">
        <v>10</v>
      </c>
      <c r="E110" s="6">
        <f t="shared" si="4"/>
        <v>2823</v>
      </c>
      <c r="F110" s="6">
        <f t="shared" si="3"/>
        <v>2865</v>
      </c>
      <c r="G110" s="94"/>
    </row>
    <row r="111" spans="1:7" x14ac:dyDescent="0.25">
      <c r="A111" s="80">
        <v>44335</v>
      </c>
      <c r="B111" s="6">
        <v>4</v>
      </c>
      <c r="C111" s="6">
        <f t="shared" si="5"/>
        <v>32</v>
      </c>
      <c r="D111" s="6">
        <v>14</v>
      </c>
      <c r="E111" s="6">
        <f t="shared" si="4"/>
        <v>2837</v>
      </c>
      <c r="F111" s="6">
        <f t="shared" si="3"/>
        <v>2869</v>
      </c>
      <c r="G111" s="94"/>
    </row>
    <row r="112" spans="1:7" x14ac:dyDescent="0.25">
      <c r="A112" s="80">
        <v>44336</v>
      </c>
      <c r="B112" s="6">
        <v>15</v>
      </c>
      <c r="C112" s="6">
        <f t="shared" si="5"/>
        <v>36</v>
      </c>
      <c r="D112" s="6">
        <v>11</v>
      </c>
      <c r="E112" s="6">
        <f t="shared" si="4"/>
        <v>2848</v>
      </c>
      <c r="F112" s="6">
        <f t="shared" si="3"/>
        <v>2884</v>
      </c>
      <c r="G112" s="94"/>
    </row>
    <row r="113" spans="1:7" x14ac:dyDescent="0.25">
      <c r="A113" s="80">
        <v>44337</v>
      </c>
      <c r="B113" s="6">
        <v>4</v>
      </c>
      <c r="C113" s="6">
        <f t="shared" si="5"/>
        <v>38</v>
      </c>
      <c r="D113" s="6">
        <v>2</v>
      </c>
      <c r="E113" s="6">
        <f t="shared" si="4"/>
        <v>2850</v>
      </c>
      <c r="F113" s="6">
        <f t="shared" si="3"/>
        <v>2888</v>
      </c>
      <c r="G113" s="94"/>
    </row>
    <row r="114" spans="1:7" x14ac:dyDescent="0.25">
      <c r="A114" s="80">
        <v>44338</v>
      </c>
      <c r="B114" s="6">
        <v>11</v>
      </c>
      <c r="C114" s="6">
        <f t="shared" si="5"/>
        <v>45</v>
      </c>
      <c r="D114" s="6">
        <v>4</v>
      </c>
      <c r="E114" s="6">
        <f t="shared" si="4"/>
        <v>2854</v>
      </c>
      <c r="F114" s="6">
        <f t="shared" si="3"/>
        <v>2899</v>
      </c>
      <c r="G114" s="94"/>
    </row>
    <row r="115" spans="1:7" x14ac:dyDescent="0.25">
      <c r="A115" s="80">
        <v>44339</v>
      </c>
      <c r="B115" s="6">
        <v>4</v>
      </c>
      <c r="C115" s="6">
        <f t="shared" si="5"/>
        <v>45</v>
      </c>
      <c r="D115" s="6">
        <v>4</v>
      </c>
      <c r="E115" s="6">
        <f t="shared" si="4"/>
        <v>2858</v>
      </c>
      <c r="F115" s="6">
        <f t="shared" si="3"/>
        <v>2903</v>
      </c>
      <c r="G115" s="94"/>
    </row>
    <row r="116" spans="1:7" x14ac:dyDescent="0.25">
      <c r="A116" s="80">
        <v>44340</v>
      </c>
      <c r="B116" s="6">
        <v>23</v>
      </c>
      <c r="C116" s="6">
        <f t="shared" si="5"/>
        <v>56</v>
      </c>
      <c r="D116" s="6">
        <v>12</v>
      </c>
      <c r="E116" s="6">
        <f t="shared" si="4"/>
        <v>2870</v>
      </c>
      <c r="F116" s="6">
        <f t="shared" si="3"/>
        <v>2926</v>
      </c>
      <c r="G116" s="94"/>
    </row>
    <row r="117" spans="1:7" x14ac:dyDescent="0.25">
      <c r="A117" s="80">
        <v>44341</v>
      </c>
      <c r="B117" s="6">
        <v>19</v>
      </c>
      <c r="C117" s="6">
        <f t="shared" si="5"/>
        <v>69</v>
      </c>
      <c r="D117" s="6">
        <v>6</v>
      </c>
      <c r="E117" s="6">
        <f t="shared" si="4"/>
        <v>2876</v>
      </c>
      <c r="F117" s="6">
        <f t="shared" si="3"/>
        <v>2945</v>
      </c>
      <c r="G117" s="94"/>
    </row>
    <row r="118" spans="1:7" x14ac:dyDescent="0.25">
      <c r="A118" s="80">
        <v>44342</v>
      </c>
      <c r="B118" s="6">
        <v>3</v>
      </c>
      <c r="C118" s="6">
        <f t="shared" si="5"/>
        <v>70</v>
      </c>
      <c r="D118" s="6">
        <v>2</v>
      </c>
      <c r="E118" s="6">
        <f t="shared" si="4"/>
        <v>2878</v>
      </c>
      <c r="F118" s="6">
        <f t="shared" si="3"/>
        <v>2948</v>
      </c>
      <c r="G118" s="94"/>
    </row>
    <row r="119" spans="1:7" x14ac:dyDescent="0.25">
      <c r="A119" s="80">
        <v>44343</v>
      </c>
      <c r="B119" s="6">
        <v>25</v>
      </c>
      <c r="C119" s="6">
        <f t="shared" si="5"/>
        <v>79</v>
      </c>
      <c r="D119" s="6">
        <v>16</v>
      </c>
      <c r="E119" s="6">
        <f t="shared" si="4"/>
        <v>2894</v>
      </c>
      <c r="F119" s="6">
        <f t="shared" si="3"/>
        <v>2973</v>
      </c>
      <c r="G119" s="94"/>
    </row>
    <row r="120" spans="1:7" x14ac:dyDescent="0.25">
      <c r="A120" s="80">
        <v>44344</v>
      </c>
      <c r="B120" s="6">
        <v>29</v>
      </c>
      <c r="C120" s="6">
        <f t="shared" si="5"/>
        <v>80</v>
      </c>
      <c r="D120" s="6">
        <v>28</v>
      </c>
      <c r="E120" s="6">
        <f t="shared" si="4"/>
        <v>2922</v>
      </c>
      <c r="F120" s="6">
        <f t="shared" si="3"/>
        <v>3002</v>
      </c>
      <c r="G120" s="94"/>
    </row>
    <row r="121" spans="1:7" x14ac:dyDescent="0.25">
      <c r="A121" s="80">
        <v>44345</v>
      </c>
      <c r="B121" s="6">
        <v>20</v>
      </c>
      <c r="C121" s="6">
        <f t="shared" si="5"/>
        <v>83</v>
      </c>
      <c r="D121" s="6">
        <v>17</v>
      </c>
      <c r="E121" s="6">
        <f t="shared" si="4"/>
        <v>2939</v>
      </c>
      <c r="F121" s="6">
        <f t="shared" si="3"/>
        <v>3022</v>
      </c>
      <c r="G121" s="94"/>
    </row>
    <row r="122" spans="1:7" x14ac:dyDescent="0.25">
      <c r="A122" s="80">
        <v>44346</v>
      </c>
      <c r="B122" s="6">
        <v>8</v>
      </c>
      <c r="C122" s="6">
        <f t="shared" si="5"/>
        <v>84</v>
      </c>
      <c r="D122" s="6">
        <v>7</v>
      </c>
      <c r="E122" s="6">
        <f t="shared" si="4"/>
        <v>2946</v>
      </c>
      <c r="F122" s="6">
        <f t="shared" si="3"/>
        <v>3030</v>
      </c>
      <c r="G122" s="94"/>
    </row>
    <row r="123" spans="1:7" x14ac:dyDescent="0.25">
      <c r="A123" s="80">
        <v>44347</v>
      </c>
      <c r="B123" s="6">
        <v>38</v>
      </c>
      <c r="C123" s="6">
        <f t="shared" si="5"/>
        <v>99</v>
      </c>
      <c r="D123" s="6">
        <v>23</v>
      </c>
      <c r="E123" s="6">
        <f t="shared" si="4"/>
        <v>2969</v>
      </c>
      <c r="F123" s="6">
        <f t="shared" si="3"/>
        <v>3068</v>
      </c>
      <c r="G123" s="94"/>
    </row>
    <row r="124" spans="1:7" x14ac:dyDescent="0.25">
      <c r="A124" s="80">
        <v>44348</v>
      </c>
      <c r="B124" s="6">
        <v>16</v>
      </c>
      <c r="C124" s="6">
        <f t="shared" si="5"/>
        <v>107</v>
      </c>
      <c r="D124" s="6">
        <v>8</v>
      </c>
      <c r="E124" s="6">
        <f t="shared" si="4"/>
        <v>2977</v>
      </c>
      <c r="F124" s="6">
        <f t="shared" si="3"/>
        <v>3084</v>
      </c>
      <c r="G124" s="94"/>
    </row>
    <row r="125" spans="1:7" x14ac:dyDescent="0.25">
      <c r="A125" s="80">
        <v>44349</v>
      </c>
      <c r="B125" s="6">
        <v>38</v>
      </c>
      <c r="C125" s="6">
        <f t="shared" si="5"/>
        <v>108</v>
      </c>
      <c r="D125" s="6">
        <v>37</v>
      </c>
      <c r="E125" s="6">
        <f t="shared" si="4"/>
        <v>3014</v>
      </c>
      <c r="F125" s="6">
        <f t="shared" si="3"/>
        <v>3122</v>
      </c>
      <c r="G125" s="94"/>
    </row>
    <row r="126" spans="1:7" x14ac:dyDescent="0.25">
      <c r="A126" s="80">
        <v>44350</v>
      </c>
      <c r="B126" s="6">
        <v>29</v>
      </c>
      <c r="C126" s="6">
        <f t="shared" si="5"/>
        <v>110</v>
      </c>
      <c r="D126" s="6">
        <v>27</v>
      </c>
      <c r="E126" s="6">
        <f t="shared" si="4"/>
        <v>3041</v>
      </c>
      <c r="F126" s="6">
        <f t="shared" si="3"/>
        <v>3151</v>
      </c>
      <c r="G126" s="94"/>
    </row>
    <row r="127" spans="1:7" x14ac:dyDescent="0.25">
      <c r="A127" s="80">
        <v>44351</v>
      </c>
      <c r="B127" s="6">
        <v>26</v>
      </c>
      <c r="C127" s="6">
        <f t="shared" si="5"/>
        <v>107</v>
      </c>
      <c r="D127" s="6">
        <v>29</v>
      </c>
      <c r="E127" s="6">
        <f t="shared" si="4"/>
        <v>3070</v>
      </c>
      <c r="F127" s="6">
        <f t="shared" si="3"/>
        <v>3177</v>
      </c>
      <c r="G127" s="94"/>
    </row>
    <row r="128" spans="1:7" x14ac:dyDescent="0.25">
      <c r="A128" s="80">
        <v>44352</v>
      </c>
      <c r="B128" s="6">
        <v>39</v>
      </c>
      <c r="C128" s="6">
        <f t="shared" si="5"/>
        <v>127</v>
      </c>
      <c r="D128" s="6">
        <v>19</v>
      </c>
      <c r="E128" s="6">
        <f t="shared" si="4"/>
        <v>3089</v>
      </c>
      <c r="F128" s="6">
        <f t="shared" si="3"/>
        <v>3216</v>
      </c>
      <c r="G128" s="94"/>
    </row>
    <row r="129" spans="1:7" x14ac:dyDescent="0.25">
      <c r="A129" s="80">
        <v>44353</v>
      </c>
      <c r="B129" s="6">
        <v>11</v>
      </c>
      <c r="C129" s="6">
        <f t="shared" si="5"/>
        <v>116</v>
      </c>
      <c r="D129" s="6">
        <v>22</v>
      </c>
      <c r="E129" s="6">
        <f t="shared" si="4"/>
        <v>3111</v>
      </c>
      <c r="F129" s="6">
        <f t="shared" si="3"/>
        <v>3227</v>
      </c>
      <c r="G129" s="94"/>
    </row>
    <row r="130" spans="1:7" x14ac:dyDescent="0.25">
      <c r="A130" s="80">
        <v>44354</v>
      </c>
      <c r="B130" s="6">
        <v>49</v>
      </c>
      <c r="C130" s="6">
        <f t="shared" si="5"/>
        <v>102</v>
      </c>
      <c r="D130" s="6">
        <v>63</v>
      </c>
      <c r="E130" s="6">
        <f t="shared" si="4"/>
        <v>3174</v>
      </c>
      <c r="F130" s="6">
        <f t="shared" si="3"/>
        <v>3276</v>
      </c>
      <c r="G130" s="94"/>
    </row>
    <row r="131" spans="1:7" x14ac:dyDescent="0.25">
      <c r="A131" s="80">
        <v>44355</v>
      </c>
      <c r="B131" s="6">
        <v>45</v>
      </c>
      <c r="C131" s="6">
        <f t="shared" si="5"/>
        <v>135</v>
      </c>
      <c r="D131" s="6">
        <v>12</v>
      </c>
      <c r="E131" s="6">
        <f t="shared" si="4"/>
        <v>3186</v>
      </c>
      <c r="F131" s="6">
        <f t="shared" si="3"/>
        <v>3321</v>
      </c>
      <c r="G131" s="94"/>
    </row>
    <row r="132" spans="1:7" x14ac:dyDescent="0.25">
      <c r="A132" s="80">
        <v>44356</v>
      </c>
      <c r="B132" s="6">
        <v>52</v>
      </c>
      <c r="C132" s="6">
        <f t="shared" si="5"/>
        <v>144</v>
      </c>
      <c r="D132" s="6">
        <v>43</v>
      </c>
      <c r="E132" s="6">
        <f t="shared" si="4"/>
        <v>3229</v>
      </c>
      <c r="F132" s="6">
        <f t="shared" si="3"/>
        <v>3373</v>
      </c>
      <c r="G132" s="94"/>
    </row>
    <row r="133" spans="1:7" x14ac:dyDescent="0.25">
      <c r="A133" s="80">
        <v>44357</v>
      </c>
      <c r="B133" s="6">
        <v>56</v>
      </c>
      <c r="C133" s="6">
        <f t="shared" si="5"/>
        <v>159</v>
      </c>
      <c r="D133" s="6">
        <v>41</v>
      </c>
      <c r="E133" s="6">
        <f t="shared" si="4"/>
        <v>3270</v>
      </c>
      <c r="F133" s="6">
        <f t="shared" si="3"/>
        <v>3429</v>
      </c>
      <c r="G133" s="94"/>
    </row>
    <row r="134" spans="1:7" x14ac:dyDescent="0.25">
      <c r="A134" s="80">
        <v>44358</v>
      </c>
      <c r="B134" s="6">
        <v>47</v>
      </c>
      <c r="C134" s="6">
        <f t="shared" si="5"/>
        <v>148</v>
      </c>
      <c r="D134" s="6">
        <v>58</v>
      </c>
      <c r="E134" s="6">
        <f t="shared" si="4"/>
        <v>3328</v>
      </c>
      <c r="F134" s="6">
        <f t="shared" si="3"/>
        <v>3476</v>
      </c>
      <c r="G134" s="94"/>
    </row>
    <row r="135" spans="1:7" x14ac:dyDescent="0.25">
      <c r="A135" s="80">
        <v>44359</v>
      </c>
      <c r="B135" s="6">
        <v>39</v>
      </c>
      <c r="C135" s="6">
        <f t="shared" si="5"/>
        <v>167</v>
      </c>
      <c r="D135" s="6">
        <v>20</v>
      </c>
      <c r="E135" s="6">
        <f t="shared" si="4"/>
        <v>3348</v>
      </c>
      <c r="F135" s="6">
        <f t="shared" si="3"/>
        <v>3515</v>
      </c>
      <c r="G135" s="94"/>
    </row>
    <row r="136" spans="1:7" x14ac:dyDescent="0.25">
      <c r="A136" s="80">
        <v>44360</v>
      </c>
      <c r="B136" s="6">
        <v>23</v>
      </c>
      <c r="C136" s="6">
        <f t="shared" si="5"/>
        <v>187</v>
      </c>
      <c r="D136" s="6">
        <v>3</v>
      </c>
      <c r="E136" s="6">
        <f t="shared" si="4"/>
        <v>3351</v>
      </c>
      <c r="F136" s="6">
        <f t="shared" si="3"/>
        <v>3538</v>
      </c>
      <c r="G136" s="94"/>
    </row>
    <row r="137" spans="1:7" x14ac:dyDescent="0.25">
      <c r="A137" s="80">
        <v>44361</v>
      </c>
      <c r="B137" s="6">
        <v>47</v>
      </c>
      <c r="C137" s="6">
        <f t="shared" si="5"/>
        <v>198</v>
      </c>
      <c r="D137" s="6">
        <v>36</v>
      </c>
      <c r="E137" s="6">
        <f t="shared" si="4"/>
        <v>3387</v>
      </c>
      <c r="F137" s="6">
        <f t="shared" si="3"/>
        <v>3585</v>
      </c>
      <c r="G137" s="94"/>
    </row>
    <row r="138" spans="1:7" x14ac:dyDescent="0.25">
      <c r="A138" s="80">
        <v>44362</v>
      </c>
      <c r="B138" s="6">
        <v>58</v>
      </c>
      <c r="C138" s="6">
        <f t="shared" si="5"/>
        <v>206</v>
      </c>
      <c r="D138" s="6">
        <v>50</v>
      </c>
      <c r="E138" s="6">
        <f t="shared" si="4"/>
        <v>3437</v>
      </c>
      <c r="F138" s="6">
        <f t="shared" ref="F138:F201" si="6">E138+C138</f>
        <v>3643</v>
      </c>
      <c r="G138" s="94"/>
    </row>
    <row r="139" spans="1:7" x14ac:dyDescent="0.25">
      <c r="A139" s="80">
        <v>44363</v>
      </c>
      <c r="B139" s="6">
        <v>59</v>
      </c>
      <c r="C139" s="6">
        <f t="shared" si="5"/>
        <v>212</v>
      </c>
      <c r="D139" s="6">
        <v>53</v>
      </c>
      <c r="E139" s="6">
        <f t="shared" ref="E139:E202" si="7">E138+D139</f>
        <v>3490</v>
      </c>
      <c r="F139" s="6">
        <f t="shared" si="6"/>
        <v>3702</v>
      </c>
      <c r="G139" s="94"/>
    </row>
    <row r="140" spans="1:7" x14ac:dyDescent="0.25">
      <c r="A140" s="80">
        <v>44364</v>
      </c>
      <c r="B140" s="6">
        <v>65</v>
      </c>
      <c r="C140" s="6">
        <f t="shared" si="5"/>
        <v>227</v>
      </c>
      <c r="D140" s="6">
        <v>50</v>
      </c>
      <c r="E140" s="6">
        <f t="shared" si="7"/>
        <v>3540</v>
      </c>
      <c r="F140" s="6">
        <f t="shared" si="6"/>
        <v>3767</v>
      </c>
      <c r="G140" s="94"/>
    </row>
    <row r="141" spans="1:7" x14ac:dyDescent="0.25">
      <c r="A141" s="80">
        <v>44365</v>
      </c>
      <c r="B141" s="6">
        <v>55</v>
      </c>
      <c r="C141" s="6">
        <f t="shared" si="5"/>
        <v>235</v>
      </c>
      <c r="D141" s="6">
        <v>47</v>
      </c>
      <c r="E141" s="6">
        <f t="shared" si="7"/>
        <v>3587</v>
      </c>
      <c r="F141" s="6">
        <f t="shared" si="6"/>
        <v>3822</v>
      </c>
      <c r="G141" s="94"/>
    </row>
    <row r="142" spans="1:7" x14ac:dyDescent="0.25">
      <c r="A142" s="80">
        <v>44366</v>
      </c>
      <c r="B142" s="6">
        <v>50</v>
      </c>
      <c r="C142" s="6">
        <f t="shared" si="5"/>
        <v>215</v>
      </c>
      <c r="D142" s="6">
        <v>70</v>
      </c>
      <c r="E142" s="6">
        <f t="shared" si="7"/>
        <v>3657</v>
      </c>
      <c r="F142" s="6">
        <f t="shared" si="6"/>
        <v>3872</v>
      </c>
      <c r="G142" s="94"/>
    </row>
    <row r="143" spans="1:7" x14ac:dyDescent="0.25">
      <c r="A143" s="80">
        <v>44367</v>
      </c>
      <c r="B143" s="6">
        <v>34</v>
      </c>
      <c r="C143" s="6">
        <f t="shared" si="5"/>
        <v>230</v>
      </c>
      <c r="D143" s="6">
        <v>19</v>
      </c>
      <c r="E143" s="6">
        <f t="shared" si="7"/>
        <v>3676</v>
      </c>
      <c r="F143" s="6">
        <f t="shared" si="6"/>
        <v>3906</v>
      </c>
      <c r="G143" s="94"/>
    </row>
    <row r="144" spans="1:7" x14ac:dyDescent="0.25">
      <c r="A144" s="80">
        <v>44368</v>
      </c>
      <c r="B144" s="6">
        <v>79</v>
      </c>
      <c r="C144" s="6">
        <f t="shared" si="5"/>
        <v>216</v>
      </c>
      <c r="D144" s="6">
        <v>93</v>
      </c>
      <c r="E144" s="6">
        <f t="shared" si="7"/>
        <v>3769</v>
      </c>
      <c r="F144" s="6">
        <f t="shared" si="6"/>
        <v>3985</v>
      </c>
      <c r="G144" s="94"/>
    </row>
    <row r="145" spans="1:7" x14ac:dyDescent="0.25">
      <c r="A145" s="80">
        <v>44369</v>
      </c>
      <c r="B145" s="6">
        <v>38</v>
      </c>
      <c r="C145" s="6">
        <f t="shared" si="5"/>
        <v>232</v>
      </c>
      <c r="D145" s="6">
        <v>22</v>
      </c>
      <c r="E145" s="6">
        <f t="shared" si="7"/>
        <v>3791</v>
      </c>
      <c r="F145" s="6">
        <f t="shared" si="6"/>
        <v>4023</v>
      </c>
      <c r="G145" s="94"/>
    </row>
    <row r="146" spans="1:7" x14ac:dyDescent="0.25">
      <c r="A146" s="80">
        <v>44370</v>
      </c>
      <c r="B146" s="6">
        <v>52</v>
      </c>
      <c r="C146" s="6">
        <f t="shared" si="5"/>
        <v>206</v>
      </c>
      <c r="D146" s="6">
        <v>78</v>
      </c>
      <c r="E146" s="6">
        <f t="shared" si="7"/>
        <v>3869</v>
      </c>
      <c r="F146" s="6">
        <f t="shared" si="6"/>
        <v>4075</v>
      </c>
      <c r="G146" s="94"/>
    </row>
    <row r="147" spans="1:7" x14ac:dyDescent="0.25">
      <c r="A147" s="80">
        <v>44371</v>
      </c>
      <c r="B147" s="6">
        <v>35</v>
      </c>
      <c r="C147" s="6">
        <f t="shared" si="5"/>
        <v>197</v>
      </c>
      <c r="D147" s="6">
        <v>44</v>
      </c>
      <c r="E147" s="6">
        <f t="shared" si="7"/>
        <v>3913</v>
      </c>
      <c r="F147" s="6">
        <f t="shared" si="6"/>
        <v>4110</v>
      </c>
      <c r="G147" s="94"/>
    </row>
    <row r="148" spans="1:7" x14ac:dyDescent="0.25">
      <c r="A148" s="80">
        <v>44372</v>
      </c>
      <c r="B148" s="6">
        <v>43</v>
      </c>
      <c r="C148" s="6">
        <f t="shared" ref="C148:C211" si="8">C147-D148+B148</f>
        <v>222</v>
      </c>
      <c r="D148" s="6">
        <v>18</v>
      </c>
      <c r="E148" s="6">
        <f t="shared" si="7"/>
        <v>3931</v>
      </c>
      <c r="F148" s="6">
        <f t="shared" si="6"/>
        <v>4153</v>
      </c>
      <c r="G148" s="94"/>
    </row>
    <row r="149" spans="1:7" x14ac:dyDescent="0.25">
      <c r="A149" s="80">
        <v>44373</v>
      </c>
      <c r="B149" s="6">
        <v>48</v>
      </c>
      <c r="C149" s="6">
        <f t="shared" si="8"/>
        <v>239</v>
      </c>
      <c r="D149" s="6">
        <v>31</v>
      </c>
      <c r="E149" s="6">
        <f t="shared" si="7"/>
        <v>3962</v>
      </c>
      <c r="F149" s="6">
        <f t="shared" si="6"/>
        <v>4201</v>
      </c>
      <c r="G149" s="94"/>
    </row>
    <row r="150" spans="1:7" x14ac:dyDescent="0.25">
      <c r="A150" s="80">
        <v>44374</v>
      </c>
      <c r="B150" s="6">
        <v>28</v>
      </c>
      <c r="C150" s="6">
        <f t="shared" si="8"/>
        <v>239</v>
      </c>
      <c r="D150" s="6">
        <v>28</v>
      </c>
      <c r="E150" s="6">
        <f t="shared" si="7"/>
        <v>3990</v>
      </c>
      <c r="F150" s="6">
        <f t="shared" si="6"/>
        <v>4229</v>
      </c>
      <c r="G150" s="94"/>
    </row>
    <row r="151" spans="1:7" x14ac:dyDescent="0.25">
      <c r="A151" s="80">
        <v>44375</v>
      </c>
      <c r="B151" s="6">
        <v>73</v>
      </c>
      <c r="C151" s="6">
        <f t="shared" si="8"/>
        <v>287</v>
      </c>
      <c r="D151" s="6">
        <v>25</v>
      </c>
      <c r="E151" s="6">
        <f t="shared" si="7"/>
        <v>4015</v>
      </c>
      <c r="F151" s="6">
        <f t="shared" si="6"/>
        <v>4302</v>
      </c>
      <c r="G151" s="94"/>
    </row>
    <row r="152" spans="1:7" x14ac:dyDescent="0.25">
      <c r="A152" s="80">
        <v>44376</v>
      </c>
      <c r="B152" s="6">
        <v>50</v>
      </c>
      <c r="C152" s="6">
        <f t="shared" si="8"/>
        <v>286</v>
      </c>
      <c r="D152" s="6">
        <v>51</v>
      </c>
      <c r="E152" s="6">
        <f t="shared" si="7"/>
        <v>4066</v>
      </c>
      <c r="F152" s="6">
        <f t="shared" si="6"/>
        <v>4352</v>
      </c>
      <c r="G152" s="94"/>
    </row>
    <row r="153" spans="1:7" x14ac:dyDescent="0.25">
      <c r="A153" s="80">
        <v>44377</v>
      </c>
      <c r="B153" s="6">
        <v>25</v>
      </c>
      <c r="C153" s="6">
        <f t="shared" si="8"/>
        <v>261</v>
      </c>
      <c r="D153" s="6">
        <v>50</v>
      </c>
      <c r="E153" s="6">
        <f t="shared" si="7"/>
        <v>4116</v>
      </c>
      <c r="F153" s="6">
        <f t="shared" si="6"/>
        <v>4377</v>
      </c>
      <c r="G153" s="94"/>
    </row>
    <row r="154" spans="1:7" x14ac:dyDescent="0.25">
      <c r="A154" s="80">
        <v>44378</v>
      </c>
      <c r="B154" s="6">
        <v>43</v>
      </c>
      <c r="C154" s="6">
        <f t="shared" si="8"/>
        <v>239</v>
      </c>
      <c r="D154" s="6">
        <v>65</v>
      </c>
      <c r="E154" s="6">
        <f t="shared" si="7"/>
        <v>4181</v>
      </c>
      <c r="F154" s="6">
        <f t="shared" si="6"/>
        <v>4420</v>
      </c>
      <c r="G154" s="94"/>
    </row>
    <row r="155" spans="1:7" x14ac:dyDescent="0.25">
      <c r="A155" s="80">
        <v>44379</v>
      </c>
      <c r="B155" s="6">
        <v>13</v>
      </c>
      <c r="C155" s="6">
        <f t="shared" si="8"/>
        <v>192</v>
      </c>
      <c r="D155" s="6">
        <v>60</v>
      </c>
      <c r="E155" s="6">
        <f t="shared" si="7"/>
        <v>4241</v>
      </c>
      <c r="F155" s="6">
        <f t="shared" si="6"/>
        <v>4433</v>
      </c>
      <c r="G155" s="94"/>
    </row>
    <row r="156" spans="1:7" x14ac:dyDescent="0.25">
      <c r="A156" s="80">
        <v>44380</v>
      </c>
      <c r="B156" s="6">
        <v>55</v>
      </c>
      <c r="C156" s="6">
        <f t="shared" si="8"/>
        <v>198</v>
      </c>
      <c r="D156" s="6">
        <v>49</v>
      </c>
      <c r="E156" s="6">
        <f t="shared" si="7"/>
        <v>4290</v>
      </c>
      <c r="F156" s="6">
        <f t="shared" si="6"/>
        <v>4488</v>
      </c>
      <c r="G156" s="94"/>
    </row>
    <row r="157" spans="1:7" x14ac:dyDescent="0.25">
      <c r="A157" s="80">
        <v>44381</v>
      </c>
      <c r="B157" s="6">
        <v>22</v>
      </c>
      <c r="C157" s="6">
        <f t="shared" si="8"/>
        <v>205</v>
      </c>
      <c r="D157" s="6">
        <v>15</v>
      </c>
      <c r="E157" s="6">
        <f t="shared" si="7"/>
        <v>4305</v>
      </c>
      <c r="F157" s="6">
        <f t="shared" si="6"/>
        <v>4510</v>
      </c>
      <c r="G157" s="94"/>
    </row>
    <row r="158" spans="1:7" x14ac:dyDescent="0.25">
      <c r="A158" s="80">
        <v>44382</v>
      </c>
      <c r="B158" s="6">
        <v>24</v>
      </c>
      <c r="C158" s="6">
        <f t="shared" si="8"/>
        <v>183</v>
      </c>
      <c r="D158" s="6">
        <v>46</v>
      </c>
      <c r="E158" s="6">
        <f t="shared" si="7"/>
        <v>4351</v>
      </c>
      <c r="F158" s="6">
        <f t="shared" si="6"/>
        <v>4534</v>
      </c>
      <c r="G158" s="94"/>
    </row>
    <row r="159" spans="1:7" x14ac:dyDescent="0.25">
      <c r="A159" s="80">
        <v>44383</v>
      </c>
      <c r="B159" s="6">
        <v>36</v>
      </c>
      <c r="C159" s="6">
        <f t="shared" si="8"/>
        <v>176</v>
      </c>
      <c r="D159" s="6">
        <v>43</v>
      </c>
      <c r="E159" s="6">
        <f t="shared" si="7"/>
        <v>4394</v>
      </c>
      <c r="F159" s="6">
        <f t="shared" si="6"/>
        <v>4570</v>
      </c>
      <c r="G159" s="94"/>
    </row>
    <row r="160" spans="1:7" x14ac:dyDescent="0.25">
      <c r="A160" s="80">
        <v>44384</v>
      </c>
      <c r="B160" s="6">
        <v>21</v>
      </c>
      <c r="C160" s="6">
        <f t="shared" si="8"/>
        <v>189</v>
      </c>
      <c r="D160" s="6">
        <v>8</v>
      </c>
      <c r="E160" s="6">
        <f t="shared" si="7"/>
        <v>4402</v>
      </c>
      <c r="F160" s="6">
        <f t="shared" si="6"/>
        <v>4591</v>
      </c>
      <c r="G160" s="94"/>
    </row>
    <row r="161" spans="1:7" x14ac:dyDescent="0.25">
      <c r="A161" s="80">
        <v>44385</v>
      </c>
      <c r="B161" s="6">
        <v>28</v>
      </c>
      <c r="C161" s="6">
        <f t="shared" si="8"/>
        <v>181</v>
      </c>
      <c r="D161" s="6">
        <v>36</v>
      </c>
      <c r="E161" s="6">
        <f t="shared" si="7"/>
        <v>4438</v>
      </c>
      <c r="F161" s="6">
        <f t="shared" si="6"/>
        <v>4619</v>
      </c>
      <c r="G161" s="94"/>
    </row>
    <row r="162" spans="1:7" x14ac:dyDescent="0.25">
      <c r="A162" s="80">
        <v>44386</v>
      </c>
      <c r="B162" s="6">
        <v>34</v>
      </c>
      <c r="C162" s="6">
        <f t="shared" si="8"/>
        <v>161</v>
      </c>
      <c r="D162" s="6">
        <v>54</v>
      </c>
      <c r="E162" s="6">
        <f t="shared" si="7"/>
        <v>4492</v>
      </c>
      <c r="F162" s="6">
        <f t="shared" si="6"/>
        <v>4653</v>
      </c>
      <c r="G162" s="94"/>
    </row>
    <row r="163" spans="1:7" x14ac:dyDescent="0.25">
      <c r="A163" s="80">
        <v>44387</v>
      </c>
      <c r="B163" s="6">
        <v>13</v>
      </c>
      <c r="C163" s="6">
        <f t="shared" si="8"/>
        <v>137</v>
      </c>
      <c r="D163" s="6">
        <v>37</v>
      </c>
      <c r="E163" s="6">
        <f t="shared" si="7"/>
        <v>4529</v>
      </c>
      <c r="F163" s="6">
        <f t="shared" si="6"/>
        <v>4666</v>
      </c>
      <c r="G163" s="94"/>
    </row>
    <row r="164" spans="1:7" x14ac:dyDescent="0.25">
      <c r="A164" s="80">
        <v>44388</v>
      </c>
      <c r="B164" s="6">
        <v>3</v>
      </c>
      <c r="C164" s="6">
        <f t="shared" si="8"/>
        <v>125</v>
      </c>
      <c r="D164" s="6">
        <v>15</v>
      </c>
      <c r="E164" s="6">
        <f t="shared" si="7"/>
        <v>4544</v>
      </c>
      <c r="F164" s="6">
        <f t="shared" si="6"/>
        <v>4669</v>
      </c>
      <c r="G164" s="94"/>
    </row>
    <row r="165" spans="1:7" x14ac:dyDescent="0.25">
      <c r="A165" s="80">
        <v>44389</v>
      </c>
      <c r="B165" s="6">
        <v>19</v>
      </c>
      <c r="C165" s="6">
        <f t="shared" si="8"/>
        <v>125</v>
      </c>
      <c r="D165" s="6">
        <v>19</v>
      </c>
      <c r="E165" s="6">
        <f t="shared" si="7"/>
        <v>4563</v>
      </c>
      <c r="F165" s="6">
        <f t="shared" si="6"/>
        <v>4688</v>
      </c>
      <c r="G165" s="94"/>
    </row>
    <row r="166" spans="1:7" x14ac:dyDescent="0.25">
      <c r="A166" s="80">
        <v>44390</v>
      </c>
      <c r="B166" s="6">
        <v>14</v>
      </c>
      <c r="C166" s="6">
        <f t="shared" si="8"/>
        <v>121</v>
      </c>
      <c r="D166" s="6">
        <v>18</v>
      </c>
      <c r="E166" s="6">
        <f t="shared" si="7"/>
        <v>4581</v>
      </c>
      <c r="F166" s="6">
        <f t="shared" si="6"/>
        <v>4702</v>
      </c>
      <c r="G166" s="94"/>
    </row>
    <row r="167" spans="1:7" x14ac:dyDescent="0.25">
      <c r="A167" s="80">
        <v>44391</v>
      </c>
      <c r="B167" s="6">
        <v>15</v>
      </c>
      <c r="C167" s="6">
        <f t="shared" si="8"/>
        <v>115</v>
      </c>
      <c r="D167" s="6">
        <v>21</v>
      </c>
      <c r="E167" s="6">
        <f t="shared" si="7"/>
        <v>4602</v>
      </c>
      <c r="F167" s="6">
        <f t="shared" si="6"/>
        <v>4717</v>
      </c>
      <c r="G167" s="94"/>
    </row>
    <row r="168" spans="1:7" x14ac:dyDescent="0.25">
      <c r="A168" s="80">
        <v>44392</v>
      </c>
      <c r="B168" s="6">
        <v>19</v>
      </c>
      <c r="C168" s="6">
        <f t="shared" si="8"/>
        <v>118</v>
      </c>
      <c r="D168" s="6">
        <v>16</v>
      </c>
      <c r="E168" s="6">
        <f t="shared" si="7"/>
        <v>4618</v>
      </c>
      <c r="F168" s="6">
        <f t="shared" si="6"/>
        <v>4736</v>
      </c>
      <c r="G168" s="94"/>
    </row>
    <row r="169" spans="1:7" x14ac:dyDescent="0.25">
      <c r="A169" s="80">
        <v>44393</v>
      </c>
      <c r="B169" s="6">
        <v>10</v>
      </c>
      <c r="C169" s="6">
        <f t="shared" si="8"/>
        <v>117</v>
      </c>
      <c r="D169" s="6">
        <v>11</v>
      </c>
      <c r="E169" s="6">
        <f t="shared" si="7"/>
        <v>4629</v>
      </c>
      <c r="F169" s="6">
        <f t="shared" si="6"/>
        <v>4746</v>
      </c>
      <c r="G169" s="94"/>
    </row>
    <row r="170" spans="1:7" x14ac:dyDescent="0.25">
      <c r="A170" s="80">
        <v>44394</v>
      </c>
      <c r="B170" s="6">
        <v>8</v>
      </c>
      <c r="C170" s="6">
        <f t="shared" si="8"/>
        <v>115</v>
      </c>
      <c r="D170" s="6">
        <v>10</v>
      </c>
      <c r="E170" s="6">
        <f t="shared" si="7"/>
        <v>4639</v>
      </c>
      <c r="F170" s="6">
        <f t="shared" si="6"/>
        <v>4754</v>
      </c>
      <c r="G170" s="94"/>
    </row>
    <row r="171" spans="1:7" x14ac:dyDescent="0.25">
      <c r="A171" s="80">
        <v>44395</v>
      </c>
      <c r="B171" s="6">
        <v>4</v>
      </c>
      <c r="C171" s="6">
        <f t="shared" si="8"/>
        <v>107</v>
      </c>
      <c r="D171" s="6">
        <v>12</v>
      </c>
      <c r="E171" s="6">
        <f t="shared" si="7"/>
        <v>4651</v>
      </c>
      <c r="F171" s="6">
        <f t="shared" si="6"/>
        <v>4758</v>
      </c>
      <c r="G171" s="94"/>
    </row>
    <row r="172" spans="1:7" x14ac:dyDescent="0.25">
      <c r="A172" s="80">
        <v>44396</v>
      </c>
      <c r="B172" s="6">
        <v>15</v>
      </c>
      <c r="C172" s="6">
        <f t="shared" si="8"/>
        <v>109</v>
      </c>
      <c r="D172" s="6">
        <v>13</v>
      </c>
      <c r="E172" s="6">
        <f t="shared" si="7"/>
        <v>4664</v>
      </c>
      <c r="F172" s="6">
        <f t="shared" si="6"/>
        <v>4773</v>
      </c>
      <c r="G172" s="94"/>
    </row>
    <row r="173" spans="1:7" x14ac:dyDescent="0.25">
      <c r="A173" s="80">
        <v>44397</v>
      </c>
      <c r="B173" s="6">
        <v>4</v>
      </c>
      <c r="C173" s="6">
        <f t="shared" si="8"/>
        <v>109</v>
      </c>
      <c r="D173" s="6">
        <v>4</v>
      </c>
      <c r="E173" s="6">
        <f t="shared" si="7"/>
        <v>4668</v>
      </c>
      <c r="F173" s="6">
        <f t="shared" si="6"/>
        <v>4777</v>
      </c>
      <c r="G173" s="94"/>
    </row>
    <row r="174" spans="1:7" x14ac:dyDescent="0.25">
      <c r="A174" s="80">
        <v>44398</v>
      </c>
      <c r="B174" s="6">
        <v>12</v>
      </c>
      <c r="C174" s="6">
        <f t="shared" si="8"/>
        <v>107</v>
      </c>
      <c r="D174" s="6">
        <v>14</v>
      </c>
      <c r="E174" s="6">
        <f t="shared" si="7"/>
        <v>4682</v>
      </c>
      <c r="F174" s="6">
        <f t="shared" si="6"/>
        <v>4789</v>
      </c>
      <c r="G174" s="94"/>
    </row>
    <row r="175" spans="1:7" x14ac:dyDescent="0.25">
      <c r="A175" s="80">
        <v>44399</v>
      </c>
      <c r="B175" s="6">
        <v>10</v>
      </c>
      <c r="C175" s="6">
        <f t="shared" si="8"/>
        <v>97</v>
      </c>
      <c r="D175" s="6">
        <v>20</v>
      </c>
      <c r="E175" s="6">
        <f t="shared" si="7"/>
        <v>4702</v>
      </c>
      <c r="F175" s="6">
        <f t="shared" si="6"/>
        <v>4799</v>
      </c>
      <c r="G175" s="94"/>
    </row>
    <row r="176" spans="1:7" x14ac:dyDescent="0.25">
      <c r="A176" s="80">
        <v>44400</v>
      </c>
      <c r="B176" s="6">
        <v>5</v>
      </c>
      <c r="C176" s="6">
        <f t="shared" si="8"/>
        <v>91</v>
      </c>
      <c r="D176" s="6">
        <v>11</v>
      </c>
      <c r="E176" s="6">
        <f t="shared" si="7"/>
        <v>4713</v>
      </c>
      <c r="F176" s="6">
        <f t="shared" si="6"/>
        <v>4804</v>
      </c>
      <c r="G176" s="94"/>
    </row>
    <row r="177" spans="1:7" x14ac:dyDescent="0.25">
      <c r="A177" s="80">
        <v>44401</v>
      </c>
      <c r="B177" s="6">
        <v>5</v>
      </c>
      <c r="C177" s="6">
        <f t="shared" si="8"/>
        <v>87</v>
      </c>
      <c r="D177" s="6">
        <v>9</v>
      </c>
      <c r="E177" s="6">
        <f t="shared" si="7"/>
        <v>4722</v>
      </c>
      <c r="F177" s="6">
        <f t="shared" si="6"/>
        <v>4809</v>
      </c>
      <c r="G177" s="94"/>
    </row>
    <row r="178" spans="1:7" x14ac:dyDescent="0.25">
      <c r="A178" s="80">
        <v>44402</v>
      </c>
      <c r="B178" s="6">
        <v>4</v>
      </c>
      <c r="C178" s="6">
        <f t="shared" si="8"/>
        <v>89</v>
      </c>
      <c r="D178" s="6">
        <v>2</v>
      </c>
      <c r="E178" s="6">
        <f t="shared" si="7"/>
        <v>4724</v>
      </c>
      <c r="F178" s="6">
        <f t="shared" si="6"/>
        <v>4813</v>
      </c>
      <c r="G178" s="94"/>
    </row>
    <row r="179" spans="1:7" x14ac:dyDescent="0.25">
      <c r="A179" s="80">
        <v>44403</v>
      </c>
      <c r="B179" s="6">
        <v>10</v>
      </c>
      <c r="C179" s="6">
        <f t="shared" si="8"/>
        <v>84</v>
      </c>
      <c r="D179" s="6">
        <v>15</v>
      </c>
      <c r="E179" s="6">
        <f t="shared" si="7"/>
        <v>4739</v>
      </c>
      <c r="F179" s="6">
        <f t="shared" si="6"/>
        <v>4823</v>
      </c>
      <c r="G179" s="94"/>
    </row>
    <row r="180" spans="1:7" x14ac:dyDescent="0.25">
      <c r="A180" s="80">
        <v>44404</v>
      </c>
      <c r="B180" s="6">
        <v>8</v>
      </c>
      <c r="C180" s="6">
        <f t="shared" si="8"/>
        <v>72</v>
      </c>
      <c r="D180" s="6">
        <v>20</v>
      </c>
      <c r="E180" s="6">
        <f t="shared" si="7"/>
        <v>4759</v>
      </c>
      <c r="F180" s="6">
        <f t="shared" si="6"/>
        <v>4831</v>
      </c>
      <c r="G180" s="94"/>
    </row>
    <row r="181" spans="1:7" x14ac:dyDescent="0.25">
      <c r="A181" s="80">
        <v>44405</v>
      </c>
      <c r="B181" s="6">
        <v>6</v>
      </c>
      <c r="C181" s="6">
        <f t="shared" si="8"/>
        <v>68</v>
      </c>
      <c r="D181" s="6">
        <v>10</v>
      </c>
      <c r="E181" s="6">
        <f t="shared" si="7"/>
        <v>4769</v>
      </c>
      <c r="F181" s="6">
        <f t="shared" si="6"/>
        <v>4837</v>
      </c>
      <c r="G181" s="94"/>
    </row>
    <row r="182" spans="1:7" x14ac:dyDescent="0.25">
      <c r="A182" s="80">
        <v>44406</v>
      </c>
      <c r="B182" s="6">
        <v>10</v>
      </c>
      <c r="C182" s="6">
        <f t="shared" si="8"/>
        <v>67</v>
      </c>
      <c r="D182" s="6">
        <v>11</v>
      </c>
      <c r="E182" s="6">
        <f t="shared" si="7"/>
        <v>4780</v>
      </c>
      <c r="F182" s="6">
        <f t="shared" si="6"/>
        <v>4847</v>
      </c>
      <c r="G182" s="94"/>
    </row>
    <row r="183" spans="1:7" x14ac:dyDescent="0.25">
      <c r="A183" s="80">
        <v>44407</v>
      </c>
      <c r="B183" s="6">
        <v>5</v>
      </c>
      <c r="C183" s="6">
        <f t="shared" si="8"/>
        <v>63</v>
      </c>
      <c r="D183" s="6">
        <v>9</v>
      </c>
      <c r="E183" s="6">
        <f t="shared" si="7"/>
        <v>4789</v>
      </c>
      <c r="F183" s="6">
        <f t="shared" si="6"/>
        <v>4852</v>
      </c>
      <c r="G183" s="94"/>
    </row>
    <row r="184" spans="1:7" x14ac:dyDescent="0.25">
      <c r="A184" s="80">
        <v>44408</v>
      </c>
      <c r="B184" s="6">
        <v>8</v>
      </c>
      <c r="C184" s="6">
        <f t="shared" si="8"/>
        <v>49</v>
      </c>
      <c r="D184" s="6">
        <v>22</v>
      </c>
      <c r="E184" s="6">
        <f t="shared" si="7"/>
        <v>4811</v>
      </c>
      <c r="F184" s="6">
        <f t="shared" si="6"/>
        <v>4860</v>
      </c>
      <c r="G184" s="94"/>
    </row>
    <row r="185" spans="1:7" x14ac:dyDescent="0.25">
      <c r="A185" s="80">
        <v>44409</v>
      </c>
      <c r="B185" s="6">
        <v>0</v>
      </c>
      <c r="C185" s="6">
        <f t="shared" si="8"/>
        <v>45</v>
      </c>
      <c r="D185" s="6">
        <v>4</v>
      </c>
      <c r="E185" s="6">
        <f t="shared" si="7"/>
        <v>4815</v>
      </c>
      <c r="F185" s="6">
        <f t="shared" si="6"/>
        <v>4860</v>
      </c>
      <c r="G185" s="94"/>
    </row>
    <row r="186" spans="1:7" x14ac:dyDescent="0.25">
      <c r="A186" s="80">
        <v>44410</v>
      </c>
      <c r="B186" s="6">
        <v>8</v>
      </c>
      <c r="C186" s="6">
        <f t="shared" si="8"/>
        <v>41</v>
      </c>
      <c r="D186" s="6">
        <v>12</v>
      </c>
      <c r="E186" s="6">
        <f t="shared" si="7"/>
        <v>4827</v>
      </c>
      <c r="F186" s="6">
        <f t="shared" si="6"/>
        <v>4868</v>
      </c>
      <c r="G186" s="94"/>
    </row>
    <row r="187" spans="1:7" x14ac:dyDescent="0.25">
      <c r="A187" s="80">
        <v>44411</v>
      </c>
      <c r="B187" s="6">
        <v>7</v>
      </c>
      <c r="C187" s="6">
        <f t="shared" si="8"/>
        <v>40</v>
      </c>
      <c r="D187" s="6">
        <v>8</v>
      </c>
      <c r="E187" s="6">
        <f t="shared" si="7"/>
        <v>4835</v>
      </c>
      <c r="F187" s="6">
        <f t="shared" si="6"/>
        <v>4875</v>
      </c>
      <c r="G187" s="94"/>
    </row>
    <row r="188" spans="1:7" x14ac:dyDescent="0.25">
      <c r="A188" s="80">
        <v>44412</v>
      </c>
      <c r="B188" s="6">
        <v>11</v>
      </c>
      <c r="C188" s="6">
        <f t="shared" si="8"/>
        <v>38</v>
      </c>
      <c r="D188" s="6">
        <v>13</v>
      </c>
      <c r="E188" s="6">
        <f t="shared" si="7"/>
        <v>4848</v>
      </c>
      <c r="F188" s="6">
        <f t="shared" si="6"/>
        <v>4886</v>
      </c>
      <c r="G188" s="94"/>
    </row>
    <row r="189" spans="1:7" x14ac:dyDescent="0.25">
      <c r="A189" s="80">
        <v>44413</v>
      </c>
      <c r="B189" s="6">
        <v>6</v>
      </c>
      <c r="C189" s="6">
        <f t="shared" si="8"/>
        <v>39</v>
      </c>
      <c r="D189" s="6">
        <v>5</v>
      </c>
      <c r="E189" s="6">
        <f t="shared" si="7"/>
        <v>4853</v>
      </c>
      <c r="F189" s="6">
        <f t="shared" si="6"/>
        <v>4892</v>
      </c>
      <c r="G189" s="94"/>
    </row>
    <row r="190" spans="1:7" x14ac:dyDescent="0.25">
      <c r="A190" s="80">
        <v>44414</v>
      </c>
      <c r="B190" s="6">
        <v>5</v>
      </c>
      <c r="C190" s="6">
        <f t="shared" si="8"/>
        <v>40</v>
      </c>
      <c r="D190" s="6">
        <v>4</v>
      </c>
      <c r="E190" s="6">
        <f t="shared" si="7"/>
        <v>4857</v>
      </c>
      <c r="F190" s="6">
        <f t="shared" si="6"/>
        <v>4897</v>
      </c>
      <c r="G190" s="94"/>
    </row>
    <row r="191" spans="1:7" x14ac:dyDescent="0.25">
      <c r="A191" s="80">
        <v>44415</v>
      </c>
      <c r="B191" s="6">
        <v>4</v>
      </c>
      <c r="C191" s="6">
        <f t="shared" si="8"/>
        <v>40</v>
      </c>
      <c r="D191" s="6">
        <v>4</v>
      </c>
      <c r="E191" s="6">
        <f t="shared" si="7"/>
        <v>4861</v>
      </c>
      <c r="F191" s="6">
        <f t="shared" si="6"/>
        <v>4901</v>
      </c>
      <c r="G191" s="94"/>
    </row>
    <row r="192" spans="1:7" x14ac:dyDescent="0.25">
      <c r="A192" s="80">
        <v>44416</v>
      </c>
      <c r="B192" s="6">
        <v>4</v>
      </c>
      <c r="C192" s="6">
        <f t="shared" si="8"/>
        <v>42</v>
      </c>
      <c r="D192" s="6">
        <v>2</v>
      </c>
      <c r="E192" s="6">
        <f t="shared" si="7"/>
        <v>4863</v>
      </c>
      <c r="F192" s="6">
        <f t="shared" si="6"/>
        <v>4905</v>
      </c>
      <c r="G192" s="94"/>
    </row>
    <row r="193" spans="1:7" x14ac:dyDescent="0.25">
      <c r="A193" s="80">
        <v>44417</v>
      </c>
      <c r="B193" s="6">
        <v>5</v>
      </c>
      <c r="C193" s="6">
        <f t="shared" si="8"/>
        <v>38</v>
      </c>
      <c r="D193" s="6">
        <v>9</v>
      </c>
      <c r="E193" s="6">
        <f t="shared" si="7"/>
        <v>4872</v>
      </c>
      <c r="F193" s="6">
        <f t="shared" si="6"/>
        <v>4910</v>
      </c>
      <c r="G193" s="94"/>
    </row>
    <row r="194" spans="1:7" x14ac:dyDescent="0.25">
      <c r="A194" s="80">
        <v>44418</v>
      </c>
      <c r="B194" s="6">
        <v>2</v>
      </c>
      <c r="C194" s="6">
        <f t="shared" si="8"/>
        <v>34</v>
      </c>
      <c r="D194" s="6">
        <v>6</v>
      </c>
      <c r="E194" s="6">
        <f t="shared" si="7"/>
        <v>4878</v>
      </c>
      <c r="F194" s="6">
        <f t="shared" si="6"/>
        <v>4912</v>
      </c>
      <c r="G194" s="94"/>
    </row>
    <row r="195" spans="1:7" x14ac:dyDescent="0.25">
      <c r="A195" s="80">
        <v>44419</v>
      </c>
      <c r="B195" s="6">
        <v>1</v>
      </c>
      <c r="C195" s="6">
        <f t="shared" si="8"/>
        <v>29</v>
      </c>
      <c r="D195" s="6">
        <v>6</v>
      </c>
      <c r="E195" s="6">
        <f t="shared" si="7"/>
        <v>4884</v>
      </c>
      <c r="F195" s="6">
        <f t="shared" si="6"/>
        <v>4913</v>
      </c>
      <c r="G195" s="94"/>
    </row>
    <row r="196" spans="1:7" x14ac:dyDescent="0.25">
      <c r="A196" s="80">
        <v>44420</v>
      </c>
      <c r="B196" s="6">
        <v>6</v>
      </c>
      <c r="C196" s="6">
        <f t="shared" si="8"/>
        <v>29</v>
      </c>
      <c r="D196" s="6">
        <v>6</v>
      </c>
      <c r="E196" s="6">
        <f t="shared" si="7"/>
        <v>4890</v>
      </c>
      <c r="F196" s="6">
        <f t="shared" si="6"/>
        <v>4919</v>
      </c>
      <c r="G196" s="94"/>
    </row>
    <row r="197" spans="1:7" x14ac:dyDescent="0.25">
      <c r="A197" s="80">
        <v>44421</v>
      </c>
      <c r="B197" s="6">
        <v>1</v>
      </c>
      <c r="C197" s="6">
        <f t="shared" si="8"/>
        <v>27</v>
      </c>
      <c r="D197" s="6">
        <v>3</v>
      </c>
      <c r="E197" s="6">
        <f t="shared" si="7"/>
        <v>4893</v>
      </c>
      <c r="F197" s="6">
        <f t="shared" si="6"/>
        <v>4920</v>
      </c>
      <c r="G197" s="94"/>
    </row>
    <row r="198" spans="1:7" x14ac:dyDescent="0.25">
      <c r="A198" s="80">
        <v>44422</v>
      </c>
      <c r="B198" s="6">
        <v>1</v>
      </c>
      <c r="C198" s="6">
        <f t="shared" si="8"/>
        <v>25</v>
      </c>
      <c r="D198" s="6">
        <v>3</v>
      </c>
      <c r="E198" s="6">
        <f t="shared" si="7"/>
        <v>4896</v>
      </c>
      <c r="F198" s="6">
        <f t="shared" si="6"/>
        <v>4921</v>
      </c>
      <c r="G198" s="94"/>
    </row>
    <row r="199" spans="1:7" x14ac:dyDescent="0.25">
      <c r="A199" s="80">
        <v>44423</v>
      </c>
      <c r="B199" s="6">
        <v>3</v>
      </c>
      <c r="C199" s="6">
        <f t="shared" si="8"/>
        <v>27</v>
      </c>
      <c r="D199" s="6">
        <v>1</v>
      </c>
      <c r="E199" s="6">
        <f t="shared" si="7"/>
        <v>4897</v>
      </c>
      <c r="F199" s="6">
        <f t="shared" si="6"/>
        <v>4924</v>
      </c>
      <c r="G199" s="94"/>
    </row>
    <row r="200" spans="1:7" x14ac:dyDescent="0.25">
      <c r="A200" s="80">
        <v>44424</v>
      </c>
      <c r="B200" s="6">
        <v>6</v>
      </c>
      <c r="C200" s="6">
        <f t="shared" si="8"/>
        <v>30</v>
      </c>
      <c r="D200" s="6">
        <v>3</v>
      </c>
      <c r="E200" s="6">
        <f t="shared" si="7"/>
        <v>4900</v>
      </c>
      <c r="F200" s="6">
        <f t="shared" si="6"/>
        <v>4930</v>
      </c>
      <c r="G200" s="94"/>
    </row>
    <row r="201" spans="1:7" x14ac:dyDescent="0.25">
      <c r="A201" s="80">
        <v>44425</v>
      </c>
      <c r="B201" s="6">
        <v>3</v>
      </c>
      <c r="C201" s="6">
        <f t="shared" si="8"/>
        <v>31</v>
      </c>
      <c r="D201" s="6">
        <v>2</v>
      </c>
      <c r="E201" s="6">
        <f t="shared" si="7"/>
        <v>4902</v>
      </c>
      <c r="F201" s="6">
        <f t="shared" si="6"/>
        <v>4933</v>
      </c>
      <c r="G201" s="94"/>
    </row>
    <row r="202" spans="1:7" x14ac:dyDescent="0.25">
      <c r="A202" s="80">
        <v>44426</v>
      </c>
      <c r="B202" s="6">
        <v>9</v>
      </c>
      <c r="C202" s="6">
        <f t="shared" si="8"/>
        <v>37</v>
      </c>
      <c r="D202" s="6">
        <v>3</v>
      </c>
      <c r="E202" s="6">
        <f t="shared" si="7"/>
        <v>4905</v>
      </c>
      <c r="F202" s="6">
        <f t="shared" ref="F202:F221" si="9">E202+C202</f>
        <v>4942</v>
      </c>
      <c r="G202" s="94"/>
    </row>
    <row r="203" spans="1:7" x14ac:dyDescent="0.25">
      <c r="A203" s="80">
        <v>44427</v>
      </c>
      <c r="B203" s="6">
        <v>3</v>
      </c>
      <c r="C203" s="6">
        <f t="shared" si="8"/>
        <v>34</v>
      </c>
      <c r="D203" s="6">
        <v>6</v>
      </c>
      <c r="E203" s="6">
        <f t="shared" ref="E203:E221" si="10">E202+D203</f>
        <v>4911</v>
      </c>
      <c r="F203" s="6">
        <f t="shared" si="9"/>
        <v>4945</v>
      </c>
      <c r="G203" s="94"/>
    </row>
    <row r="204" spans="1:7" x14ac:dyDescent="0.25">
      <c r="A204" s="80">
        <v>44428</v>
      </c>
      <c r="B204" s="6">
        <v>5</v>
      </c>
      <c r="C204" s="6">
        <f t="shared" si="8"/>
        <v>37</v>
      </c>
      <c r="D204" s="6">
        <v>2</v>
      </c>
      <c r="E204" s="6">
        <f t="shared" si="10"/>
        <v>4913</v>
      </c>
      <c r="F204" s="6">
        <f t="shared" si="9"/>
        <v>4950</v>
      </c>
      <c r="G204" s="94"/>
    </row>
    <row r="205" spans="1:7" x14ac:dyDescent="0.25">
      <c r="A205" s="80">
        <v>44429</v>
      </c>
      <c r="B205" s="6">
        <v>3</v>
      </c>
      <c r="C205" s="6">
        <f t="shared" si="8"/>
        <v>36</v>
      </c>
      <c r="D205" s="6">
        <v>4</v>
      </c>
      <c r="E205" s="6">
        <f t="shared" si="10"/>
        <v>4917</v>
      </c>
      <c r="F205" s="6">
        <f t="shared" si="9"/>
        <v>4953</v>
      </c>
      <c r="G205" s="94"/>
    </row>
    <row r="206" spans="1:7" x14ac:dyDescent="0.25">
      <c r="A206" s="80">
        <v>44430</v>
      </c>
      <c r="B206" s="6">
        <v>11</v>
      </c>
      <c r="C206" s="6">
        <f t="shared" si="8"/>
        <v>42</v>
      </c>
      <c r="D206" s="6">
        <v>5</v>
      </c>
      <c r="E206" s="6">
        <f t="shared" si="10"/>
        <v>4922</v>
      </c>
      <c r="F206" s="6">
        <f t="shared" si="9"/>
        <v>4964</v>
      </c>
      <c r="G206" s="94"/>
    </row>
    <row r="207" spans="1:7" x14ac:dyDescent="0.25">
      <c r="A207" s="80">
        <v>44431</v>
      </c>
      <c r="B207" s="6">
        <v>6</v>
      </c>
      <c r="C207" s="6">
        <f t="shared" si="8"/>
        <v>43</v>
      </c>
      <c r="D207" s="6">
        <v>5</v>
      </c>
      <c r="E207" s="6">
        <f t="shared" si="10"/>
        <v>4927</v>
      </c>
      <c r="F207" s="6">
        <f t="shared" si="9"/>
        <v>4970</v>
      </c>
      <c r="G207" s="94"/>
    </row>
    <row r="208" spans="1:7" x14ac:dyDescent="0.25">
      <c r="A208" s="80">
        <v>44432</v>
      </c>
      <c r="B208" s="6">
        <v>4</v>
      </c>
      <c r="C208" s="6">
        <f t="shared" si="8"/>
        <v>41</v>
      </c>
      <c r="D208" s="6">
        <v>6</v>
      </c>
      <c r="E208" s="6">
        <f t="shared" si="10"/>
        <v>4933</v>
      </c>
      <c r="F208" s="6">
        <f t="shared" si="9"/>
        <v>4974</v>
      </c>
      <c r="G208" s="94"/>
    </row>
    <row r="209" spans="1:7" x14ac:dyDescent="0.25">
      <c r="A209" s="80">
        <v>44433</v>
      </c>
      <c r="B209" s="6">
        <v>1</v>
      </c>
      <c r="C209" s="6">
        <f t="shared" si="8"/>
        <v>34</v>
      </c>
      <c r="D209" s="6">
        <v>8</v>
      </c>
      <c r="E209" s="6">
        <f t="shared" si="10"/>
        <v>4941</v>
      </c>
      <c r="F209" s="6">
        <f t="shared" si="9"/>
        <v>4975</v>
      </c>
      <c r="G209" s="94"/>
    </row>
    <row r="210" spans="1:7" x14ac:dyDescent="0.25">
      <c r="A210" s="80">
        <v>44434</v>
      </c>
      <c r="B210" s="6">
        <v>4</v>
      </c>
      <c r="C210" s="6">
        <f t="shared" si="8"/>
        <v>26</v>
      </c>
      <c r="D210" s="6">
        <v>12</v>
      </c>
      <c r="E210" s="6">
        <f t="shared" si="10"/>
        <v>4953</v>
      </c>
      <c r="F210" s="6">
        <f t="shared" si="9"/>
        <v>4979</v>
      </c>
      <c r="G210" s="94"/>
    </row>
    <row r="211" spans="1:7" x14ac:dyDescent="0.25">
      <c r="A211" s="80">
        <v>44435</v>
      </c>
      <c r="B211" s="6">
        <v>0</v>
      </c>
      <c r="C211" s="6">
        <f t="shared" si="8"/>
        <v>23</v>
      </c>
      <c r="D211" s="6">
        <v>3</v>
      </c>
      <c r="E211" s="6">
        <f t="shared" si="10"/>
        <v>4956</v>
      </c>
      <c r="F211" s="6">
        <f t="shared" si="9"/>
        <v>4979</v>
      </c>
      <c r="G211" s="94"/>
    </row>
    <row r="212" spans="1:7" x14ac:dyDescent="0.25">
      <c r="A212" s="80">
        <v>44436</v>
      </c>
      <c r="B212" s="6">
        <v>2</v>
      </c>
      <c r="C212" s="6">
        <f t="shared" ref="C212:C221" si="11">C211-D212+B212</f>
        <v>21</v>
      </c>
      <c r="D212" s="6">
        <v>4</v>
      </c>
      <c r="E212" s="6">
        <f t="shared" si="10"/>
        <v>4960</v>
      </c>
      <c r="F212" s="6">
        <f t="shared" si="9"/>
        <v>4981</v>
      </c>
      <c r="G212" s="94"/>
    </row>
    <row r="213" spans="1:7" x14ac:dyDescent="0.25">
      <c r="A213" s="80">
        <v>44437</v>
      </c>
      <c r="B213" s="6">
        <v>3</v>
      </c>
      <c r="C213" s="6">
        <f t="shared" si="11"/>
        <v>18</v>
      </c>
      <c r="D213" s="6">
        <v>6</v>
      </c>
      <c r="E213" s="6">
        <f t="shared" si="10"/>
        <v>4966</v>
      </c>
      <c r="F213" s="6">
        <f t="shared" si="9"/>
        <v>4984</v>
      </c>
      <c r="G213" s="94"/>
    </row>
    <row r="214" spans="1:7" x14ac:dyDescent="0.25">
      <c r="A214" s="80">
        <v>44438</v>
      </c>
      <c r="B214" s="6">
        <v>5</v>
      </c>
      <c r="C214" s="6">
        <f t="shared" si="11"/>
        <v>17</v>
      </c>
      <c r="D214" s="6">
        <v>6</v>
      </c>
      <c r="E214" s="6">
        <f t="shared" si="10"/>
        <v>4972</v>
      </c>
      <c r="F214" s="6">
        <f t="shared" si="9"/>
        <v>4989</v>
      </c>
      <c r="G214" s="94"/>
    </row>
    <row r="215" spans="1:7" x14ac:dyDescent="0.25">
      <c r="A215" s="80">
        <v>44439</v>
      </c>
      <c r="B215" s="6">
        <v>5</v>
      </c>
      <c r="C215" s="6">
        <f t="shared" si="11"/>
        <v>18</v>
      </c>
      <c r="D215" s="6">
        <v>4</v>
      </c>
      <c r="E215" s="6">
        <f t="shared" si="10"/>
        <v>4976</v>
      </c>
      <c r="F215" s="6">
        <f t="shared" si="9"/>
        <v>4994</v>
      </c>
      <c r="G215" s="94"/>
    </row>
    <row r="216" spans="1:7" x14ac:dyDescent="0.25">
      <c r="A216" s="80">
        <v>44440</v>
      </c>
      <c r="B216" s="6">
        <v>5</v>
      </c>
      <c r="C216" s="6">
        <f t="shared" si="11"/>
        <v>17</v>
      </c>
      <c r="D216" s="6">
        <v>6</v>
      </c>
      <c r="E216" s="6">
        <f t="shared" si="10"/>
        <v>4982</v>
      </c>
      <c r="F216" s="6">
        <f t="shared" si="9"/>
        <v>4999</v>
      </c>
      <c r="G216" s="94"/>
    </row>
    <row r="217" spans="1:7" x14ac:dyDescent="0.25">
      <c r="A217" s="80">
        <v>44441</v>
      </c>
      <c r="B217" s="6">
        <v>1</v>
      </c>
      <c r="C217" s="6">
        <f t="shared" si="11"/>
        <v>13</v>
      </c>
      <c r="D217" s="6">
        <v>5</v>
      </c>
      <c r="E217" s="6">
        <f t="shared" si="10"/>
        <v>4987</v>
      </c>
      <c r="F217" s="6">
        <f t="shared" si="9"/>
        <v>5000</v>
      </c>
      <c r="G217" s="94"/>
    </row>
    <row r="218" spans="1:7" x14ac:dyDescent="0.25">
      <c r="A218" s="80">
        <v>44442</v>
      </c>
      <c r="B218" s="6">
        <v>2</v>
      </c>
      <c r="C218" s="6">
        <f t="shared" si="11"/>
        <v>14</v>
      </c>
      <c r="D218" s="6">
        <v>1</v>
      </c>
      <c r="E218" s="6">
        <f t="shared" si="10"/>
        <v>4988</v>
      </c>
      <c r="F218" s="6">
        <f t="shared" si="9"/>
        <v>5002</v>
      </c>
      <c r="G218" s="94"/>
    </row>
    <row r="219" spans="1:7" x14ac:dyDescent="0.25">
      <c r="A219" s="80">
        <v>44443</v>
      </c>
      <c r="B219" s="6">
        <v>3</v>
      </c>
      <c r="C219" s="6">
        <f t="shared" si="11"/>
        <v>15</v>
      </c>
      <c r="D219" s="6">
        <v>2</v>
      </c>
      <c r="E219" s="6">
        <f t="shared" si="10"/>
        <v>4990</v>
      </c>
      <c r="F219" s="6">
        <f t="shared" si="9"/>
        <v>5005</v>
      </c>
      <c r="G219" s="94"/>
    </row>
    <row r="220" spans="1:7" x14ac:dyDescent="0.25">
      <c r="A220" s="80">
        <v>44444</v>
      </c>
      <c r="B220" s="6">
        <v>0</v>
      </c>
      <c r="C220" s="6">
        <f t="shared" si="11"/>
        <v>12</v>
      </c>
      <c r="D220" s="6">
        <v>3</v>
      </c>
      <c r="E220" s="6">
        <f t="shared" si="10"/>
        <v>4993</v>
      </c>
      <c r="F220" s="6">
        <f t="shared" si="9"/>
        <v>5005</v>
      </c>
      <c r="G220" s="94"/>
    </row>
    <row r="221" spans="1:7" x14ac:dyDescent="0.25">
      <c r="A221" s="80">
        <v>44445</v>
      </c>
      <c r="B221" s="6">
        <v>3</v>
      </c>
      <c r="C221" s="6">
        <f t="shared" si="11"/>
        <v>12</v>
      </c>
      <c r="D221" s="6">
        <v>3</v>
      </c>
      <c r="E221" s="6">
        <f t="shared" si="10"/>
        <v>4996</v>
      </c>
      <c r="F221" s="6">
        <f t="shared" si="9"/>
        <v>5008</v>
      </c>
      <c r="G221" s="94"/>
    </row>
    <row r="222" spans="1:7" x14ac:dyDescent="0.25">
      <c r="A222" s="80">
        <v>44446</v>
      </c>
      <c r="B222" s="6">
        <v>6</v>
      </c>
      <c r="C222" s="6">
        <f t="shared" ref="C222" si="12">C221-D222+B222</f>
        <v>15</v>
      </c>
      <c r="D222" s="6">
        <v>3</v>
      </c>
      <c r="E222" s="6">
        <f t="shared" ref="E222" si="13">E221+D222</f>
        <v>4999</v>
      </c>
      <c r="F222" s="6">
        <f t="shared" ref="F222" si="14">E222+C222</f>
        <v>5014</v>
      </c>
      <c r="G222" s="94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zoomScale="80" zoomScaleNormal="80" workbookViewId="0">
      <pane xSplit="3" ySplit="7" topLeftCell="D8" activePane="bottomRight" state="frozen"/>
      <selection pane="topRight" activeCell="E1" sqref="E1"/>
      <selection pane="bottomLeft" activeCell="A8" sqref="A8"/>
      <selection pane="bottomRight" activeCell="Q258" sqref="Q8:Q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x14ac:dyDescent="0.25">
      <c r="A1" s="15" t="s">
        <v>460</v>
      </c>
      <c r="B1" s="15"/>
      <c r="C1" s="19"/>
      <c r="D1" s="19"/>
    </row>
    <row r="2" spans="1:17" x14ac:dyDescent="0.25">
      <c r="A2" s="1"/>
      <c r="B2" s="1"/>
      <c r="C2" s="11"/>
      <c r="D2" s="11"/>
    </row>
    <row r="3" spans="1:17" x14ac:dyDescent="0.25">
      <c r="A3" s="1"/>
      <c r="B3" s="1"/>
      <c r="C3" s="11"/>
      <c r="D3" s="11"/>
    </row>
    <row r="4" spans="1:17" x14ac:dyDescent="0.25">
      <c r="A4" s="20" t="s">
        <v>298</v>
      </c>
      <c r="B4" s="59" t="s">
        <v>624</v>
      </c>
      <c r="C4" s="12"/>
      <c r="D4" s="12"/>
    </row>
    <row r="5" spans="1:17" ht="60" customHeight="1" x14ac:dyDescent="0.25">
      <c r="A5" s="110" t="s">
        <v>1</v>
      </c>
      <c r="B5" s="110" t="s">
        <v>2</v>
      </c>
      <c r="C5" s="112" t="s">
        <v>3</v>
      </c>
      <c r="D5" s="114" t="s">
        <v>459</v>
      </c>
      <c r="E5" s="105" t="s">
        <v>272</v>
      </c>
      <c r="F5" s="105" t="s">
        <v>273</v>
      </c>
      <c r="G5" s="106" t="s">
        <v>300</v>
      </c>
      <c r="H5" s="109" t="s">
        <v>299</v>
      </c>
      <c r="I5" s="109" t="s">
        <v>297</v>
      </c>
      <c r="J5" s="105" t="s">
        <v>296</v>
      </c>
      <c r="K5" s="106" t="s">
        <v>303</v>
      </c>
      <c r="L5" s="106" t="s">
        <v>304</v>
      </c>
      <c r="M5" s="105" t="s">
        <v>302</v>
      </c>
      <c r="Q5" s="99" t="s">
        <v>439</v>
      </c>
    </row>
    <row r="6" spans="1:17" ht="15" customHeight="1" x14ac:dyDescent="0.25">
      <c r="A6" s="111"/>
      <c r="B6" s="111"/>
      <c r="C6" s="113"/>
      <c r="D6" s="115"/>
      <c r="E6" s="105"/>
      <c r="F6" s="105"/>
      <c r="G6" s="107"/>
      <c r="H6" s="109"/>
      <c r="I6" s="109"/>
      <c r="J6" s="105"/>
      <c r="K6" s="107"/>
      <c r="L6" s="107"/>
      <c r="M6" s="105"/>
      <c r="Q6" s="100"/>
    </row>
    <row r="7" spans="1:17" ht="15.75" customHeight="1" x14ac:dyDescent="0.25">
      <c r="A7" s="111"/>
      <c r="B7" s="111"/>
      <c r="C7" s="113"/>
      <c r="D7" s="115"/>
      <c r="E7" s="105"/>
      <c r="F7" s="105"/>
      <c r="G7" s="108"/>
      <c r="H7" s="109"/>
      <c r="I7" s="109"/>
      <c r="J7" s="105"/>
      <c r="K7" s="108"/>
      <c r="L7" s="108"/>
      <c r="M7" s="105"/>
      <c r="Q7" s="101"/>
    </row>
    <row r="8" spans="1:17" x14ac:dyDescent="0.25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4</v>
      </c>
      <c r="M8" s="21" t="e">
        <f>SUM(#REF!)</f>
        <v>#REF!</v>
      </c>
      <c r="P8" s="42">
        <f t="shared" ref="P8:P71" si="0">SUM(D8:D8)</f>
        <v>0</v>
      </c>
      <c r="Q8" s="120">
        <f>SUM(P8:P26)</f>
        <v>4</v>
      </c>
    </row>
    <row r="9" spans="1:17" x14ac:dyDescent="0.25">
      <c r="A9" s="61"/>
      <c r="B9" s="62" t="s">
        <v>4</v>
      </c>
      <c r="C9" s="43" t="s">
        <v>4</v>
      </c>
      <c r="D9" s="76">
        <f>COUNTIFS('TOTAL SUSPEK'!$F:$F,"mranggen")</f>
        <v>2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2</v>
      </c>
      <c r="Q9" s="8"/>
    </row>
    <row r="10" spans="1:17" x14ac:dyDescent="0.25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  <c r="Q10" s="8"/>
    </row>
    <row r="11" spans="1:17" x14ac:dyDescent="0.25">
      <c r="A11" s="61"/>
      <c r="B11" s="62" t="s">
        <v>4</v>
      </c>
      <c r="C11" s="43" t="s">
        <v>6</v>
      </c>
      <c r="D11" s="76">
        <f>COUNTIFS('TOTAL SUSPEK'!$F:$F,"Kalitengah")</f>
        <v>0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0</v>
      </c>
      <c r="Q11" s="8"/>
    </row>
    <row r="12" spans="1:17" x14ac:dyDescent="0.25">
      <c r="A12" s="61"/>
      <c r="B12" s="62" t="s">
        <v>4</v>
      </c>
      <c r="C12" s="43" t="s">
        <v>7</v>
      </c>
      <c r="D12" s="76">
        <f>COUNTIFS('TOTAL SUSPEK'!$F:$F,"brumbung")</f>
        <v>0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0</v>
      </c>
      <c r="Q12" s="8"/>
    </row>
    <row r="13" spans="1:17" x14ac:dyDescent="0.25">
      <c r="A13" s="61"/>
      <c r="B13" s="62" t="s">
        <v>4</v>
      </c>
      <c r="C13" s="43" t="s">
        <v>8</v>
      </c>
      <c r="D13" s="76">
        <f>COUNTIFS('TOTAL SUSPEK'!$F:$F,"Sumberejo",'TOTAL SUSPEK'!$E:$E,"mranggen")</f>
        <v>0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0</v>
      </c>
      <c r="Q13" s="8"/>
    </row>
    <row r="14" spans="1:17" x14ac:dyDescent="0.25">
      <c r="A14" s="61"/>
      <c r="B14" s="62" t="s">
        <v>4</v>
      </c>
      <c r="C14" s="43" t="s">
        <v>9</v>
      </c>
      <c r="D14" s="76">
        <f>COUNTIFS('TOTAL SUSPEK'!$F:$F,"Bandungrejo",'TOTAL SUSPEK'!$E:$E,"mranggen")</f>
        <v>0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0</v>
      </c>
      <c r="Q14" s="8"/>
    </row>
    <row r="15" spans="1:17" x14ac:dyDescent="0.25">
      <c r="A15" s="61"/>
      <c r="B15" s="62" t="s">
        <v>4</v>
      </c>
      <c r="C15" s="43" t="s">
        <v>10</v>
      </c>
      <c r="D15" s="76">
        <f>COUNTIFS('TOTAL SUSPEK'!$F:$F,"menur")</f>
        <v>1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1</v>
      </c>
      <c r="Q15" s="8"/>
    </row>
    <row r="16" spans="1:17" x14ac:dyDescent="0.25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  <c r="Q16" s="8"/>
    </row>
    <row r="17" spans="1:17" x14ac:dyDescent="0.25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  <c r="Q17" s="8"/>
    </row>
    <row r="18" spans="1:17" x14ac:dyDescent="0.25">
      <c r="A18" s="61"/>
      <c r="B18" s="62" t="s">
        <v>4</v>
      </c>
      <c r="C18" s="43" t="s">
        <v>13</v>
      </c>
      <c r="D18" s="76">
        <f>COUNTIFS('TOTAL SUSPEK'!$F:$F,"ngemplak")</f>
        <v>0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0</v>
      </c>
      <c r="Q18" s="8"/>
    </row>
    <row r="19" spans="1:17" x14ac:dyDescent="0.25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  <c r="Q19" s="8"/>
    </row>
    <row r="20" spans="1:17" x14ac:dyDescent="0.25">
      <c r="A20" s="61"/>
      <c r="B20" s="62" t="s">
        <v>4</v>
      </c>
      <c r="C20" s="43" t="s">
        <v>15</v>
      </c>
      <c r="D20" s="76">
        <f>COUNTIFS('TOTAL SUSPEK'!$F:$F,"jamus")</f>
        <v>0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0</v>
      </c>
      <c r="Q20" s="8"/>
    </row>
    <row r="21" spans="1:17" x14ac:dyDescent="0.25">
      <c r="A21" s="61"/>
      <c r="B21" s="62" t="s">
        <v>4</v>
      </c>
      <c r="C21" s="43" t="s">
        <v>16</v>
      </c>
      <c r="D21" s="76">
        <f>COUNTIFS('TOTAL SUSPEK'!$F:$F,"waru")</f>
        <v>0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0</v>
      </c>
      <c r="Q21" s="8"/>
    </row>
    <row r="22" spans="1:17" x14ac:dyDescent="0.25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  <c r="Q22" s="8"/>
    </row>
    <row r="23" spans="1:17" x14ac:dyDescent="0.25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  <c r="Q23" s="8"/>
    </row>
    <row r="24" spans="1:17" x14ac:dyDescent="0.25">
      <c r="A24" s="61"/>
      <c r="B24" s="62" t="s">
        <v>4</v>
      </c>
      <c r="C24" s="43" t="s">
        <v>19</v>
      </c>
      <c r="D24" s="76">
        <f>COUNTIFS('TOTAL SUSPEK'!$F:$F,"banyumeneng")</f>
        <v>0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0</v>
      </c>
      <c r="Q24" s="8"/>
    </row>
    <row r="25" spans="1:17" x14ac:dyDescent="0.25">
      <c r="A25" s="61"/>
      <c r="B25" s="62" t="s">
        <v>4</v>
      </c>
      <c r="C25" s="43" t="s">
        <v>20</v>
      </c>
      <c r="D25" s="76">
        <f>COUNTIFS('TOTAL SUSPEK'!$F:$F,"kebonbatur")</f>
        <v>0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0</v>
      </c>
      <c r="Q25" s="8"/>
    </row>
    <row r="26" spans="1:17" x14ac:dyDescent="0.25">
      <c r="A26" s="61"/>
      <c r="B26" s="62" t="s">
        <v>4</v>
      </c>
      <c r="C26" s="43" t="s">
        <v>21</v>
      </c>
      <c r="D26" s="76">
        <f>COUNTIFS('TOTAL SUSPEK'!$F:$F,"batursari")</f>
        <v>1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1</v>
      </c>
      <c r="Q26" s="8"/>
    </row>
    <row r="27" spans="1:17" ht="15" customHeight="1" x14ac:dyDescent="0.25">
      <c r="A27" s="61">
        <v>2</v>
      </c>
      <c r="B27" s="62" t="s">
        <v>22</v>
      </c>
      <c r="C27" s="43" t="s">
        <v>23</v>
      </c>
      <c r="D27" s="76">
        <f>COUNTIFS('TOTAL SUSPEK'!$F:$F,"wonowoso")</f>
        <v>0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1</v>
      </c>
      <c r="M27" s="22" t="e">
        <f>SUM(#REF!)</f>
        <v>#REF!</v>
      </c>
      <c r="P27" s="42">
        <f t="shared" si="0"/>
        <v>0</v>
      </c>
      <c r="Q27" s="120">
        <f>SUM(P27:P43)</f>
        <v>1</v>
      </c>
    </row>
    <row r="28" spans="1:17" ht="15" customHeight="1" x14ac:dyDescent="0.25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  <c r="Q28" s="8"/>
    </row>
    <row r="29" spans="1:17" ht="15" customHeight="1" x14ac:dyDescent="0.25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  <c r="Q29" s="8"/>
    </row>
    <row r="30" spans="1:17" ht="15" customHeight="1" x14ac:dyDescent="0.25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  <c r="Q30" s="8"/>
    </row>
    <row r="31" spans="1:17" ht="15" customHeight="1" x14ac:dyDescent="0.25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  <c r="Q31" s="8"/>
    </row>
    <row r="32" spans="1:17" ht="15" customHeight="1" x14ac:dyDescent="0.25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  <c r="Q32" s="8"/>
    </row>
    <row r="33" spans="1:17" ht="15" customHeight="1" x14ac:dyDescent="0.25">
      <c r="A33" s="61"/>
      <c r="B33" s="62" t="s">
        <v>22</v>
      </c>
      <c r="C33" s="43" t="s">
        <v>28</v>
      </c>
      <c r="D33" s="76">
        <f>COUNTIFS('TOTAL SUSPEK'!$F:$F,"Wonokerto")</f>
        <v>0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0</v>
      </c>
      <c r="Q33" s="8"/>
    </row>
    <row r="34" spans="1:17" ht="15" customHeight="1" x14ac:dyDescent="0.25">
      <c r="A34" s="61"/>
      <c r="B34" s="62" t="s">
        <v>22</v>
      </c>
      <c r="C34" s="43" t="s">
        <v>240</v>
      </c>
      <c r="D34" s="76">
        <f>COUNTIFS('TOTAL SUSPEK'!$F:$F,"Karangsari")</f>
        <v>0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0</v>
      </c>
      <c r="Q34" s="8"/>
    </row>
    <row r="35" spans="1:17" ht="15" customHeight="1" x14ac:dyDescent="0.25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  <c r="Q35" s="8"/>
    </row>
    <row r="36" spans="1:17" ht="15" customHeight="1" x14ac:dyDescent="0.25">
      <c r="A36" s="61"/>
      <c r="B36" s="62" t="s">
        <v>22</v>
      </c>
      <c r="C36" s="43" t="s">
        <v>30</v>
      </c>
      <c r="D36" s="76">
        <f>COUNTIFS('TOTAL SUSPEK'!$F:$F,"Donorejo")</f>
        <v>1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1</v>
      </c>
      <c r="Q36" s="8"/>
    </row>
    <row r="37" spans="1:17" ht="15" customHeight="1" x14ac:dyDescent="0.25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  <c r="Q37" s="8"/>
    </row>
    <row r="38" spans="1:17" ht="15" customHeight="1" x14ac:dyDescent="0.25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  <c r="Q38" s="8"/>
    </row>
    <row r="39" spans="1:17" ht="15" customHeight="1" x14ac:dyDescent="0.25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  <c r="Q39" s="8"/>
    </row>
    <row r="40" spans="1:17" ht="15" customHeight="1" x14ac:dyDescent="0.25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  <c r="Q40" s="8"/>
    </row>
    <row r="41" spans="1:17" ht="15" customHeight="1" x14ac:dyDescent="0.25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  <c r="Q41" s="8"/>
    </row>
    <row r="42" spans="1:17" ht="15" customHeight="1" x14ac:dyDescent="0.25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  <c r="Q42" s="8"/>
    </row>
    <row r="43" spans="1:17" ht="15" customHeight="1" x14ac:dyDescent="0.25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  <c r="Q43" s="8"/>
    </row>
    <row r="44" spans="1:17" x14ac:dyDescent="0.25">
      <c r="A44" s="47">
        <v>3</v>
      </c>
      <c r="B44" s="63" t="s">
        <v>36</v>
      </c>
      <c r="C44" s="43" t="s">
        <v>37</v>
      </c>
      <c r="D44" s="76">
        <f>COUNTIFS('TOTAL SUSPEK'!$F:$F,"Botorejo")</f>
        <v>0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0</v>
      </c>
      <c r="M44" s="22" t="e">
        <f>SUM(#REF!)</f>
        <v>#REF!</v>
      </c>
      <c r="P44" s="42">
        <f t="shared" si="0"/>
        <v>0</v>
      </c>
      <c r="Q44" s="120">
        <f>SUM(P44:P64)</f>
        <v>0</v>
      </c>
    </row>
    <row r="45" spans="1:17" x14ac:dyDescent="0.25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  <c r="Q45" s="8"/>
    </row>
    <row r="46" spans="1:17" x14ac:dyDescent="0.25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  <c r="Q46" s="8"/>
    </row>
    <row r="47" spans="1:17" x14ac:dyDescent="0.25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  <c r="Q47" s="8"/>
    </row>
    <row r="48" spans="1:17" x14ac:dyDescent="0.25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  <c r="Q48" s="8"/>
    </row>
    <row r="49" spans="1:17" x14ac:dyDescent="0.25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  <c r="Q49" s="8"/>
    </row>
    <row r="50" spans="1:17" x14ac:dyDescent="0.25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  <c r="Q50" s="8"/>
    </row>
    <row r="51" spans="1:17" x14ac:dyDescent="0.25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  <c r="Q51" s="8"/>
    </row>
    <row r="52" spans="1:17" x14ac:dyDescent="0.25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  <c r="Q52" s="8"/>
    </row>
    <row r="53" spans="1:17" x14ac:dyDescent="0.25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  <c r="Q53" s="8"/>
    </row>
    <row r="54" spans="1:17" x14ac:dyDescent="0.25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  <c r="Q54" s="8"/>
    </row>
    <row r="55" spans="1:17" x14ac:dyDescent="0.25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  <c r="Q55" s="8"/>
    </row>
    <row r="56" spans="1:17" x14ac:dyDescent="0.25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  <c r="Q56" s="8"/>
    </row>
    <row r="57" spans="1:17" x14ac:dyDescent="0.25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  <c r="Q57" s="8"/>
    </row>
    <row r="58" spans="1:17" x14ac:dyDescent="0.25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  <c r="Q58" s="8"/>
    </row>
    <row r="59" spans="1:17" x14ac:dyDescent="0.25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  <c r="Q59" s="8"/>
    </row>
    <row r="60" spans="1:17" x14ac:dyDescent="0.25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  <c r="Q60" s="8"/>
    </row>
    <row r="61" spans="1:17" x14ac:dyDescent="0.25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  <c r="Q61" s="8"/>
    </row>
    <row r="62" spans="1:17" x14ac:dyDescent="0.25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  <c r="Q62" s="8"/>
    </row>
    <row r="63" spans="1:17" x14ac:dyDescent="0.25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  <c r="Q63" s="8"/>
    </row>
    <row r="64" spans="1:17" x14ac:dyDescent="0.25">
      <c r="A64" s="47"/>
      <c r="B64" s="63" t="s">
        <v>36</v>
      </c>
      <c r="C64" s="43" t="s">
        <v>54</v>
      </c>
      <c r="D64" s="76">
        <f>COUNTIFS('TOTAL SUSPEK'!$F:$F,"Jogoloyo")</f>
        <v>0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0</v>
      </c>
      <c r="Q64" s="8"/>
    </row>
    <row r="65" spans="1:17" x14ac:dyDescent="0.25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0</v>
      </c>
      <c r="M65" s="22" t="e">
        <f>SUM(#REF!)</f>
        <v>#REF!</v>
      </c>
      <c r="P65" s="42">
        <f t="shared" si="0"/>
        <v>0</v>
      </c>
      <c r="Q65" s="120">
        <f>SUM(P65:P82)</f>
        <v>0</v>
      </c>
    </row>
    <row r="66" spans="1:17" x14ac:dyDescent="0.25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  <c r="Q66" s="8"/>
    </row>
    <row r="67" spans="1:17" x14ac:dyDescent="0.25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  <c r="Q67" s="8"/>
    </row>
    <row r="68" spans="1:17" x14ac:dyDescent="0.25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  <c r="Q68" s="8"/>
    </row>
    <row r="69" spans="1:17" x14ac:dyDescent="0.25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  <c r="Q69" s="8"/>
    </row>
    <row r="70" spans="1:17" x14ac:dyDescent="0.25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  <c r="Q70" s="8"/>
    </row>
    <row r="71" spans="1:17" x14ac:dyDescent="0.25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  <c r="Q71" s="8"/>
    </row>
    <row r="72" spans="1:17" x14ac:dyDescent="0.25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  <c r="Q72" s="8"/>
    </row>
    <row r="73" spans="1:17" x14ac:dyDescent="0.25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  <c r="Q73" s="8"/>
    </row>
    <row r="74" spans="1:17" x14ac:dyDescent="0.25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  <c r="Q74" s="8"/>
    </row>
    <row r="75" spans="1:17" x14ac:dyDescent="0.25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  <c r="Q75" s="8"/>
    </row>
    <row r="76" spans="1:17" x14ac:dyDescent="0.25">
      <c r="A76" s="61"/>
      <c r="B76" s="62" t="s">
        <v>55</v>
      </c>
      <c r="C76" s="64" t="s">
        <v>66</v>
      </c>
      <c r="D76" s="76">
        <f>COUNTIFS('TOTAL SUSPEK'!$F:$F,"Tambirejo")</f>
        <v>0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0</v>
      </c>
      <c r="Q76" s="8"/>
    </row>
    <row r="77" spans="1:17" x14ac:dyDescent="0.25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  <c r="Q77" s="8"/>
    </row>
    <row r="78" spans="1:17" x14ac:dyDescent="0.25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  <c r="Q78" s="8"/>
    </row>
    <row r="79" spans="1:17" x14ac:dyDescent="0.25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  <c r="Q79" s="8"/>
    </row>
    <row r="80" spans="1:17" x14ac:dyDescent="0.25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  <c r="Q80" s="8"/>
    </row>
    <row r="81" spans="1:17" x14ac:dyDescent="0.25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  <c r="Q81" s="8"/>
    </row>
    <row r="82" spans="1:17" x14ac:dyDescent="0.25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  <c r="Q82" s="8"/>
    </row>
    <row r="83" spans="1:17" ht="15" customHeight="1" x14ac:dyDescent="0.25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1</v>
      </c>
      <c r="M83" s="22" t="e">
        <f>SUM(#REF!)</f>
        <v>#REF!</v>
      </c>
      <c r="P83" s="42">
        <f t="shared" si="1"/>
        <v>0</v>
      </c>
      <c r="Q83" s="120">
        <f>SUM(P83:P99)</f>
        <v>1</v>
      </c>
    </row>
    <row r="84" spans="1:17" ht="15" customHeight="1" x14ac:dyDescent="0.25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  <c r="Q84" s="8"/>
    </row>
    <row r="85" spans="1:17" ht="15" customHeight="1" x14ac:dyDescent="0.25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  <c r="Q85" s="8"/>
    </row>
    <row r="86" spans="1:17" ht="15" customHeight="1" x14ac:dyDescent="0.25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  <c r="Q86" s="8"/>
    </row>
    <row r="87" spans="1:17" ht="15" customHeight="1" x14ac:dyDescent="0.25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  <c r="Q87" s="8"/>
    </row>
    <row r="88" spans="1:17" ht="15" customHeight="1" x14ac:dyDescent="0.25">
      <c r="A88" s="61"/>
      <c r="B88" s="18" t="s">
        <v>73</v>
      </c>
      <c r="C88" s="43" t="s">
        <v>79</v>
      </c>
      <c r="D88" s="76">
        <f>COUNTIFS('TOTAL SUSPEK'!$F:$F,"Tuwang")</f>
        <v>1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1</v>
      </c>
      <c r="Q88" s="8"/>
    </row>
    <row r="89" spans="1:17" ht="15" customHeight="1" x14ac:dyDescent="0.25">
      <c r="A89" s="61"/>
      <c r="B89" s="18" t="s">
        <v>73</v>
      </c>
      <c r="C89" s="43" t="s">
        <v>80</v>
      </c>
      <c r="D89" s="76">
        <f>COUNTIFS('TOTAL SUSPEK'!$F:$F,"Wonorejo",'TOTAL SUSPEK'!$E:$E,"karanganyar")</f>
        <v>0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0</v>
      </c>
      <c r="Q89" s="8"/>
    </row>
    <row r="90" spans="1:17" ht="15" customHeight="1" x14ac:dyDescent="0.25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  <c r="Q90" s="8"/>
    </row>
    <row r="91" spans="1:17" ht="15" customHeight="1" x14ac:dyDescent="0.25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  <c r="Q91" s="8"/>
    </row>
    <row r="92" spans="1:17" ht="15" customHeight="1" x14ac:dyDescent="0.25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  <c r="Q92" s="8"/>
    </row>
    <row r="93" spans="1:17" ht="15" customHeight="1" x14ac:dyDescent="0.25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  <c r="Q93" s="8"/>
    </row>
    <row r="94" spans="1:17" ht="15" customHeight="1" x14ac:dyDescent="0.25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  <c r="Q94" s="8"/>
    </row>
    <row r="95" spans="1:17" ht="15" customHeight="1" x14ac:dyDescent="0.25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  <c r="Q95" s="8"/>
    </row>
    <row r="96" spans="1:17" ht="15" customHeight="1" x14ac:dyDescent="0.25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  <c r="Q96" s="8"/>
    </row>
    <row r="97" spans="1:17" ht="15" customHeight="1" x14ac:dyDescent="0.25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  <c r="Q97" s="8"/>
    </row>
    <row r="98" spans="1:17" ht="15" customHeight="1" x14ac:dyDescent="0.25">
      <c r="A98" s="61"/>
      <c r="B98" s="18" t="s">
        <v>73</v>
      </c>
      <c r="C98" s="43" t="s">
        <v>86</v>
      </c>
      <c r="D98" s="76">
        <f>COUNTIFS('TOTAL SUSPEK'!$F:$F,"Jatirejo")</f>
        <v>0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0</v>
      </c>
      <c r="Q98" s="8"/>
    </row>
    <row r="99" spans="1:17" ht="15" customHeight="1" x14ac:dyDescent="0.25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  <c r="Q99" s="8"/>
    </row>
    <row r="100" spans="1:17" ht="15" customHeight="1" x14ac:dyDescent="0.25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0</v>
      </c>
      <c r="M100" s="22" t="e">
        <f>SUM(#REF!)</f>
        <v>#REF!</v>
      </c>
      <c r="P100" s="42">
        <f t="shared" si="1"/>
        <v>0</v>
      </c>
      <c r="Q100" s="120">
        <f>SUM(P100:P114)</f>
        <v>0</v>
      </c>
    </row>
    <row r="101" spans="1:17" ht="15" customHeight="1" x14ac:dyDescent="0.25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  <c r="Q101" s="8"/>
    </row>
    <row r="102" spans="1:17" ht="15" customHeight="1" x14ac:dyDescent="0.25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  <c r="Q102" s="8"/>
    </row>
    <row r="103" spans="1:17" ht="15" customHeight="1" x14ac:dyDescent="0.25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  <c r="Q103" s="8"/>
    </row>
    <row r="104" spans="1:17" ht="15" customHeight="1" x14ac:dyDescent="0.25">
      <c r="A104" s="61"/>
      <c r="B104" s="18" t="s">
        <v>87</v>
      </c>
      <c r="C104" s="43" t="s">
        <v>92</v>
      </c>
      <c r="D104" s="76">
        <f>COUNTIFS('TOTAL SUSPEK'!$F:$F,"Mlaten")</f>
        <v>0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0</v>
      </c>
      <c r="Q104" s="8"/>
    </row>
    <row r="105" spans="1:17" ht="15" customHeight="1" x14ac:dyDescent="0.25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  <c r="Q105" s="8"/>
    </row>
    <row r="106" spans="1:17" ht="15" customHeight="1" x14ac:dyDescent="0.25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  <c r="Q106" s="8"/>
    </row>
    <row r="107" spans="1:17" ht="15" customHeight="1" x14ac:dyDescent="0.25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  <c r="Q107" s="8"/>
    </row>
    <row r="108" spans="1:17" ht="15" customHeight="1" x14ac:dyDescent="0.25">
      <c r="A108" s="61"/>
      <c r="B108" s="18" t="s">
        <v>87</v>
      </c>
      <c r="C108" s="43" t="s">
        <v>96</v>
      </c>
      <c r="D108" s="76">
        <f>COUNTIFS('TOTAL SUSPEK'!$F:$F,"Bakung")</f>
        <v>0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0</v>
      </c>
      <c r="Q108" s="8"/>
    </row>
    <row r="109" spans="1:17" ht="15" customHeight="1" x14ac:dyDescent="0.25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  <c r="Q109" s="8"/>
    </row>
    <row r="110" spans="1:17" ht="15" customHeight="1" x14ac:dyDescent="0.25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  <c r="Q110" s="8"/>
    </row>
    <row r="111" spans="1:17" ht="15" customHeight="1" x14ac:dyDescent="0.25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  <c r="Q111" s="8"/>
    </row>
    <row r="112" spans="1:17" ht="15" customHeight="1" x14ac:dyDescent="0.25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  <c r="Q112" s="8"/>
    </row>
    <row r="113" spans="1:17" ht="15" customHeight="1" x14ac:dyDescent="0.25">
      <c r="A113" s="61"/>
      <c r="B113" s="18" t="s">
        <v>87</v>
      </c>
      <c r="C113" s="43" t="s">
        <v>100</v>
      </c>
      <c r="D113" s="76">
        <f>COUNTIFS('TOTAL SUSPEK'!$F:$F,"Pecuk")</f>
        <v>0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0</v>
      </c>
      <c r="Q113" s="8"/>
    </row>
    <row r="114" spans="1:17" ht="15" customHeight="1" x14ac:dyDescent="0.25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  <c r="Q114" s="8"/>
    </row>
    <row r="115" spans="1:17" x14ac:dyDescent="0.25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0</v>
      </c>
      <c r="M115" s="22" t="e">
        <f>SUM(#REF!)</f>
        <v>#REF!</v>
      </c>
      <c r="P115" s="42">
        <f t="shared" si="1"/>
        <v>0</v>
      </c>
      <c r="Q115" s="120">
        <f>SUM(P115:P133)</f>
        <v>0</v>
      </c>
    </row>
    <row r="116" spans="1:17" x14ac:dyDescent="0.25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  <c r="Q116" s="8"/>
    </row>
    <row r="117" spans="1:17" x14ac:dyDescent="0.25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  <c r="Q117" s="8"/>
    </row>
    <row r="118" spans="1:17" x14ac:dyDescent="0.25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  <c r="Q118" s="8"/>
    </row>
    <row r="119" spans="1:17" x14ac:dyDescent="0.25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  <c r="Q119" s="8"/>
    </row>
    <row r="120" spans="1:17" x14ac:dyDescent="0.25">
      <c r="A120" s="61"/>
      <c r="B120" s="18" t="s">
        <v>102</v>
      </c>
      <c r="C120" s="43" t="s">
        <v>108</v>
      </c>
      <c r="D120" s="76">
        <f>COUNTIFS('TOTAL SUSPEK'!$F:$F,"Bintoro")</f>
        <v>0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0</v>
      </c>
      <c r="Q120" s="8"/>
    </row>
    <row r="121" spans="1:17" x14ac:dyDescent="0.25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  <c r="Q121" s="8"/>
    </row>
    <row r="122" spans="1:17" s="14" customFormat="1" x14ac:dyDescent="0.25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  <c r="Q122" s="43"/>
    </row>
    <row r="123" spans="1:17" x14ac:dyDescent="0.25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  <c r="Q123" s="8"/>
    </row>
    <row r="124" spans="1:17" x14ac:dyDescent="0.25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  <c r="Q124" s="8"/>
    </row>
    <row r="125" spans="1:17" x14ac:dyDescent="0.25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  <c r="Q125" s="8"/>
    </row>
    <row r="126" spans="1:17" x14ac:dyDescent="0.25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  <c r="Q126" s="8"/>
    </row>
    <row r="127" spans="1:17" x14ac:dyDescent="0.25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  <c r="Q127" s="8"/>
    </row>
    <row r="128" spans="1:17" x14ac:dyDescent="0.25">
      <c r="A128" s="61"/>
      <c r="B128" s="18" t="s">
        <v>102</v>
      </c>
      <c r="C128" s="43" t="s">
        <v>115</v>
      </c>
      <c r="D128" s="76">
        <f>COUNTIFS('TOTAL SUSPEK'!$F:$F,"Katonsari")</f>
        <v>0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0</v>
      </c>
      <c r="Q128" s="8"/>
    </row>
    <row r="129" spans="1:17" x14ac:dyDescent="0.25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  <c r="Q129" s="8"/>
    </row>
    <row r="130" spans="1:17" x14ac:dyDescent="0.25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  <c r="Q130" s="8"/>
    </row>
    <row r="131" spans="1:17" x14ac:dyDescent="0.25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  <c r="Q131" s="8"/>
    </row>
    <row r="132" spans="1:17" x14ac:dyDescent="0.25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  <c r="Q132" s="8"/>
    </row>
    <row r="133" spans="1:17" x14ac:dyDescent="0.25">
      <c r="A133" s="61"/>
      <c r="B133" s="18" t="s">
        <v>102</v>
      </c>
      <c r="C133" s="43" t="s">
        <v>120</v>
      </c>
      <c r="D133" s="76">
        <f>COUNTIFS('TOTAL SUSPEK'!$F:$F,"Mangunjiwan")</f>
        <v>0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0</v>
      </c>
      <c r="Q133" s="8"/>
    </row>
    <row r="134" spans="1:17" x14ac:dyDescent="0.25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1</v>
      </c>
      <c r="M134" s="22" t="e">
        <f>SUM(#REF!)</f>
        <v>#REF!</v>
      </c>
      <c r="P134" s="42">
        <f t="shared" si="1"/>
        <v>0</v>
      </c>
      <c r="Q134" s="120">
        <f>SUM(P134:P154)</f>
        <v>1</v>
      </c>
    </row>
    <row r="135" spans="1:17" x14ac:dyDescent="0.25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  <c r="Q135" s="8"/>
    </row>
    <row r="136" spans="1:17" x14ac:dyDescent="0.25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  <c r="Q136" s="8"/>
    </row>
    <row r="137" spans="1:17" x14ac:dyDescent="0.25">
      <c r="A137" s="61"/>
      <c r="B137" s="18" t="s">
        <v>121</v>
      </c>
      <c r="C137" s="43" t="s">
        <v>124</v>
      </c>
      <c r="D137" s="76">
        <f>COUNTIFS('TOTAL SUSPEK'!$F:$F,"Gebangarum")</f>
        <v>0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0</v>
      </c>
      <c r="Q137" s="8"/>
    </row>
    <row r="138" spans="1:17" x14ac:dyDescent="0.25">
      <c r="A138" s="61"/>
      <c r="B138" s="18" t="s">
        <v>121</v>
      </c>
      <c r="C138" s="43" t="s">
        <v>125</v>
      </c>
      <c r="D138" s="76">
        <f>COUNTIFS('TOTAL SUSPEK'!$F:$F,"Gebang")</f>
        <v>0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0</v>
      </c>
      <c r="Q138" s="8"/>
    </row>
    <row r="139" spans="1:17" x14ac:dyDescent="0.25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  <c r="Q139" s="8"/>
    </row>
    <row r="140" spans="1:17" x14ac:dyDescent="0.25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  <c r="Q140" s="8"/>
    </row>
    <row r="141" spans="1:17" x14ac:dyDescent="0.25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  <c r="Q141" s="8"/>
    </row>
    <row r="142" spans="1:17" x14ac:dyDescent="0.25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  <c r="Q142" s="8"/>
    </row>
    <row r="143" spans="1:17" x14ac:dyDescent="0.25">
      <c r="A143" s="61"/>
      <c r="B143" s="18" t="s">
        <v>121</v>
      </c>
      <c r="C143" s="43" t="s">
        <v>129</v>
      </c>
      <c r="D143" s="76">
        <f>COUNTIFS('TOTAL SUSPEK'!$F:$F,"Margolinduk")</f>
        <v>0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0</v>
      </c>
      <c r="Q143" s="8"/>
    </row>
    <row r="144" spans="1:17" x14ac:dyDescent="0.25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  <c r="Q144" s="8"/>
    </row>
    <row r="145" spans="1:17" x14ac:dyDescent="0.25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  <c r="Q145" s="8"/>
    </row>
    <row r="146" spans="1:17" x14ac:dyDescent="0.25">
      <c r="A146" s="61"/>
      <c r="B146" s="18" t="s">
        <v>121</v>
      </c>
      <c r="C146" s="43" t="s">
        <v>132</v>
      </c>
      <c r="D146" s="76">
        <f>COUNTIFS('TOTAL SUSPEK'!$F:$F,"Jatirogo")</f>
        <v>0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0</v>
      </c>
      <c r="Q146" s="8"/>
    </row>
    <row r="147" spans="1:17" x14ac:dyDescent="0.25">
      <c r="A147" s="61"/>
      <c r="B147" s="18" t="s">
        <v>121</v>
      </c>
      <c r="C147" s="43" t="s">
        <v>133</v>
      </c>
      <c r="D147" s="76">
        <f>COUNTIFS('TOTAL SUSPEK'!$F:$F,"Poncoharjo")</f>
        <v>1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1</v>
      </c>
      <c r="Q147" s="8"/>
    </row>
    <row r="148" spans="1:17" x14ac:dyDescent="0.25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  <c r="Q148" s="8"/>
    </row>
    <row r="149" spans="1:17" x14ac:dyDescent="0.25">
      <c r="A149" s="61"/>
      <c r="B149" s="18" t="s">
        <v>121</v>
      </c>
      <c r="C149" s="43" t="s">
        <v>135</v>
      </c>
      <c r="D149" s="76">
        <f>COUNTIFS('TOTAL SUSPEK'!$F:$F,"Krajanbogo")</f>
        <v>0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0</v>
      </c>
      <c r="Q149" s="8"/>
    </row>
    <row r="150" spans="1:17" x14ac:dyDescent="0.25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  <c r="Q150" s="8"/>
    </row>
    <row r="151" spans="1:17" x14ac:dyDescent="0.25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  <c r="Q151" s="8"/>
    </row>
    <row r="152" spans="1:17" x14ac:dyDescent="0.25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  <c r="Q152" s="8"/>
    </row>
    <row r="153" spans="1:17" x14ac:dyDescent="0.25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  <c r="Q153" s="8"/>
    </row>
    <row r="154" spans="1:17" x14ac:dyDescent="0.25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  <c r="Q154" s="8"/>
    </row>
    <row r="155" spans="1:17" ht="15" customHeight="1" x14ac:dyDescent="0.25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1</v>
      </c>
      <c r="M155" s="22" t="e">
        <f>SUM(#REF!)</f>
        <v>#REF!</v>
      </c>
      <c r="P155" s="42">
        <f t="shared" si="2"/>
        <v>0</v>
      </c>
      <c r="Q155" s="120">
        <f>SUM(P155:P174)</f>
        <v>1</v>
      </c>
    </row>
    <row r="156" spans="1:17" ht="15" customHeight="1" x14ac:dyDescent="0.25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  <c r="Q156" s="8"/>
    </row>
    <row r="157" spans="1:17" ht="15" customHeight="1" x14ac:dyDescent="0.25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  <c r="Q157" s="8"/>
    </row>
    <row r="158" spans="1:17" ht="15" customHeight="1" x14ac:dyDescent="0.25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  <c r="Q158" s="8"/>
    </row>
    <row r="159" spans="1:17" ht="15" customHeight="1" x14ac:dyDescent="0.25">
      <c r="A159" s="61"/>
      <c r="B159" s="18" t="s">
        <v>141</v>
      </c>
      <c r="C159" s="43" t="s">
        <v>146</v>
      </c>
      <c r="D159" s="76">
        <f>COUNTIFS('TOTAL SUSPEK'!$F:$F,"Bakalrejo")</f>
        <v>0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0</v>
      </c>
      <c r="Q159" s="8"/>
    </row>
    <row r="160" spans="1:17" ht="15" customHeight="1" x14ac:dyDescent="0.25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  <c r="Q160" s="8"/>
    </row>
    <row r="161" spans="1:17" ht="15" customHeight="1" x14ac:dyDescent="0.25">
      <c r="A161" s="61"/>
      <c r="B161" s="18" t="s">
        <v>141</v>
      </c>
      <c r="C161" s="43" t="s">
        <v>147</v>
      </c>
      <c r="D161" s="76">
        <f>COUNTIFS('TOTAL SUSPEK'!$F:$F,"Bumiharjo")</f>
        <v>0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0</v>
      </c>
      <c r="Q161" s="8"/>
    </row>
    <row r="162" spans="1:17" ht="15" customHeight="1" x14ac:dyDescent="0.25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  <c r="Q162" s="8"/>
    </row>
    <row r="163" spans="1:17" ht="15" customHeight="1" x14ac:dyDescent="0.25">
      <c r="A163" s="61"/>
      <c r="B163" s="18" t="s">
        <v>141</v>
      </c>
      <c r="C163" s="43" t="s">
        <v>149</v>
      </c>
      <c r="D163" s="76">
        <f>COUNTIFS('TOTAL SUSPEK'!$F:$F,"Bogosari")</f>
        <v>0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0</v>
      </c>
      <c r="Q163" s="8"/>
    </row>
    <row r="164" spans="1:17" ht="15" customHeight="1" x14ac:dyDescent="0.25">
      <c r="A164" s="61"/>
      <c r="B164" s="18" t="s">
        <v>141</v>
      </c>
      <c r="C164" s="43" t="s">
        <v>150</v>
      </c>
      <c r="D164" s="76">
        <f>COUNTIFS('TOTAL SUSPEK'!$F:$F,"Guntur")</f>
        <v>0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0</v>
      </c>
      <c r="Q164" s="8"/>
    </row>
    <row r="165" spans="1:17" ht="15" customHeight="1" x14ac:dyDescent="0.25">
      <c r="A165" s="61"/>
      <c r="B165" s="18" t="s">
        <v>141</v>
      </c>
      <c r="C165" s="43" t="s">
        <v>151</v>
      </c>
      <c r="D165" s="76">
        <f>COUNTIFS('TOTAL SUSPEK'!$F:$F,"Blerong")</f>
        <v>0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0</v>
      </c>
      <c r="Q165" s="8"/>
    </row>
    <row r="166" spans="1:17" ht="15" customHeight="1" x14ac:dyDescent="0.25">
      <c r="A166" s="61"/>
      <c r="B166" s="18" t="s">
        <v>141</v>
      </c>
      <c r="C166" s="43" t="s">
        <v>152</v>
      </c>
      <c r="D166" s="76">
        <f>COUNTIFS('TOTAL SUSPEK'!$F:$F,"Pamongan")</f>
        <v>0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0</v>
      </c>
      <c r="Q166" s="8"/>
    </row>
    <row r="167" spans="1:17" ht="15" customHeight="1" x14ac:dyDescent="0.25">
      <c r="A167" s="61"/>
      <c r="B167" s="18" t="s">
        <v>141</v>
      </c>
      <c r="C167" s="43" t="s">
        <v>153</v>
      </c>
      <c r="D167" s="76">
        <f>COUNTIFS('TOTAL SUSPEK'!$F:$F,"Sukorejo")</f>
        <v>0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0</v>
      </c>
      <c r="Q167" s="8"/>
    </row>
    <row r="168" spans="1:17" ht="15" customHeight="1" x14ac:dyDescent="0.25">
      <c r="A168" s="61"/>
      <c r="B168" s="18" t="s">
        <v>141</v>
      </c>
      <c r="C168" s="43" t="s">
        <v>154</v>
      </c>
      <c r="D168" s="76">
        <f>COUNTIFS('TOTAL SUSPEK'!$F:$F,"Sarirejo")</f>
        <v>0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0</v>
      </c>
      <c r="Q168" s="8"/>
    </row>
    <row r="169" spans="1:17" ht="15" customHeight="1" x14ac:dyDescent="0.25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  <c r="Q169" s="8"/>
    </row>
    <row r="170" spans="1:17" ht="15" customHeight="1" x14ac:dyDescent="0.25">
      <c r="A170" s="61"/>
      <c r="B170" s="18" t="s">
        <v>141</v>
      </c>
      <c r="C170" s="43" t="s">
        <v>156</v>
      </c>
      <c r="D170" s="76">
        <f>COUNTIFS('TOTAL SUSPEK'!$F:$F,"Gaji")</f>
        <v>1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1</v>
      </c>
      <c r="Q170" s="8"/>
    </row>
    <row r="171" spans="1:17" ht="15" customHeight="1" x14ac:dyDescent="0.25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  <c r="Q171" s="8"/>
    </row>
    <row r="172" spans="1:17" ht="15" customHeight="1" x14ac:dyDescent="0.25">
      <c r="A172" s="61"/>
      <c r="B172" s="18" t="s">
        <v>141</v>
      </c>
      <c r="C172" s="43" t="s">
        <v>158</v>
      </c>
      <c r="D172" s="76">
        <f>COUNTIFS('TOTAL SUSPEK'!$F:$F,"Krandon")</f>
        <v>0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0</v>
      </c>
      <c r="Q172" s="8"/>
    </row>
    <row r="173" spans="1:17" ht="15" customHeight="1" x14ac:dyDescent="0.25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  <c r="Q173" s="8"/>
    </row>
    <row r="174" spans="1:17" ht="15" customHeight="1" x14ac:dyDescent="0.25">
      <c r="A174" s="61"/>
      <c r="B174" s="18" t="s">
        <v>141</v>
      </c>
      <c r="C174" s="43" t="s">
        <v>80</v>
      </c>
      <c r="D174" s="76">
        <f>COUNTIFS('TOTAL SUSPEK'!$F:$F,"Wonorejo",'TOTAL SUSPEK'!$E:$E,"guntur")</f>
        <v>0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0</v>
      </c>
      <c r="Q174" s="8"/>
    </row>
    <row r="175" spans="1:17" ht="15" customHeight="1" x14ac:dyDescent="0.25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2</v>
      </c>
      <c r="M175" s="22" t="e">
        <f>SUM(#REF!)</f>
        <v>#REF!</v>
      </c>
      <c r="P175" s="42">
        <f t="shared" si="2"/>
        <v>0</v>
      </c>
      <c r="Q175" s="120">
        <f>SUM(P175:P186)</f>
        <v>2</v>
      </c>
    </row>
    <row r="176" spans="1:17" ht="15" customHeight="1" x14ac:dyDescent="0.25">
      <c r="A176" s="5"/>
      <c r="B176" s="18" t="s">
        <v>164</v>
      </c>
      <c r="C176" s="43" t="s">
        <v>161</v>
      </c>
      <c r="D176" s="76">
        <f>COUNTIFS('TOTAL SUSPEK'!$F:$F,"Pundenarum")</f>
        <v>1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1</v>
      </c>
      <c r="Q176" s="8"/>
    </row>
    <row r="177" spans="1:17" ht="15" customHeight="1" x14ac:dyDescent="0.25">
      <c r="A177" s="5"/>
      <c r="B177" s="18" t="s">
        <v>164</v>
      </c>
      <c r="C177" s="43" t="s">
        <v>162</v>
      </c>
      <c r="D177" s="76">
        <f>COUNTIFS('TOTAL SUSPEK'!$F:$F,"Kuripan")</f>
        <v>0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0</v>
      </c>
      <c r="Q177" s="8"/>
    </row>
    <row r="178" spans="1:17" ht="15" customHeight="1" x14ac:dyDescent="0.25">
      <c r="A178" s="5"/>
      <c r="B178" s="18" t="s">
        <v>164</v>
      </c>
      <c r="C178" s="43" t="s">
        <v>163</v>
      </c>
      <c r="D178" s="76">
        <f>COUNTIFS('TOTAL SUSPEK'!$F:$F,"Brambang")</f>
        <v>0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0</v>
      </c>
      <c r="Q178" s="8"/>
    </row>
    <row r="179" spans="1:17" ht="15" customHeight="1" x14ac:dyDescent="0.25">
      <c r="A179" s="5"/>
      <c r="B179" s="18" t="s">
        <v>164</v>
      </c>
      <c r="C179" s="43" t="s">
        <v>164</v>
      </c>
      <c r="D179" s="76">
        <f>COUNTIFS('TOTAL SUSPEK'!$F:$F,"Karangawen")</f>
        <v>0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0</v>
      </c>
      <c r="Q179" s="8"/>
    </row>
    <row r="180" spans="1:17" ht="15" customHeight="1" x14ac:dyDescent="0.25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0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0</v>
      </c>
      <c r="Q180" s="8"/>
    </row>
    <row r="181" spans="1:17" ht="15" customHeight="1" x14ac:dyDescent="0.25">
      <c r="A181" s="5"/>
      <c r="B181" s="18" t="s">
        <v>164</v>
      </c>
      <c r="C181" s="43" t="s">
        <v>166</v>
      </c>
      <c r="D181" s="76">
        <f>COUNTIFS('TOTAL SUSPEK'!$F:$F,"Wonosekar")</f>
        <v>0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0</v>
      </c>
      <c r="Q181" s="8"/>
    </row>
    <row r="182" spans="1:17" ht="15" customHeight="1" x14ac:dyDescent="0.25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0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0</v>
      </c>
      <c r="Q182" s="8"/>
    </row>
    <row r="183" spans="1:17" ht="15" customHeight="1" x14ac:dyDescent="0.25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1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1</v>
      </c>
      <c r="Q183" s="8"/>
    </row>
    <row r="184" spans="1:17" ht="15" customHeight="1" x14ac:dyDescent="0.25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  <c r="Q184" s="8"/>
    </row>
    <row r="185" spans="1:17" ht="15" customHeight="1" x14ac:dyDescent="0.25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  <c r="Q185" s="8"/>
    </row>
    <row r="186" spans="1:17" ht="15" customHeight="1" x14ac:dyDescent="0.25">
      <c r="A186" s="5"/>
      <c r="B186" s="18" t="s">
        <v>164</v>
      </c>
      <c r="C186" s="43" t="s">
        <v>169</v>
      </c>
      <c r="D186" s="76">
        <f>COUNTIFS('TOTAL SUSPEK'!$F:$F,"Jragung")</f>
        <v>0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0</v>
      </c>
      <c r="Q186" s="8"/>
    </row>
    <row r="187" spans="1:17" x14ac:dyDescent="0.25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2</v>
      </c>
      <c r="M187" s="22" t="e">
        <f>SUM(#REF!)</f>
        <v>#REF!</v>
      </c>
      <c r="P187" s="42">
        <f t="shared" si="2"/>
        <v>0</v>
      </c>
      <c r="Q187" s="120">
        <f>SUM(P187:P202)</f>
        <v>2</v>
      </c>
    </row>
    <row r="188" spans="1:17" x14ac:dyDescent="0.25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  <c r="Q188" s="8"/>
    </row>
    <row r="189" spans="1:17" x14ac:dyDescent="0.25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  <c r="Q189" s="8"/>
    </row>
    <row r="190" spans="1:17" x14ac:dyDescent="0.25">
      <c r="A190" s="5"/>
      <c r="B190" s="18" t="s">
        <v>170</v>
      </c>
      <c r="C190" s="68" t="s">
        <v>44</v>
      </c>
      <c r="D190" s="76">
        <f>COUNTIFS('TOTAL SUSPEK'!$F:$F,"Sidomulyo",'TOTAL SUSPEK'!$E:$E,"dempet")</f>
        <v>1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1</v>
      </c>
      <c r="Q190" s="8"/>
    </row>
    <row r="191" spans="1:17" x14ac:dyDescent="0.25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  <c r="Q191" s="8"/>
    </row>
    <row r="192" spans="1:17" x14ac:dyDescent="0.25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  <c r="Q192" s="8"/>
    </row>
    <row r="193" spans="1:17" x14ac:dyDescent="0.25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  <c r="Q193" s="8"/>
    </row>
    <row r="194" spans="1:17" x14ac:dyDescent="0.25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  <c r="Q194" s="8"/>
    </row>
    <row r="195" spans="1:17" x14ac:dyDescent="0.25">
      <c r="A195" s="5"/>
      <c r="B195" s="18" t="s">
        <v>170</v>
      </c>
      <c r="C195" s="43" t="s">
        <v>177</v>
      </c>
      <c r="D195" s="76">
        <f>COUNTIFS('TOTAL SUSPEK'!$F:$F,"Balerejo")</f>
        <v>0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0</v>
      </c>
      <c r="Q195" s="8"/>
    </row>
    <row r="196" spans="1:17" x14ac:dyDescent="0.25">
      <c r="A196" s="5"/>
      <c r="B196" s="18" t="s">
        <v>170</v>
      </c>
      <c r="C196" s="43" t="s">
        <v>53</v>
      </c>
      <c r="D196" s="76">
        <f>COUNTIFS('TOTAL SUSPEK'!$F:$F,"Karangrejo",'TOTAL SUSPEK'!$E:$E,"dempet")</f>
        <v>0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0</v>
      </c>
      <c r="Q196" s="8"/>
    </row>
    <row r="197" spans="1:17" x14ac:dyDescent="0.25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  <c r="Q197" s="8"/>
    </row>
    <row r="198" spans="1:17" x14ac:dyDescent="0.25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  <c r="Q198" s="8"/>
    </row>
    <row r="199" spans="1:17" x14ac:dyDescent="0.25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  <c r="Q199" s="8"/>
    </row>
    <row r="200" spans="1:17" x14ac:dyDescent="0.25">
      <c r="A200" s="5"/>
      <c r="B200" s="18" t="s">
        <v>170</v>
      </c>
      <c r="C200" s="43" t="s">
        <v>398</v>
      </c>
      <c r="D200" s="76">
        <f>COUNTIFS('TOTAL SUSPEK'!$F:$F,"Kedungori")</f>
        <v>1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1</v>
      </c>
      <c r="Q200" s="8"/>
    </row>
    <row r="201" spans="1:17" x14ac:dyDescent="0.25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  <c r="Q201" s="8"/>
    </row>
    <row r="202" spans="1:17" x14ac:dyDescent="0.25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  <c r="Q202" s="8"/>
    </row>
    <row r="203" spans="1:17" ht="15" customHeight="1" x14ac:dyDescent="0.25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0</v>
      </c>
      <c r="M203" s="22" t="e">
        <f>SUM(#REF!)</f>
        <v>#REF!</v>
      </c>
      <c r="P203" s="42">
        <f t="shared" si="3"/>
        <v>0</v>
      </c>
      <c r="Q203" s="120">
        <f>SUM(P203:P216)</f>
        <v>0</v>
      </c>
    </row>
    <row r="204" spans="1:17" ht="15" customHeight="1" x14ac:dyDescent="0.25">
      <c r="A204" s="5"/>
      <c r="B204" s="18" t="s">
        <v>183</v>
      </c>
      <c r="C204" s="43" t="s">
        <v>185</v>
      </c>
      <c r="D204" s="76">
        <f>COUNTIFS('TOTAL SUSPEK'!$F:$F,"Tlogosih")</f>
        <v>0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0</v>
      </c>
      <c r="Q204" s="8"/>
    </row>
    <row r="205" spans="1:17" ht="15" customHeight="1" x14ac:dyDescent="0.25">
      <c r="A205" s="5"/>
      <c r="B205" s="18" t="s">
        <v>183</v>
      </c>
      <c r="C205" s="43" t="s">
        <v>186</v>
      </c>
      <c r="D205" s="76">
        <f>COUNTIFS('TOTAL SUSPEK'!$F:$F,"Megonten")</f>
        <v>0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0</v>
      </c>
      <c r="Q205" s="8"/>
    </row>
    <row r="206" spans="1:17" ht="15" customHeight="1" x14ac:dyDescent="0.25">
      <c r="A206" s="5"/>
      <c r="B206" s="18" t="s">
        <v>183</v>
      </c>
      <c r="C206" s="43" t="s">
        <v>187</v>
      </c>
      <c r="D206" s="76">
        <f>COUNTIFS('TOTAL SUSPEK'!$F:$F,"Soko kidul")</f>
        <v>0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0</v>
      </c>
      <c r="Q206" s="8"/>
    </row>
    <row r="207" spans="1:17" ht="15" customHeight="1" x14ac:dyDescent="0.25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  <c r="Q207" s="8"/>
    </row>
    <row r="208" spans="1:17" ht="15" customHeight="1" x14ac:dyDescent="0.25">
      <c r="A208" s="5"/>
      <c r="B208" s="18" t="s">
        <v>183</v>
      </c>
      <c r="C208" s="43" t="s">
        <v>183</v>
      </c>
      <c r="D208" s="76">
        <f>COUNTIFS('TOTAL SUSPEK'!$F:$F,"Kebonagung")</f>
        <v>0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0</v>
      </c>
      <c r="Q208" s="8"/>
    </row>
    <row r="209" spans="1:17" ht="15" customHeight="1" x14ac:dyDescent="0.25">
      <c r="A209" s="5"/>
      <c r="B209" s="18" t="s">
        <v>183</v>
      </c>
      <c r="C209" s="43" t="s">
        <v>88</v>
      </c>
      <c r="D209" s="76">
        <f>COUNTIFS('TOTAL SUSPEK'!$F:$F,"Mijen",'TOTAL SUSPEK'!$E:$E,"kebonagung")</f>
        <v>0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0</v>
      </c>
      <c r="Q209" s="8"/>
    </row>
    <row r="210" spans="1:17" ht="15" customHeight="1" x14ac:dyDescent="0.25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  <c r="Q210" s="8"/>
    </row>
    <row r="211" spans="1:17" ht="15" customHeight="1" x14ac:dyDescent="0.25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  <c r="Q211" s="8"/>
    </row>
    <row r="212" spans="1:17" ht="15" customHeight="1" x14ac:dyDescent="0.25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  <c r="Q212" s="8"/>
    </row>
    <row r="213" spans="1:17" ht="15" customHeight="1" x14ac:dyDescent="0.25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  <c r="Q213" s="8"/>
    </row>
    <row r="214" spans="1:17" ht="15" customHeight="1" x14ac:dyDescent="0.25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  <c r="Q214" s="8"/>
    </row>
    <row r="215" spans="1:17" ht="15" customHeight="1" x14ac:dyDescent="0.25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  <c r="Q215" s="8"/>
    </row>
    <row r="216" spans="1:17" ht="15" customHeight="1" x14ac:dyDescent="0.25">
      <c r="A216" s="5"/>
      <c r="B216" s="18" t="s">
        <v>183</v>
      </c>
      <c r="C216" s="43" t="s">
        <v>195</v>
      </c>
      <c r="D216" s="76">
        <f>COUNTIFS('TOTAL SUSPEK'!$F:$F,"Mangunan Lor")</f>
        <v>0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0</v>
      </c>
      <c r="Q216" s="8"/>
    </row>
    <row r="217" spans="1:17" x14ac:dyDescent="0.25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2</v>
      </c>
      <c r="M217" s="22" t="e">
        <f>SUM(#REF!)</f>
        <v>#REF!</v>
      </c>
      <c r="N217" s="41" t="s">
        <v>342</v>
      </c>
      <c r="P217" s="42">
        <f t="shared" si="3"/>
        <v>0</v>
      </c>
      <c r="Q217" s="120">
        <f>SUM(P217:P236)</f>
        <v>2</v>
      </c>
    </row>
    <row r="218" spans="1:17" x14ac:dyDescent="0.25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  <c r="Q218" s="8"/>
    </row>
    <row r="219" spans="1:17" x14ac:dyDescent="0.25">
      <c r="A219" s="5"/>
      <c r="B219" s="18" t="s">
        <v>196</v>
      </c>
      <c r="C219" s="43" t="s">
        <v>199</v>
      </c>
      <c r="D219" s="76">
        <f>COUNTIFS('TOTAL SUSPEK'!$F:$F,"Sriwulan")</f>
        <v>1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1</v>
      </c>
      <c r="Q219" s="8"/>
    </row>
    <row r="220" spans="1:17" x14ac:dyDescent="0.25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  <c r="Q220" s="8"/>
    </row>
    <row r="221" spans="1:17" x14ac:dyDescent="0.25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  <c r="Q221" s="8"/>
    </row>
    <row r="222" spans="1:17" x14ac:dyDescent="0.25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  <c r="Q222" s="8"/>
    </row>
    <row r="223" spans="1:17" x14ac:dyDescent="0.25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  <c r="Q223" s="8"/>
    </row>
    <row r="224" spans="1:17" x14ac:dyDescent="0.25">
      <c r="A224" s="5"/>
      <c r="B224" s="18" t="s">
        <v>196</v>
      </c>
      <c r="C224" s="43" t="s">
        <v>202</v>
      </c>
      <c r="D224" s="76">
        <f>COUNTIFS('TOTAL SUSPEK'!$F:$F,"Timbulsloko")</f>
        <v>0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0</v>
      </c>
      <c r="Q224" s="8"/>
    </row>
    <row r="225" spans="1:17" x14ac:dyDescent="0.25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  <c r="Q225" s="8"/>
    </row>
    <row r="226" spans="1:17" x14ac:dyDescent="0.25">
      <c r="A226" s="5"/>
      <c r="B226" s="18" t="s">
        <v>196</v>
      </c>
      <c r="C226" s="43" t="s">
        <v>203</v>
      </c>
      <c r="D226" s="76">
        <f>COUNTIFS('TOTAL SUSPEK'!$F:$F,"sidogemah")</f>
        <v>0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0</v>
      </c>
      <c r="Q226" s="8"/>
    </row>
    <row r="227" spans="1:17" x14ac:dyDescent="0.25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  <c r="Q227" s="8"/>
    </row>
    <row r="228" spans="1:17" x14ac:dyDescent="0.25">
      <c r="A228" s="5"/>
      <c r="B228" s="18" t="s">
        <v>196</v>
      </c>
      <c r="C228" s="43" t="s">
        <v>205</v>
      </c>
      <c r="D228" s="76">
        <f>COUNTIFS('TOTAL SUSPEK'!$F:$F,"Kalisari")</f>
        <v>0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0</v>
      </c>
      <c r="Q228" s="8"/>
    </row>
    <row r="229" spans="1:17" x14ac:dyDescent="0.25">
      <c r="A229" s="5"/>
      <c r="B229" s="18" t="s">
        <v>196</v>
      </c>
      <c r="C229" s="43" t="s">
        <v>206</v>
      </c>
      <c r="D229" s="76">
        <f>COUNTIFS('TOTAL SUSPEK'!$F:$F,"Dombo")</f>
        <v>0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0</v>
      </c>
      <c r="Q229" s="8"/>
    </row>
    <row r="230" spans="1:17" x14ac:dyDescent="0.25">
      <c r="A230" s="5"/>
      <c r="B230" s="18" t="s">
        <v>196</v>
      </c>
      <c r="C230" s="43" t="s">
        <v>207</v>
      </c>
      <c r="D230" s="76">
        <f>COUNTIFS('TOTAL SUSPEK'!$F:$F,"Bulusari")</f>
        <v>1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1</v>
      </c>
      <c r="Q230" s="8"/>
    </row>
    <row r="231" spans="1:17" x14ac:dyDescent="0.25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  <c r="Q231" s="8"/>
    </row>
    <row r="232" spans="1:17" x14ac:dyDescent="0.25">
      <c r="A232" s="5"/>
      <c r="B232" s="18" t="s">
        <v>196</v>
      </c>
      <c r="C232" s="43" t="s">
        <v>209</v>
      </c>
      <c r="D232" s="76">
        <f>COUNTIFS('TOTAL SUSPEK'!$F:$F,"Karangasem")</f>
        <v>0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0</v>
      </c>
      <c r="Q232" s="8"/>
    </row>
    <row r="233" spans="1:17" x14ac:dyDescent="0.25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  <c r="Q233" s="8"/>
    </row>
    <row r="234" spans="1:17" x14ac:dyDescent="0.25">
      <c r="A234" s="5"/>
      <c r="B234" s="18" t="s">
        <v>196</v>
      </c>
      <c r="C234" s="43" t="s">
        <v>211</v>
      </c>
      <c r="D234" s="76">
        <f>COUNTIFS('TOTAL SUSPEK'!$F:$F,"Sayung")</f>
        <v>0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0</v>
      </c>
      <c r="Q234" s="8"/>
    </row>
    <row r="235" spans="1:17" x14ac:dyDescent="0.25">
      <c r="A235" s="5"/>
      <c r="B235" s="18" t="s">
        <v>196</v>
      </c>
      <c r="C235" s="43" t="s">
        <v>212</v>
      </c>
      <c r="D235" s="76">
        <f>COUNTIFS('TOTAL SUSPEK'!$F:$F,"Pilangsari")</f>
        <v>0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0</v>
      </c>
      <c r="Q235" s="8"/>
    </row>
    <row r="236" spans="1:17" x14ac:dyDescent="0.25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  <c r="Q236" s="8"/>
    </row>
    <row r="237" spans="1:17" x14ac:dyDescent="0.25">
      <c r="A237" s="5">
        <v>14</v>
      </c>
      <c r="B237" s="18" t="s">
        <v>214</v>
      </c>
      <c r="C237" s="43" t="s">
        <v>214</v>
      </c>
      <c r="D237" s="76">
        <f>COUNTIFS('TOTAL SUSPEK'!$F:$F,"Wedung")</f>
        <v>3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6</v>
      </c>
      <c r="M237" s="22" t="e">
        <f>SUM(#REF!)</f>
        <v>#REF!</v>
      </c>
      <c r="P237" s="42">
        <f t="shared" si="3"/>
        <v>3</v>
      </c>
      <c r="Q237" s="120">
        <f>SUM(P237:P256)</f>
        <v>6</v>
      </c>
    </row>
    <row r="238" spans="1:17" x14ac:dyDescent="0.25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  <c r="Q238" s="8"/>
    </row>
    <row r="239" spans="1:17" x14ac:dyDescent="0.25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  <c r="Q239" s="8"/>
    </row>
    <row r="240" spans="1:17" x14ac:dyDescent="0.25">
      <c r="A240" s="5"/>
      <c r="B240" s="18" t="s">
        <v>214</v>
      </c>
      <c r="C240" s="43" t="s">
        <v>217</v>
      </c>
      <c r="D240" s="76">
        <f>COUNTIFS('TOTAL SUSPEK'!$F:$F,"Ngawen")</f>
        <v>1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1</v>
      </c>
      <c r="Q240" s="8"/>
    </row>
    <row r="241" spans="1:17" x14ac:dyDescent="0.25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  <c r="Q241" s="8"/>
    </row>
    <row r="242" spans="1:17" x14ac:dyDescent="0.25">
      <c r="A242" s="5"/>
      <c r="B242" s="18" t="s">
        <v>214</v>
      </c>
      <c r="C242" s="43" t="s">
        <v>219</v>
      </c>
      <c r="D242" s="76">
        <f>COUNTIFS('TOTAL SUSPEK'!$F:$F,"Buko")</f>
        <v>1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1</v>
      </c>
      <c r="Q242" s="8"/>
    </row>
    <row r="243" spans="1:17" x14ac:dyDescent="0.25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  <c r="Q243" s="8"/>
    </row>
    <row r="244" spans="1:17" x14ac:dyDescent="0.25">
      <c r="A244" s="5"/>
      <c r="B244" s="18" t="s">
        <v>214</v>
      </c>
      <c r="C244" s="43" t="s">
        <v>221</v>
      </c>
      <c r="D244" s="76">
        <f>COUNTIFS('TOTAL SUSPEK'!$F:$F,"Berahan Wetan")</f>
        <v>1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1</v>
      </c>
      <c r="Q244" s="8"/>
    </row>
    <row r="245" spans="1:17" x14ac:dyDescent="0.25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  <c r="Q245" s="8"/>
    </row>
    <row r="246" spans="1:17" x14ac:dyDescent="0.25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  <c r="Q246" s="8"/>
    </row>
    <row r="247" spans="1:17" x14ac:dyDescent="0.25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  <c r="Q247" s="8"/>
    </row>
    <row r="248" spans="1:17" x14ac:dyDescent="0.25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  <c r="Q248" s="8"/>
    </row>
    <row r="249" spans="1:17" x14ac:dyDescent="0.25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  <c r="Q249" s="8"/>
    </row>
    <row r="250" spans="1:17" x14ac:dyDescent="0.25">
      <c r="A250" s="5"/>
      <c r="B250" s="18" t="s">
        <v>214</v>
      </c>
      <c r="C250" s="43" t="s">
        <v>225</v>
      </c>
      <c r="D250" s="76">
        <f>COUNTIFS('TOTAL SUSPEK'!$F:$F,"Jetak")</f>
        <v>0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0</v>
      </c>
      <c r="Q250" s="8"/>
    </row>
    <row r="251" spans="1:17" x14ac:dyDescent="0.25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  <c r="Q251" s="8"/>
    </row>
    <row r="252" spans="1:17" x14ac:dyDescent="0.25">
      <c r="A252" s="5"/>
      <c r="B252" s="18" t="s">
        <v>214</v>
      </c>
      <c r="C252" s="43" t="s">
        <v>227</v>
      </c>
      <c r="D252" s="76">
        <f>COUNTIFS('TOTAL SUSPEK'!$F:$F,"Mutih kulon")</f>
        <v>0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0</v>
      </c>
      <c r="Q252" s="8"/>
    </row>
    <row r="253" spans="1:17" x14ac:dyDescent="0.25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  <c r="Q253" s="8"/>
    </row>
    <row r="254" spans="1:17" x14ac:dyDescent="0.25">
      <c r="A254" s="5"/>
      <c r="B254" s="18" t="s">
        <v>214</v>
      </c>
      <c r="C254" s="43" t="s">
        <v>229</v>
      </c>
      <c r="D254" s="76">
        <f>COUNTIFS('TOTAL SUSPEK'!$F:$F,"Kendalasem")</f>
        <v>0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0</v>
      </c>
      <c r="Q254" s="8"/>
    </row>
    <row r="255" spans="1:17" x14ac:dyDescent="0.25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  <c r="Q255" s="8"/>
    </row>
    <row r="256" spans="1:17" x14ac:dyDescent="0.25">
      <c r="A256" s="5"/>
      <c r="B256" s="18" t="s">
        <v>214</v>
      </c>
      <c r="C256" s="43" t="s">
        <v>231</v>
      </c>
      <c r="D256" s="76">
        <f>COUNTIFS('TOTAL SUSPEK'!$F:$F,"Tedunan")</f>
        <v>0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0</v>
      </c>
      <c r="Q256" s="8"/>
    </row>
    <row r="257" spans="1:17" x14ac:dyDescent="0.25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 s="8">
        <f>D257</f>
        <v>0</v>
      </c>
    </row>
    <row r="258" spans="1:17" ht="15" customHeight="1" x14ac:dyDescent="0.25">
      <c r="A258" s="102" t="s">
        <v>232</v>
      </c>
      <c r="B258" s="103"/>
      <c r="C258" s="44"/>
      <c r="D258" s="31">
        <f t="shared" ref="D258" si="4">SUM(D8:D257)</f>
        <v>20</v>
      </c>
      <c r="E258" s="25" t="e">
        <f t="shared" ref="E258:M258" si="5">SUM(E8:E257)</f>
        <v>#REF!</v>
      </c>
      <c r="F258" s="25" t="e">
        <f t="shared" si="5"/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>
        <f t="shared" si="5"/>
        <v>20</v>
      </c>
      <c r="M258" s="25" t="e">
        <f t="shared" si="5"/>
        <v>#REF!</v>
      </c>
      <c r="O258" s="26">
        <f>SUM(O8:O257)</f>
        <v>0</v>
      </c>
      <c r="P258" s="45">
        <f>SUM(P8:P257)</f>
        <v>20</v>
      </c>
      <c r="Q258" s="31">
        <f>SUM(Q8:Q257)</f>
        <v>20</v>
      </c>
    </row>
    <row r="259" spans="1:17" ht="15" customHeight="1" x14ac:dyDescent="0.25">
      <c r="A259" s="10"/>
      <c r="B259" s="3"/>
      <c r="C259" s="13"/>
      <c r="D259" s="13"/>
    </row>
    <row r="260" spans="1:17" ht="15" customHeight="1" x14ac:dyDescent="0.25">
      <c r="A260" s="4"/>
      <c r="B260" s="9"/>
    </row>
    <row r="261" spans="1:17" ht="15" customHeight="1" x14ac:dyDescent="0.25">
      <c r="A261" s="4"/>
    </row>
    <row r="262" spans="1:17" x14ac:dyDescent="0.25">
      <c r="A262" s="4"/>
    </row>
    <row r="263" spans="1:17" x14ac:dyDescent="0.25">
      <c r="A263" s="4"/>
    </row>
    <row r="264" spans="1:17" x14ac:dyDescent="0.25">
      <c r="A264" s="4"/>
    </row>
    <row r="265" spans="1:17" x14ac:dyDescent="0.25">
      <c r="A265" s="4"/>
    </row>
    <row r="266" spans="1:17" x14ac:dyDescent="0.25">
      <c r="A266" s="4"/>
      <c r="D266" s="13"/>
    </row>
    <row r="267" spans="1:17" x14ac:dyDescent="0.25">
      <c r="A267" s="4"/>
    </row>
    <row r="268" spans="1:17" x14ac:dyDescent="0.25">
      <c r="A268" s="4"/>
    </row>
    <row r="269" spans="1:17" x14ac:dyDescent="0.25">
      <c r="A269" s="4"/>
    </row>
    <row r="270" spans="1:17" x14ac:dyDescent="0.25">
      <c r="A270" s="4"/>
    </row>
    <row r="271" spans="1:17" x14ac:dyDescent="0.25">
      <c r="A271" s="4"/>
    </row>
    <row r="272" spans="1:17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2" x14ac:dyDescent="0.25">
      <c r="A305" s="4"/>
    </row>
    <row r="306" spans="1:2" x14ac:dyDescent="0.25">
      <c r="A306" s="4"/>
    </row>
    <row r="307" spans="1:2" x14ac:dyDescent="0.25">
      <c r="A307" s="4"/>
    </row>
    <row r="308" spans="1:2" x14ac:dyDescent="0.25">
      <c r="A308" s="4"/>
    </row>
    <row r="309" spans="1:2" x14ac:dyDescent="0.25">
      <c r="A309" s="4"/>
    </row>
    <row r="310" spans="1:2" x14ac:dyDescent="0.25">
      <c r="A310" s="4"/>
    </row>
    <row r="311" spans="1:2" x14ac:dyDescent="0.25">
      <c r="A311" s="4"/>
    </row>
    <row r="312" spans="1:2" x14ac:dyDescent="0.25">
      <c r="A312" s="4"/>
    </row>
    <row r="313" spans="1:2" x14ac:dyDescent="0.25">
      <c r="A313" s="4"/>
    </row>
    <row r="314" spans="1:2" x14ac:dyDescent="0.25">
      <c r="A314" s="4"/>
    </row>
    <row r="315" spans="1:2" x14ac:dyDescent="0.25">
      <c r="A315" s="4"/>
    </row>
    <row r="316" spans="1:2" x14ac:dyDescent="0.25">
      <c r="A316" s="4"/>
    </row>
    <row r="317" spans="1:2" x14ac:dyDescent="0.25">
      <c r="A317" s="4"/>
    </row>
    <row r="318" spans="1:2" x14ac:dyDescent="0.25">
      <c r="A318" s="4"/>
      <c r="B318" t="s">
        <v>233</v>
      </c>
    </row>
    <row r="319" spans="1:2" x14ac:dyDescent="0.25">
      <c r="A319" s="4"/>
    </row>
    <row r="320" spans="1:2" x14ac:dyDescent="0.25">
      <c r="A320" s="5" t="s">
        <v>1</v>
      </c>
      <c r="B320" s="6" t="s">
        <v>234</v>
      </c>
    </row>
    <row r="321" spans="1:2" x14ac:dyDescent="0.25">
      <c r="A321" s="7" t="s">
        <v>235</v>
      </c>
      <c r="B321" s="8" t="s">
        <v>236</v>
      </c>
    </row>
    <row r="322" spans="1:2" x14ac:dyDescent="0.25">
      <c r="A322" s="7" t="s">
        <v>237</v>
      </c>
      <c r="B322" s="8" t="s">
        <v>9</v>
      </c>
    </row>
    <row r="323" spans="1:2" x14ac:dyDescent="0.25">
      <c r="A323" s="7" t="s">
        <v>238</v>
      </c>
      <c r="B323" s="8" t="s">
        <v>21</v>
      </c>
    </row>
    <row r="324" spans="1:2" x14ac:dyDescent="0.25">
      <c r="A324" s="7" t="s">
        <v>239</v>
      </c>
      <c r="B324" s="8" t="s">
        <v>240</v>
      </c>
    </row>
    <row r="325" spans="1:2" x14ac:dyDescent="0.25">
      <c r="A325" s="7" t="s">
        <v>241</v>
      </c>
      <c r="B325" s="8" t="s">
        <v>242</v>
      </c>
    </row>
    <row r="326" spans="1:2" x14ac:dyDescent="0.25">
      <c r="A326" s="7" t="s">
        <v>243</v>
      </c>
      <c r="B326" s="8" t="s">
        <v>37</v>
      </c>
    </row>
    <row r="327" spans="1:2" x14ac:dyDescent="0.25">
      <c r="A327" s="7" t="s">
        <v>244</v>
      </c>
      <c r="B327" s="8" t="s">
        <v>41</v>
      </c>
    </row>
    <row r="328" spans="1:2" x14ac:dyDescent="0.25">
      <c r="A328" s="7" t="s">
        <v>245</v>
      </c>
      <c r="B328" s="8" t="s">
        <v>38</v>
      </c>
    </row>
    <row r="329" spans="1:2" x14ac:dyDescent="0.25">
      <c r="A329" s="7" t="s">
        <v>246</v>
      </c>
      <c r="B329" s="8" t="s">
        <v>57</v>
      </c>
    </row>
    <row r="330" spans="1:2" x14ac:dyDescent="0.25">
      <c r="A330" s="7" t="s">
        <v>247</v>
      </c>
      <c r="B330" s="8" t="s">
        <v>66</v>
      </c>
    </row>
    <row r="331" spans="1:2" x14ac:dyDescent="0.25">
      <c r="A331" s="7" t="s">
        <v>248</v>
      </c>
      <c r="B331" s="8" t="s">
        <v>55</v>
      </c>
    </row>
    <row r="332" spans="1:2" x14ac:dyDescent="0.25">
      <c r="A332" s="7" t="s">
        <v>249</v>
      </c>
      <c r="B332" s="8" t="s">
        <v>65</v>
      </c>
    </row>
    <row r="333" spans="1:2" x14ac:dyDescent="0.25">
      <c r="A333" s="7" t="s">
        <v>250</v>
      </c>
      <c r="B333" s="8" t="s">
        <v>77</v>
      </c>
    </row>
    <row r="334" spans="1:2" x14ac:dyDescent="0.25">
      <c r="A334" s="7" t="s">
        <v>251</v>
      </c>
      <c r="B334" s="8" t="s">
        <v>78</v>
      </c>
    </row>
    <row r="335" spans="1:2" x14ac:dyDescent="0.25">
      <c r="A335" s="7" t="s">
        <v>252</v>
      </c>
      <c r="B335" s="8" t="s">
        <v>253</v>
      </c>
    </row>
    <row r="336" spans="1:2" x14ac:dyDescent="0.25">
      <c r="A336" s="7" t="s">
        <v>254</v>
      </c>
      <c r="B336" s="8" t="s">
        <v>73</v>
      </c>
    </row>
    <row r="337" spans="1:2" x14ac:dyDescent="0.25">
      <c r="A337" s="7" t="s">
        <v>255</v>
      </c>
      <c r="B337" s="8" t="s">
        <v>81</v>
      </c>
    </row>
    <row r="338" spans="1:2" x14ac:dyDescent="0.25">
      <c r="A338" s="7" t="s">
        <v>256</v>
      </c>
      <c r="B338" s="8" t="s">
        <v>9</v>
      </c>
    </row>
    <row r="339" spans="1:2" x14ac:dyDescent="0.25">
      <c r="A339" s="7" t="s">
        <v>257</v>
      </c>
      <c r="B339" s="8" t="s">
        <v>108</v>
      </c>
    </row>
    <row r="340" spans="1:2" x14ac:dyDescent="0.25">
      <c r="A340" s="7" t="s">
        <v>258</v>
      </c>
      <c r="B340" s="8" t="s">
        <v>114</v>
      </c>
    </row>
    <row r="341" spans="1:2" x14ac:dyDescent="0.25">
      <c r="A341" s="7" t="s">
        <v>259</v>
      </c>
      <c r="B341" s="8" t="s">
        <v>115</v>
      </c>
    </row>
    <row r="342" spans="1:2" x14ac:dyDescent="0.25">
      <c r="A342" s="7" t="s">
        <v>260</v>
      </c>
      <c r="B342" s="8" t="s">
        <v>116</v>
      </c>
    </row>
    <row r="343" spans="1:2" x14ac:dyDescent="0.25">
      <c r="A343" s="7" t="s">
        <v>261</v>
      </c>
      <c r="B343" s="8" t="s">
        <v>8</v>
      </c>
    </row>
    <row r="344" spans="1:2" x14ac:dyDescent="0.25">
      <c r="A344" s="7" t="s">
        <v>262</v>
      </c>
      <c r="B344" s="8" t="s">
        <v>127</v>
      </c>
    </row>
    <row r="345" spans="1:2" x14ac:dyDescent="0.25">
      <c r="A345" s="7" t="s">
        <v>263</v>
      </c>
      <c r="B345" s="8" t="s">
        <v>142</v>
      </c>
    </row>
    <row r="346" spans="1:2" x14ac:dyDescent="0.25">
      <c r="A346" s="7" t="s">
        <v>264</v>
      </c>
      <c r="B346" s="8" t="s">
        <v>160</v>
      </c>
    </row>
    <row r="347" spans="1:2" x14ac:dyDescent="0.25">
      <c r="A347" s="7" t="s">
        <v>265</v>
      </c>
      <c r="B347" s="8" t="s">
        <v>180</v>
      </c>
    </row>
    <row r="348" spans="1:2" x14ac:dyDescent="0.25">
      <c r="A348" s="7" t="s">
        <v>266</v>
      </c>
      <c r="B348" s="8" t="s">
        <v>198</v>
      </c>
    </row>
    <row r="349" spans="1:2" x14ac:dyDescent="0.25">
      <c r="A349" s="7" t="s">
        <v>267</v>
      </c>
      <c r="B349" s="8" t="s">
        <v>214</v>
      </c>
    </row>
    <row r="350" spans="1:2" x14ac:dyDescent="0.25">
      <c r="A350" s="7" t="s">
        <v>268</v>
      </c>
      <c r="B350" s="8" t="s">
        <v>231</v>
      </c>
    </row>
    <row r="351" spans="1:2" x14ac:dyDescent="0.25">
      <c r="A351" s="7" t="s">
        <v>269</v>
      </c>
      <c r="B351" s="8" t="s">
        <v>224</v>
      </c>
    </row>
    <row r="354" spans="1:2" x14ac:dyDescent="0.25">
      <c r="A354" s="104" t="s">
        <v>270</v>
      </c>
      <c r="B354" s="104"/>
    </row>
    <row r="356" spans="1:2" x14ac:dyDescent="0.25">
      <c r="A356" s="5" t="s">
        <v>1</v>
      </c>
      <c r="B356" s="6" t="s">
        <v>234</v>
      </c>
    </row>
    <row r="357" spans="1:2" x14ac:dyDescent="0.25">
      <c r="A357" s="7" t="s">
        <v>235</v>
      </c>
      <c r="B357" s="8" t="s">
        <v>25</v>
      </c>
    </row>
    <row r="358" spans="1:2" x14ac:dyDescent="0.25">
      <c r="A358" s="7" t="s">
        <v>237</v>
      </c>
      <c r="B358" s="8" t="s">
        <v>30</v>
      </c>
    </row>
    <row r="359" spans="1:2" x14ac:dyDescent="0.25">
      <c r="A359" s="7" t="s">
        <v>238</v>
      </c>
      <c r="B359" s="8" t="s">
        <v>43</v>
      </c>
    </row>
    <row r="360" spans="1:2" x14ac:dyDescent="0.25">
      <c r="A360" s="7" t="s">
        <v>239</v>
      </c>
      <c r="B360" s="8" t="s">
        <v>44</v>
      </c>
    </row>
    <row r="361" spans="1:2" x14ac:dyDescent="0.25">
      <c r="A361" s="7" t="s">
        <v>241</v>
      </c>
      <c r="B361" s="8" t="s">
        <v>86</v>
      </c>
    </row>
    <row r="362" spans="1:2" x14ac:dyDescent="0.25">
      <c r="A362" s="7" t="s">
        <v>243</v>
      </c>
      <c r="B362" s="8" t="s">
        <v>103</v>
      </c>
    </row>
    <row r="363" spans="1:2" x14ac:dyDescent="0.25">
      <c r="A363" s="7" t="s">
        <v>244</v>
      </c>
      <c r="B363" s="8" t="s">
        <v>129</v>
      </c>
    </row>
    <row r="364" spans="1:2" x14ac:dyDescent="0.25">
      <c r="A364" s="7" t="s">
        <v>245</v>
      </c>
      <c r="B364" s="8" t="s">
        <v>271</v>
      </c>
    </row>
    <row r="365" spans="1:2" x14ac:dyDescent="0.25">
      <c r="A365" s="7" t="s">
        <v>246</v>
      </c>
      <c r="B365" s="8" t="s">
        <v>135</v>
      </c>
    </row>
    <row r="366" spans="1:2" x14ac:dyDescent="0.25">
      <c r="A366" s="7" t="s">
        <v>247</v>
      </c>
      <c r="B366" s="8" t="s">
        <v>165</v>
      </c>
    </row>
    <row r="367" spans="1:2" x14ac:dyDescent="0.25">
      <c r="A367" s="7" t="s">
        <v>248</v>
      </c>
      <c r="B367" s="8" t="s">
        <v>171</v>
      </c>
    </row>
    <row r="368" spans="1:2" x14ac:dyDescent="0.25">
      <c r="A368" s="7" t="s">
        <v>249</v>
      </c>
      <c r="B368" s="8" t="s">
        <v>53</v>
      </c>
    </row>
    <row r="369" spans="1:2" x14ac:dyDescent="0.25">
      <c r="A369" s="7" t="s">
        <v>250</v>
      </c>
      <c r="B369" s="8" t="s">
        <v>175</v>
      </c>
    </row>
    <row r="370" spans="1:2" x14ac:dyDescent="0.25">
      <c r="A370" s="7" t="s">
        <v>251</v>
      </c>
      <c r="B370" s="8" t="s">
        <v>57</v>
      </c>
    </row>
    <row r="371" spans="1:2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33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sqref="A1:XFD1048576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25">
      <c r="A2" s="116" t="s">
        <v>442</v>
      </c>
      <c r="B2" s="116"/>
      <c r="C2" s="116"/>
    </row>
    <row r="3" spans="1:5" x14ac:dyDescent="0.25">
      <c r="A3" s="117" t="str">
        <f>"TANGGAL "&amp;perdesa!B4</f>
        <v>TANGGAL 07 SEPTEMBER 2021</v>
      </c>
      <c r="B3" s="117"/>
    </row>
    <row r="4" spans="1:5" s="52" customFormat="1" x14ac:dyDescent="0.25">
      <c r="A4" s="50" t="s">
        <v>1</v>
      </c>
      <c r="B4" s="51" t="s">
        <v>2</v>
      </c>
      <c r="C4" s="71" t="s">
        <v>459</v>
      </c>
      <c r="E4" s="53"/>
    </row>
    <row r="5" spans="1:5" x14ac:dyDescent="0.25">
      <c r="A5" s="55"/>
      <c r="B5" s="56"/>
      <c r="C5" s="87"/>
    </row>
    <row r="6" spans="1:5" s="14" customFormat="1" x14ac:dyDescent="0.25">
      <c r="A6" s="54">
        <v>1</v>
      </c>
      <c r="B6" s="43" t="s">
        <v>284</v>
      </c>
      <c r="C6" s="89">
        <f>perdesa!Q155</f>
        <v>1</v>
      </c>
    </row>
    <row r="7" spans="1:5" s="14" customFormat="1" x14ac:dyDescent="0.25">
      <c r="A7" s="54">
        <v>2</v>
      </c>
      <c r="B7" s="43" t="s">
        <v>282</v>
      </c>
      <c r="C7" s="89">
        <f>perdesa!Q175</f>
        <v>2</v>
      </c>
    </row>
    <row r="8" spans="1:5" s="14" customFormat="1" x14ac:dyDescent="0.25">
      <c r="A8" s="54">
        <v>3</v>
      </c>
      <c r="B8" s="43" t="s">
        <v>293</v>
      </c>
      <c r="C8" s="89">
        <f>perdesa!Q237</f>
        <v>6</v>
      </c>
    </row>
    <row r="9" spans="1:5" s="14" customFormat="1" x14ac:dyDescent="0.25">
      <c r="A9" s="54">
        <v>4</v>
      </c>
      <c r="B9" s="43" t="s">
        <v>291</v>
      </c>
      <c r="C9" s="89">
        <f>perdesa!Q83</f>
        <v>1</v>
      </c>
    </row>
    <row r="10" spans="1:5" s="14" customFormat="1" x14ac:dyDescent="0.25">
      <c r="A10" s="54">
        <v>5</v>
      </c>
      <c r="B10" s="43" t="s">
        <v>0</v>
      </c>
      <c r="C10" s="89">
        <f>perdesa!Q27</f>
        <v>1</v>
      </c>
    </row>
    <row r="11" spans="1:5" s="14" customFormat="1" x14ac:dyDescent="0.25">
      <c r="A11" s="54">
        <v>6</v>
      </c>
      <c r="B11" s="43" t="s">
        <v>283</v>
      </c>
      <c r="C11" s="89">
        <f>perdesa!Q115</f>
        <v>0</v>
      </c>
    </row>
    <row r="12" spans="1:5" s="14" customFormat="1" x14ac:dyDescent="0.25">
      <c r="A12" s="54">
        <v>7</v>
      </c>
      <c r="B12" s="43" t="s">
        <v>285</v>
      </c>
      <c r="C12" s="89">
        <f>perdesa!Q217</f>
        <v>2</v>
      </c>
    </row>
    <row r="13" spans="1:5" s="14" customFormat="1" x14ac:dyDescent="0.25">
      <c r="A13" s="54">
        <v>8</v>
      </c>
      <c r="B13" s="43" t="s">
        <v>286</v>
      </c>
      <c r="C13" s="89">
        <f>perdesa!Q44</f>
        <v>0</v>
      </c>
    </row>
    <row r="14" spans="1:5" s="14" customFormat="1" x14ac:dyDescent="0.25">
      <c r="A14" s="54">
        <v>9</v>
      </c>
      <c r="B14" s="43" t="s">
        <v>292</v>
      </c>
      <c r="C14" s="89">
        <f>perdesa!Q134</f>
        <v>1</v>
      </c>
    </row>
    <row r="15" spans="1:5" s="14" customFormat="1" x14ac:dyDescent="0.25">
      <c r="A15" s="54">
        <v>10</v>
      </c>
      <c r="B15" s="43" t="s">
        <v>400</v>
      </c>
      <c r="C15" s="89">
        <f>perdesa!Q8</f>
        <v>4</v>
      </c>
    </row>
    <row r="16" spans="1:5" s="14" customFormat="1" x14ac:dyDescent="0.25">
      <c r="A16" s="54">
        <v>11</v>
      </c>
      <c r="B16" s="43" t="s">
        <v>287</v>
      </c>
      <c r="C16" s="76">
        <f>perdesa!Q203</f>
        <v>0</v>
      </c>
      <c r="D16" s="26"/>
    </row>
    <row r="17" spans="1:3" s="14" customFormat="1" x14ac:dyDescent="0.25">
      <c r="A17" s="54">
        <v>12</v>
      </c>
      <c r="B17" s="43" t="s">
        <v>288</v>
      </c>
      <c r="C17" s="89">
        <f>perdesa!Q187</f>
        <v>2</v>
      </c>
    </row>
    <row r="18" spans="1:3" s="14" customFormat="1" x14ac:dyDescent="0.25">
      <c r="A18" s="54">
        <v>13</v>
      </c>
      <c r="B18" s="43" t="s">
        <v>289</v>
      </c>
      <c r="C18" s="89">
        <f>perdesa!Q65</f>
        <v>0</v>
      </c>
    </row>
    <row r="19" spans="1:3" s="14" customFormat="1" x14ac:dyDescent="0.25">
      <c r="A19" s="54">
        <v>14</v>
      </c>
      <c r="B19" s="43" t="s">
        <v>290</v>
      </c>
      <c r="C19" s="89">
        <f>perdesa!Q100</f>
        <v>0</v>
      </c>
    </row>
    <row r="20" spans="1:3" s="14" customFormat="1" x14ac:dyDescent="0.25">
      <c r="A20" s="54">
        <v>15</v>
      </c>
      <c r="B20" s="43" t="s">
        <v>294</v>
      </c>
      <c r="C20" s="76">
        <f>perdesa!Q257</f>
        <v>0</v>
      </c>
    </row>
    <row r="21" spans="1:3" s="48" customFormat="1" x14ac:dyDescent="0.25">
      <c r="A21" s="57"/>
      <c r="B21" s="58" t="s">
        <v>401</v>
      </c>
      <c r="C21" s="88">
        <f t="shared" ref="C21" si="0">SUM(C6:C20)</f>
        <v>20</v>
      </c>
    </row>
    <row r="27" spans="1:3" s="48" customFormat="1" x14ac:dyDescent="0.25">
      <c r="A27" s="49"/>
      <c r="B27" s="48" t="s">
        <v>461</v>
      </c>
      <c r="C27" s="14"/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90" x14ac:dyDescent="0.25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32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25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25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25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25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25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25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25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25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25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25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25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25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25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25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25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25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31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zoomScaleNormal="100" workbookViewId="0">
      <selection activeCell="C7" sqref="C7:AE26"/>
    </sheetView>
  </sheetViews>
  <sheetFormatPr defaultColWidth="9.140625" defaultRowHeight="12" x14ac:dyDescent="0.25"/>
  <cols>
    <col min="1" max="1" width="4.85546875" style="77" customWidth="1"/>
    <col min="2" max="2" width="20.140625" style="77" customWidth="1"/>
    <col min="3" max="4" width="29.5703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5703125" style="77" customWidth="1"/>
    <col min="14" max="14" width="22.42578125" style="77" customWidth="1"/>
    <col min="15" max="15" width="22.7109375" style="77" customWidth="1"/>
    <col min="16" max="16" width="27.5703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33.85546875" style="77" customWidth="1"/>
    <col min="23" max="23" width="18" style="77" customWidth="1"/>
    <col min="24" max="24" width="10.5703125" style="77" customWidth="1"/>
    <col min="25" max="25" width="24.5703125" style="77" customWidth="1"/>
    <col min="26" max="26" width="23.7109375" style="77" customWidth="1"/>
    <col min="27" max="27" width="13.28515625" style="77" customWidth="1"/>
    <col min="28" max="28" width="16.5703125" style="77" customWidth="1"/>
    <col min="29" max="29" width="9.140625" style="77"/>
    <col min="30" max="30" width="13.5703125" style="77" customWidth="1"/>
    <col min="31" max="31" width="15.28515625" style="77" customWidth="1"/>
    <col min="32" max="16384" width="9.140625" style="77"/>
  </cols>
  <sheetData>
    <row r="1" spans="1:32" ht="21" customHeight="1" x14ac:dyDescent="0.25">
      <c r="A1" s="118" t="s">
        <v>443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32" x14ac:dyDescent="0.25">
      <c r="A2" s="118" t="s">
        <v>487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4" spans="1:32" x14ac:dyDescent="0.25">
      <c r="A4" s="118" t="s">
        <v>444</v>
      </c>
      <c r="B4" s="118"/>
      <c r="C4" s="79"/>
      <c r="D4" s="82"/>
      <c r="E4" s="79"/>
    </row>
    <row r="5" spans="1:32" x14ac:dyDescent="0.25">
      <c r="A5" s="119" t="s">
        <v>622</v>
      </c>
      <c r="B5" s="119"/>
      <c r="C5" s="119"/>
      <c r="D5" s="119"/>
      <c r="E5" s="119"/>
    </row>
    <row r="6" spans="1:32" customFormat="1" ht="15" x14ac:dyDescent="0.25">
      <c r="A6" t="s">
        <v>1</v>
      </c>
      <c r="B6" s="81" t="s">
        <v>445</v>
      </c>
      <c r="C6" t="s">
        <v>431</v>
      </c>
      <c r="D6" t="s">
        <v>473</v>
      </c>
      <c r="E6" t="s">
        <v>432</v>
      </c>
      <c r="F6" t="s">
        <v>2</v>
      </c>
      <c r="G6" t="s">
        <v>433</v>
      </c>
      <c r="H6" t="s">
        <v>474</v>
      </c>
      <c r="I6" t="s">
        <v>475</v>
      </c>
      <c r="J6" t="s">
        <v>434</v>
      </c>
      <c r="K6" t="s">
        <v>435</v>
      </c>
      <c r="L6" t="s">
        <v>436</v>
      </c>
      <c r="M6" t="s">
        <v>437</v>
      </c>
      <c r="N6" t="s">
        <v>446</v>
      </c>
      <c r="O6" t="s">
        <v>447</v>
      </c>
      <c r="P6" t="s">
        <v>448</v>
      </c>
      <c r="Q6" t="s">
        <v>449</v>
      </c>
      <c r="R6" t="s">
        <v>450</v>
      </c>
      <c r="S6" t="s">
        <v>451</v>
      </c>
      <c r="T6" t="s">
        <v>452</v>
      </c>
      <c r="U6" s="84" t="s">
        <v>453</v>
      </c>
      <c r="V6" t="s">
        <v>441</v>
      </c>
      <c r="W6" s="84" t="s">
        <v>454</v>
      </c>
      <c r="X6" s="84" t="s">
        <v>455</v>
      </c>
      <c r="Y6" t="s">
        <v>438</v>
      </c>
      <c r="Z6" t="s">
        <v>478</v>
      </c>
      <c r="AA6" t="s">
        <v>479</v>
      </c>
      <c r="AB6" s="84" t="s">
        <v>480</v>
      </c>
      <c r="AC6" t="s">
        <v>456</v>
      </c>
      <c r="AD6" s="83" t="s">
        <v>457</v>
      </c>
      <c r="AE6" s="83" t="s">
        <v>458</v>
      </c>
    </row>
    <row r="7" spans="1:32" ht="15" x14ac:dyDescent="0.25">
      <c r="A7">
        <v>1</v>
      </c>
      <c r="B7" s="81" t="s">
        <v>483</v>
      </c>
      <c r="C7" t="s">
        <v>484</v>
      </c>
      <c r="D7" t="s">
        <v>471</v>
      </c>
      <c r="E7" t="s">
        <v>283</v>
      </c>
      <c r="F7" t="s">
        <v>285</v>
      </c>
      <c r="G7" t="s">
        <v>482</v>
      </c>
      <c r="H7">
        <v>3</v>
      </c>
      <c r="I7">
        <v>2</v>
      </c>
      <c r="J7" t="s">
        <v>485</v>
      </c>
      <c r="K7">
        <v>69</v>
      </c>
      <c r="L7" t="s">
        <v>305</v>
      </c>
      <c r="M7" t="s">
        <v>486</v>
      </c>
      <c r="N7"/>
      <c r="O7"/>
      <c r="P7" t="s">
        <v>476</v>
      </c>
      <c r="Q7"/>
      <c r="R7"/>
      <c r="S7"/>
      <c r="T7"/>
      <c r="U7" s="84"/>
      <c r="V7" t="s">
        <v>472</v>
      </c>
      <c r="W7" s="84">
        <v>44382</v>
      </c>
      <c r="X7" s="84"/>
      <c r="Y7" t="s">
        <v>440</v>
      </c>
      <c r="Z7"/>
      <c r="AA7"/>
      <c r="AB7" s="84"/>
      <c r="AC7">
        <v>0</v>
      </c>
      <c r="AD7" s="83">
        <v>44396.500775462999</v>
      </c>
      <c r="AE7" s="83">
        <v>44395.468495369998</v>
      </c>
      <c r="AF7" s="83"/>
    </row>
    <row r="8" spans="1:32" ht="15" x14ac:dyDescent="0.25">
      <c r="A8">
        <v>2</v>
      </c>
      <c r="B8" s="81" t="s">
        <v>490</v>
      </c>
      <c r="C8" t="s">
        <v>491</v>
      </c>
      <c r="D8" t="s">
        <v>471</v>
      </c>
      <c r="E8" t="s">
        <v>283</v>
      </c>
      <c r="F8" t="s">
        <v>292</v>
      </c>
      <c r="G8" t="s">
        <v>492</v>
      </c>
      <c r="H8">
        <v>6</v>
      </c>
      <c r="I8">
        <v>3</v>
      </c>
      <c r="J8" t="s">
        <v>493</v>
      </c>
      <c r="K8">
        <v>66</v>
      </c>
      <c r="L8" t="s">
        <v>307</v>
      </c>
      <c r="M8" t="s">
        <v>494</v>
      </c>
      <c r="N8" t="s">
        <v>468</v>
      </c>
      <c r="O8" t="s">
        <v>495</v>
      </c>
      <c r="P8" t="s">
        <v>489</v>
      </c>
      <c r="Q8"/>
      <c r="R8"/>
      <c r="S8"/>
      <c r="T8"/>
      <c r="U8" s="84"/>
      <c r="V8" t="s">
        <v>496</v>
      </c>
      <c r="W8" s="84">
        <v>44424</v>
      </c>
      <c r="X8" s="84"/>
      <c r="Y8" t="s">
        <v>440</v>
      </c>
      <c r="Z8"/>
      <c r="AA8"/>
      <c r="AB8" s="84"/>
      <c r="AC8">
        <v>0</v>
      </c>
      <c r="AD8" s="83">
        <v>44426.621064815001</v>
      </c>
      <c r="AE8" s="83">
        <v>44426.621064815001</v>
      </c>
      <c r="AF8" s="83"/>
    </row>
    <row r="9" spans="1:32" ht="15" x14ac:dyDescent="0.25">
      <c r="A9">
        <v>3</v>
      </c>
      <c r="B9" s="81" t="s">
        <v>497</v>
      </c>
      <c r="C9" t="s">
        <v>498</v>
      </c>
      <c r="D9" t="s">
        <v>471</v>
      </c>
      <c r="E9" t="s">
        <v>283</v>
      </c>
      <c r="F9" t="s">
        <v>309</v>
      </c>
      <c r="G9" t="s">
        <v>346</v>
      </c>
      <c r="H9">
        <v>3</v>
      </c>
      <c r="I9">
        <v>15</v>
      </c>
      <c r="J9" t="s">
        <v>499</v>
      </c>
      <c r="K9">
        <v>23</v>
      </c>
      <c r="L9" t="s">
        <v>307</v>
      </c>
      <c r="M9" t="s">
        <v>308</v>
      </c>
      <c r="N9" t="s">
        <v>469</v>
      </c>
      <c r="O9" t="s">
        <v>470</v>
      </c>
      <c r="P9" t="s">
        <v>500</v>
      </c>
      <c r="Q9"/>
      <c r="R9"/>
      <c r="S9"/>
      <c r="T9"/>
      <c r="U9" s="84"/>
      <c r="V9" t="s">
        <v>501</v>
      </c>
      <c r="W9" s="84">
        <v>44427</v>
      </c>
      <c r="X9" s="84"/>
      <c r="Y9" t="s">
        <v>440</v>
      </c>
      <c r="Z9" t="s">
        <v>502</v>
      </c>
      <c r="AA9" t="s">
        <v>488</v>
      </c>
      <c r="AB9" s="84">
        <v>44427</v>
      </c>
      <c r="AC9">
        <v>0</v>
      </c>
      <c r="AD9" s="83">
        <v>44428.390567130002</v>
      </c>
      <c r="AE9" s="83">
        <v>44428.390567130002</v>
      </c>
      <c r="AF9" s="83"/>
    </row>
    <row r="10" spans="1:32" ht="15" x14ac:dyDescent="0.25">
      <c r="A10">
        <v>4</v>
      </c>
      <c r="B10" s="81" t="s">
        <v>503</v>
      </c>
      <c r="C10" t="s">
        <v>504</v>
      </c>
      <c r="D10" t="s">
        <v>471</v>
      </c>
      <c r="E10" t="s">
        <v>283</v>
      </c>
      <c r="F10" t="s">
        <v>282</v>
      </c>
      <c r="G10" t="s">
        <v>505</v>
      </c>
      <c r="H10">
        <v>1</v>
      </c>
      <c r="I10">
        <v>9</v>
      </c>
      <c r="J10" t="s">
        <v>506</v>
      </c>
      <c r="K10">
        <v>61</v>
      </c>
      <c r="L10" t="s">
        <v>305</v>
      </c>
      <c r="M10" t="s">
        <v>507</v>
      </c>
      <c r="N10" t="s">
        <v>469</v>
      </c>
      <c r="O10" t="s">
        <v>470</v>
      </c>
      <c r="P10"/>
      <c r="Q10"/>
      <c r="R10"/>
      <c r="S10"/>
      <c r="T10"/>
      <c r="U10" s="84"/>
      <c r="V10" t="s">
        <v>508</v>
      </c>
      <c r="W10" s="84">
        <v>44430</v>
      </c>
      <c r="X10" s="84"/>
      <c r="Y10" t="s">
        <v>440</v>
      </c>
      <c r="Z10"/>
      <c r="AA10"/>
      <c r="AB10" s="84"/>
      <c r="AC10">
        <v>0</v>
      </c>
      <c r="AD10" s="83">
        <v>44431.565833332999</v>
      </c>
      <c r="AE10" s="83">
        <v>44430.489803240998</v>
      </c>
      <c r="AF10" s="83"/>
    </row>
    <row r="11" spans="1:32" ht="15" x14ac:dyDescent="0.25">
      <c r="A11">
        <v>5</v>
      </c>
      <c r="B11" s="81" t="s">
        <v>510</v>
      </c>
      <c r="C11" t="s">
        <v>511</v>
      </c>
      <c r="D11" t="s">
        <v>471</v>
      </c>
      <c r="E11" t="s">
        <v>283</v>
      </c>
      <c r="F11" t="s">
        <v>291</v>
      </c>
      <c r="G11" t="s">
        <v>512</v>
      </c>
      <c r="H11">
        <v>12</v>
      </c>
      <c r="I11">
        <v>3</v>
      </c>
      <c r="J11" t="s">
        <v>512</v>
      </c>
      <c r="K11">
        <v>46</v>
      </c>
      <c r="L11" t="s">
        <v>305</v>
      </c>
      <c r="M11" t="s">
        <v>513</v>
      </c>
      <c r="N11" t="s">
        <v>514</v>
      </c>
      <c r="O11" t="s">
        <v>515</v>
      </c>
      <c r="P11" t="s">
        <v>516</v>
      </c>
      <c r="Q11"/>
      <c r="R11"/>
      <c r="S11"/>
      <c r="T11"/>
      <c r="U11" s="84"/>
      <c r="V11" t="s">
        <v>517</v>
      </c>
      <c r="W11" s="84">
        <v>44439</v>
      </c>
      <c r="X11" s="84"/>
      <c r="Y11" t="s">
        <v>440</v>
      </c>
      <c r="Z11" t="s">
        <v>518</v>
      </c>
      <c r="AA11" t="s">
        <v>488</v>
      </c>
      <c r="AB11" s="84">
        <v>44439</v>
      </c>
      <c r="AC11">
        <v>0</v>
      </c>
      <c r="AD11" s="83">
        <v>44439.290775463</v>
      </c>
      <c r="AE11" s="83">
        <v>44439.290775463</v>
      </c>
      <c r="AF11" s="83"/>
    </row>
    <row r="12" spans="1:32" ht="15" x14ac:dyDescent="0.25">
      <c r="A12">
        <v>6</v>
      </c>
      <c r="B12" s="81" t="s">
        <v>535</v>
      </c>
      <c r="C12" t="s">
        <v>536</v>
      </c>
      <c r="D12" t="s">
        <v>471</v>
      </c>
      <c r="E12" t="s">
        <v>283</v>
      </c>
      <c r="F12" t="s">
        <v>309</v>
      </c>
      <c r="G12" t="s">
        <v>347</v>
      </c>
      <c r="H12">
        <v>3</v>
      </c>
      <c r="I12">
        <v>2</v>
      </c>
      <c r="J12" t="s">
        <v>537</v>
      </c>
      <c r="K12">
        <v>70</v>
      </c>
      <c r="L12" t="s">
        <v>307</v>
      </c>
      <c r="M12" t="s">
        <v>538</v>
      </c>
      <c r="N12" t="s">
        <v>539</v>
      </c>
      <c r="O12" t="s">
        <v>540</v>
      </c>
      <c r="P12" t="s">
        <v>541</v>
      </c>
      <c r="Q12"/>
      <c r="R12"/>
      <c r="S12"/>
      <c r="T12"/>
      <c r="U12" s="84"/>
      <c r="V12" t="s">
        <v>542</v>
      </c>
      <c r="W12" s="84">
        <v>44442</v>
      </c>
      <c r="X12" s="84"/>
      <c r="Y12" t="s">
        <v>440</v>
      </c>
      <c r="Z12"/>
      <c r="AA12"/>
      <c r="AB12" s="84"/>
      <c r="AC12">
        <v>0</v>
      </c>
      <c r="AD12" s="83">
        <v>44443.289201389001</v>
      </c>
      <c r="AE12" s="83">
        <v>44443.289201389001</v>
      </c>
      <c r="AF12" s="83"/>
    </row>
    <row r="13" spans="1:32" ht="15" x14ac:dyDescent="0.25">
      <c r="A13">
        <v>7</v>
      </c>
      <c r="B13" s="81" t="s">
        <v>543</v>
      </c>
      <c r="C13" t="s">
        <v>544</v>
      </c>
      <c r="D13" t="s">
        <v>471</v>
      </c>
      <c r="E13" t="s">
        <v>283</v>
      </c>
      <c r="F13" t="s">
        <v>284</v>
      </c>
      <c r="G13" t="s">
        <v>545</v>
      </c>
      <c r="H13">
        <v>2</v>
      </c>
      <c r="I13">
        <v>6</v>
      </c>
      <c r="J13" t="s">
        <v>546</v>
      </c>
      <c r="K13">
        <v>59</v>
      </c>
      <c r="L13" t="s">
        <v>307</v>
      </c>
      <c r="M13" t="s">
        <v>547</v>
      </c>
      <c r="N13" t="s">
        <v>469</v>
      </c>
      <c r="O13" t="s">
        <v>470</v>
      </c>
      <c r="P13" t="s">
        <v>476</v>
      </c>
      <c r="Q13"/>
      <c r="R13"/>
      <c r="S13"/>
      <c r="T13"/>
      <c r="U13" s="84"/>
      <c r="V13" t="s">
        <v>509</v>
      </c>
      <c r="W13" s="84">
        <v>44442</v>
      </c>
      <c r="X13" s="84"/>
      <c r="Y13" t="s">
        <v>440</v>
      </c>
      <c r="Z13"/>
      <c r="AA13"/>
      <c r="AB13" s="84"/>
      <c r="AC13">
        <v>0</v>
      </c>
      <c r="AD13" s="83">
        <v>44443.319166667003</v>
      </c>
      <c r="AE13" s="83">
        <v>44443.319166667003</v>
      </c>
      <c r="AF13" s="83"/>
    </row>
    <row r="14" spans="1:32" ht="15" x14ac:dyDescent="0.25">
      <c r="A14">
        <v>8</v>
      </c>
      <c r="B14" s="81" t="s">
        <v>548</v>
      </c>
      <c r="C14" t="s">
        <v>549</v>
      </c>
      <c r="D14" t="s">
        <v>471</v>
      </c>
      <c r="E14" t="s">
        <v>283</v>
      </c>
      <c r="F14" t="s">
        <v>0</v>
      </c>
      <c r="G14" t="s">
        <v>344</v>
      </c>
      <c r="H14">
        <v>6</v>
      </c>
      <c r="I14">
        <v>4</v>
      </c>
      <c r="J14" t="s">
        <v>344</v>
      </c>
      <c r="K14">
        <v>36</v>
      </c>
      <c r="L14" t="s">
        <v>307</v>
      </c>
      <c r="M14" t="s">
        <v>550</v>
      </c>
      <c r="N14" t="s">
        <v>534</v>
      </c>
      <c r="O14" t="s">
        <v>470</v>
      </c>
      <c r="P14" t="s">
        <v>531</v>
      </c>
      <c r="Q14"/>
      <c r="R14"/>
      <c r="S14"/>
      <c r="T14"/>
      <c r="U14" s="84"/>
      <c r="V14" t="s">
        <v>532</v>
      </c>
      <c r="W14" s="84">
        <v>44444</v>
      </c>
      <c r="X14" s="84"/>
      <c r="Y14" t="s">
        <v>440</v>
      </c>
      <c r="Z14" t="s">
        <v>551</v>
      </c>
      <c r="AA14" t="s">
        <v>488</v>
      </c>
      <c r="AB14" s="84">
        <v>44444</v>
      </c>
      <c r="AC14">
        <v>0</v>
      </c>
      <c r="AD14" s="83">
        <v>44445.295706019002</v>
      </c>
      <c r="AE14" s="83">
        <v>44445.295706019002</v>
      </c>
      <c r="AF14" s="83"/>
    </row>
    <row r="15" spans="1:32" ht="15" x14ac:dyDescent="0.25">
      <c r="A15">
        <v>9</v>
      </c>
      <c r="B15" s="81" t="s">
        <v>557</v>
      </c>
      <c r="C15" t="s">
        <v>558</v>
      </c>
      <c r="D15" t="s">
        <v>471</v>
      </c>
      <c r="E15" t="s">
        <v>283</v>
      </c>
      <c r="F15" t="s">
        <v>285</v>
      </c>
      <c r="G15" t="s">
        <v>343</v>
      </c>
      <c r="H15">
        <v>11</v>
      </c>
      <c r="I15">
        <v>3</v>
      </c>
      <c r="J15" t="s">
        <v>559</v>
      </c>
      <c r="K15">
        <v>53</v>
      </c>
      <c r="L15" t="s">
        <v>305</v>
      </c>
      <c r="M15" t="s">
        <v>560</v>
      </c>
      <c r="N15" t="s">
        <v>561</v>
      </c>
      <c r="O15" t="s">
        <v>470</v>
      </c>
      <c r="P15" t="s">
        <v>531</v>
      </c>
      <c r="Q15"/>
      <c r="R15"/>
      <c r="S15"/>
      <c r="T15"/>
      <c r="U15" s="84"/>
      <c r="V15" t="s">
        <v>532</v>
      </c>
      <c r="W15" s="84">
        <v>44444</v>
      </c>
      <c r="X15" s="84"/>
      <c r="Y15" t="s">
        <v>440</v>
      </c>
      <c r="Z15" t="s">
        <v>562</v>
      </c>
      <c r="AA15" t="s">
        <v>488</v>
      </c>
      <c r="AB15" s="84">
        <v>44444</v>
      </c>
      <c r="AC15">
        <v>0</v>
      </c>
      <c r="AD15" s="83">
        <v>44445.301956019</v>
      </c>
      <c r="AE15" s="83">
        <v>44445.301956019</v>
      </c>
      <c r="AF15" s="83"/>
    </row>
    <row r="16" spans="1:32" ht="15" x14ac:dyDescent="0.25">
      <c r="A16">
        <v>10</v>
      </c>
      <c r="B16" s="81" t="s">
        <v>563</v>
      </c>
      <c r="C16" t="s">
        <v>564</v>
      </c>
      <c r="D16" t="s">
        <v>471</v>
      </c>
      <c r="E16" t="s">
        <v>283</v>
      </c>
      <c r="F16" t="s">
        <v>309</v>
      </c>
      <c r="G16" t="s">
        <v>309</v>
      </c>
      <c r="H16">
        <v>2</v>
      </c>
      <c r="I16">
        <v>8</v>
      </c>
      <c r="J16" t="s">
        <v>565</v>
      </c>
      <c r="K16">
        <v>59</v>
      </c>
      <c r="L16" t="s">
        <v>307</v>
      </c>
      <c r="M16" t="s">
        <v>566</v>
      </c>
      <c r="N16" t="s">
        <v>539</v>
      </c>
      <c r="O16" t="s">
        <v>567</v>
      </c>
      <c r="P16" t="s">
        <v>568</v>
      </c>
      <c r="Q16"/>
      <c r="R16" t="s">
        <v>569</v>
      </c>
      <c r="S16"/>
      <c r="T16" t="s">
        <v>570</v>
      </c>
      <c r="U16" s="84"/>
      <c r="V16" t="s">
        <v>542</v>
      </c>
      <c r="W16" s="84">
        <v>44148</v>
      </c>
      <c r="X16" s="84"/>
      <c r="Y16" t="s">
        <v>440</v>
      </c>
      <c r="Z16"/>
      <c r="AA16"/>
      <c r="AB16" s="84"/>
      <c r="AC16">
        <v>0</v>
      </c>
      <c r="AD16" s="83">
        <v>44446.307488425999</v>
      </c>
      <c r="AE16" s="83">
        <v>44151.342893519002</v>
      </c>
      <c r="AF16" s="83"/>
    </row>
    <row r="17" spans="1:32" ht="15" x14ac:dyDescent="0.25">
      <c r="A17">
        <v>11</v>
      </c>
      <c r="B17" s="81" t="s">
        <v>571</v>
      </c>
      <c r="C17" t="s">
        <v>572</v>
      </c>
      <c r="D17" t="s">
        <v>471</v>
      </c>
      <c r="E17" t="s">
        <v>283</v>
      </c>
      <c r="F17" t="s">
        <v>309</v>
      </c>
      <c r="G17" t="s">
        <v>309</v>
      </c>
      <c r="H17">
        <v>6</v>
      </c>
      <c r="I17">
        <v>5</v>
      </c>
      <c r="J17" t="s">
        <v>573</v>
      </c>
      <c r="K17">
        <v>77</v>
      </c>
      <c r="L17" t="s">
        <v>305</v>
      </c>
      <c r="M17" t="s">
        <v>574</v>
      </c>
      <c r="N17" t="s">
        <v>469</v>
      </c>
      <c r="O17" t="s">
        <v>470</v>
      </c>
      <c r="P17" t="s">
        <v>575</v>
      </c>
      <c r="Q17"/>
      <c r="R17"/>
      <c r="S17"/>
      <c r="T17"/>
      <c r="U17" s="84"/>
      <c r="V17" t="s">
        <v>472</v>
      </c>
      <c r="W17" s="84">
        <v>44445</v>
      </c>
      <c r="X17" s="84"/>
      <c r="Y17" t="s">
        <v>440</v>
      </c>
      <c r="Z17"/>
      <c r="AA17"/>
      <c r="AB17" s="84"/>
      <c r="AC17">
        <v>0</v>
      </c>
      <c r="AD17" s="83">
        <v>44445.877442129997</v>
      </c>
      <c r="AE17" s="83">
        <v>44445.493726852001</v>
      </c>
      <c r="AF17" s="83"/>
    </row>
    <row r="18" spans="1:32" ht="15" x14ac:dyDescent="0.25">
      <c r="A18">
        <v>12</v>
      </c>
      <c r="B18" s="81" t="s">
        <v>576</v>
      </c>
      <c r="C18" t="s">
        <v>577</v>
      </c>
      <c r="D18" t="s">
        <v>471</v>
      </c>
      <c r="E18" t="s">
        <v>283</v>
      </c>
      <c r="F18" t="s">
        <v>282</v>
      </c>
      <c r="G18" t="s">
        <v>345</v>
      </c>
      <c r="H18">
        <v>5</v>
      </c>
      <c r="I18">
        <v>18</v>
      </c>
      <c r="J18" t="s">
        <v>26</v>
      </c>
      <c r="K18">
        <v>51</v>
      </c>
      <c r="L18" t="s">
        <v>307</v>
      </c>
      <c r="M18" t="s">
        <v>578</v>
      </c>
      <c r="N18" t="s">
        <v>469</v>
      </c>
      <c r="O18" t="s">
        <v>470</v>
      </c>
      <c r="P18" t="s">
        <v>575</v>
      </c>
      <c r="Q18"/>
      <c r="R18"/>
      <c r="S18"/>
      <c r="T18"/>
      <c r="U18" s="84"/>
      <c r="V18" t="s">
        <v>472</v>
      </c>
      <c r="W18" s="84">
        <v>44445</v>
      </c>
      <c r="X18" s="84"/>
      <c r="Y18" t="s">
        <v>440</v>
      </c>
      <c r="Z18"/>
      <c r="AA18"/>
      <c r="AB18" s="84"/>
      <c r="AC18">
        <v>0</v>
      </c>
      <c r="AD18" s="83">
        <v>44446.444479167003</v>
      </c>
      <c r="AE18" s="83">
        <v>44445.739467592997</v>
      </c>
      <c r="AF18" s="83"/>
    </row>
    <row r="19" spans="1:32" ht="15" x14ac:dyDescent="0.25">
      <c r="A19">
        <v>13</v>
      </c>
      <c r="B19" s="81" t="s">
        <v>579</v>
      </c>
      <c r="C19" t="s">
        <v>580</v>
      </c>
      <c r="D19" t="s">
        <v>471</v>
      </c>
      <c r="E19" t="s">
        <v>283</v>
      </c>
      <c r="F19" t="s">
        <v>288</v>
      </c>
      <c r="G19" t="s">
        <v>581</v>
      </c>
      <c r="H19">
        <v>5</v>
      </c>
      <c r="I19">
        <v>6</v>
      </c>
      <c r="J19" t="s">
        <v>582</v>
      </c>
      <c r="K19">
        <v>63</v>
      </c>
      <c r="L19" t="s">
        <v>305</v>
      </c>
      <c r="M19" t="s">
        <v>583</v>
      </c>
      <c r="N19" t="s">
        <v>584</v>
      </c>
      <c r="O19" t="s">
        <v>470</v>
      </c>
      <c r="P19" t="s">
        <v>585</v>
      </c>
      <c r="Q19"/>
      <c r="R19"/>
      <c r="S19"/>
      <c r="T19"/>
      <c r="U19" s="84"/>
      <c r="V19" t="s">
        <v>517</v>
      </c>
      <c r="W19" s="84">
        <v>44445</v>
      </c>
      <c r="X19" s="84"/>
      <c r="Y19" t="s">
        <v>440</v>
      </c>
      <c r="Z19" t="s">
        <v>586</v>
      </c>
      <c r="AA19" t="s">
        <v>488</v>
      </c>
      <c r="AB19" s="84">
        <v>44445</v>
      </c>
      <c r="AC19">
        <v>0</v>
      </c>
      <c r="AD19" s="83">
        <v>44445.784085648003</v>
      </c>
      <c r="AE19" s="83">
        <v>44445.784085648003</v>
      </c>
      <c r="AF19" s="83"/>
    </row>
    <row r="20" spans="1:32" ht="15" x14ac:dyDescent="0.25">
      <c r="A20">
        <v>14</v>
      </c>
      <c r="B20" s="81" t="s">
        <v>587</v>
      </c>
      <c r="C20" t="s">
        <v>588</v>
      </c>
      <c r="D20" t="s">
        <v>471</v>
      </c>
      <c r="E20" t="s">
        <v>283</v>
      </c>
      <c r="F20" t="s">
        <v>288</v>
      </c>
      <c r="G20" t="s">
        <v>589</v>
      </c>
      <c r="H20">
        <v>2</v>
      </c>
      <c r="I20">
        <v>4</v>
      </c>
      <c r="J20" t="s">
        <v>590</v>
      </c>
      <c r="K20">
        <v>47</v>
      </c>
      <c r="L20" t="s">
        <v>307</v>
      </c>
      <c r="M20" t="s">
        <v>308</v>
      </c>
      <c r="N20" t="s">
        <v>591</v>
      </c>
      <c r="O20" t="s">
        <v>470</v>
      </c>
      <c r="P20" t="s">
        <v>531</v>
      </c>
      <c r="Q20"/>
      <c r="R20"/>
      <c r="S20"/>
      <c r="T20"/>
      <c r="U20" s="84"/>
      <c r="V20" t="s">
        <v>532</v>
      </c>
      <c r="W20" s="84">
        <v>44445</v>
      </c>
      <c r="X20" s="84"/>
      <c r="Y20" t="s">
        <v>440</v>
      </c>
      <c r="Z20" t="s">
        <v>592</v>
      </c>
      <c r="AA20" t="s">
        <v>488</v>
      </c>
      <c r="AB20" s="84">
        <v>44445</v>
      </c>
      <c r="AC20">
        <v>0</v>
      </c>
      <c r="AD20" s="83">
        <v>44446.292557870001</v>
      </c>
      <c r="AE20" s="83">
        <v>44446.292557870001</v>
      </c>
      <c r="AF20" s="83"/>
    </row>
    <row r="21" spans="1:32" ht="15" x14ac:dyDescent="0.25">
      <c r="A21" s="14">
        <v>15</v>
      </c>
      <c r="B21" s="96" t="s">
        <v>593</v>
      </c>
      <c r="C21" s="14" t="s">
        <v>594</v>
      </c>
      <c r="D21" s="14" t="s">
        <v>471</v>
      </c>
      <c r="E21" s="14" t="s">
        <v>283</v>
      </c>
      <c r="F21" s="14" t="s">
        <v>293</v>
      </c>
      <c r="G21" s="14" t="s">
        <v>595</v>
      </c>
      <c r="H21" s="14">
        <v>1</v>
      </c>
      <c r="I21" s="14">
        <v>2</v>
      </c>
      <c r="J21" s="14" t="s">
        <v>595</v>
      </c>
      <c r="K21" s="14">
        <v>30</v>
      </c>
      <c r="L21" s="14" t="s">
        <v>307</v>
      </c>
      <c r="M21" s="14" t="s">
        <v>596</v>
      </c>
      <c r="N21" s="14" t="s">
        <v>468</v>
      </c>
      <c r="O21" s="14" t="s">
        <v>470</v>
      </c>
      <c r="P21" s="14" t="s">
        <v>500</v>
      </c>
      <c r="Q21" s="14"/>
      <c r="R21" s="14"/>
      <c r="S21" s="14"/>
      <c r="T21" s="14"/>
      <c r="U21" s="97"/>
      <c r="V21" s="14" t="s">
        <v>597</v>
      </c>
      <c r="W21" s="97">
        <v>44446</v>
      </c>
      <c r="X21" s="97"/>
      <c r="Y21" s="14" t="s">
        <v>440</v>
      </c>
      <c r="Z21" s="14"/>
      <c r="AA21" s="14"/>
      <c r="AB21" s="97"/>
      <c r="AC21" s="14">
        <v>0</v>
      </c>
      <c r="AD21" s="98">
        <v>44446.451261574002</v>
      </c>
      <c r="AE21" s="98">
        <v>44446.451261574002</v>
      </c>
      <c r="AF21" s="98"/>
    </row>
    <row r="22" spans="1:32" ht="15" x14ac:dyDescent="0.25">
      <c r="A22" s="14">
        <v>16</v>
      </c>
      <c r="B22" s="96" t="s">
        <v>598</v>
      </c>
      <c r="C22" s="14" t="s">
        <v>599</v>
      </c>
      <c r="D22" s="14" t="s">
        <v>471</v>
      </c>
      <c r="E22" s="14" t="s">
        <v>283</v>
      </c>
      <c r="F22" s="14" t="s">
        <v>293</v>
      </c>
      <c r="G22" s="14" t="s">
        <v>600</v>
      </c>
      <c r="H22" s="14">
        <v>2</v>
      </c>
      <c r="I22" s="14">
        <v>6</v>
      </c>
      <c r="J22" s="14" t="s">
        <v>601</v>
      </c>
      <c r="K22" s="14">
        <v>32</v>
      </c>
      <c r="L22" s="14" t="s">
        <v>307</v>
      </c>
      <c r="M22" s="14" t="s">
        <v>602</v>
      </c>
      <c r="N22" s="14" t="s">
        <v>468</v>
      </c>
      <c r="O22" s="14" t="s">
        <v>470</v>
      </c>
      <c r="P22" s="14" t="s">
        <v>603</v>
      </c>
      <c r="Q22" s="14"/>
      <c r="R22" s="14"/>
      <c r="S22" s="14"/>
      <c r="T22" s="14"/>
      <c r="U22" s="97"/>
      <c r="V22" s="14" t="s">
        <v>597</v>
      </c>
      <c r="W22" s="97">
        <v>44446</v>
      </c>
      <c r="X22" s="97"/>
      <c r="Y22" s="14" t="s">
        <v>440</v>
      </c>
      <c r="Z22" s="14"/>
      <c r="AA22" s="14"/>
      <c r="AB22" s="97"/>
      <c r="AC22" s="14">
        <v>0</v>
      </c>
      <c r="AD22" s="98">
        <v>44446.452986110999</v>
      </c>
      <c r="AE22" s="98">
        <v>44446.452986110999</v>
      </c>
      <c r="AF22" s="98"/>
    </row>
    <row r="23" spans="1:32" ht="15" x14ac:dyDescent="0.25">
      <c r="A23" s="14">
        <v>17</v>
      </c>
      <c r="B23" s="96" t="s">
        <v>604</v>
      </c>
      <c r="C23" s="14" t="s">
        <v>605</v>
      </c>
      <c r="D23" s="14" t="s">
        <v>471</v>
      </c>
      <c r="E23" s="14" t="s">
        <v>283</v>
      </c>
      <c r="F23" s="14" t="s">
        <v>293</v>
      </c>
      <c r="G23" s="14" t="s">
        <v>606</v>
      </c>
      <c r="H23" s="14">
        <v>1</v>
      </c>
      <c r="I23" s="14">
        <v>5</v>
      </c>
      <c r="J23" s="14" t="s">
        <v>606</v>
      </c>
      <c r="K23" s="14">
        <v>29</v>
      </c>
      <c r="L23" s="14" t="s">
        <v>307</v>
      </c>
      <c r="M23" s="14" t="s">
        <v>607</v>
      </c>
      <c r="N23" s="14" t="s">
        <v>468</v>
      </c>
      <c r="O23" s="14" t="s">
        <v>470</v>
      </c>
      <c r="P23" s="14" t="s">
        <v>608</v>
      </c>
      <c r="Q23" s="14"/>
      <c r="R23" s="14"/>
      <c r="S23" s="14"/>
      <c r="T23" s="14"/>
      <c r="U23" s="97"/>
      <c r="V23" s="14" t="s">
        <v>597</v>
      </c>
      <c r="W23" s="97">
        <v>44446</v>
      </c>
      <c r="X23" s="97"/>
      <c r="Y23" s="14" t="s">
        <v>440</v>
      </c>
      <c r="Z23" s="14"/>
      <c r="AA23" s="14"/>
      <c r="AB23" s="97"/>
      <c r="AC23" s="14">
        <v>0</v>
      </c>
      <c r="AD23" s="98">
        <v>44446.455150463</v>
      </c>
      <c r="AE23" s="98">
        <v>44446.455150463</v>
      </c>
      <c r="AF23" s="98"/>
    </row>
    <row r="24" spans="1:32" ht="15" x14ac:dyDescent="0.25">
      <c r="A24" s="14">
        <v>18</v>
      </c>
      <c r="B24" s="96" t="s">
        <v>609</v>
      </c>
      <c r="C24" s="14" t="s">
        <v>610</v>
      </c>
      <c r="D24" s="14" t="s">
        <v>471</v>
      </c>
      <c r="E24" s="14" t="s">
        <v>283</v>
      </c>
      <c r="F24" s="14" t="s">
        <v>293</v>
      </c>
      <c r="G24" s="14" t="s">
        <v>293</v>
      </c>
      <c r="H24" s="14">
        <v>3</v>
      </c>
      <c r="I24" s="14">
        <v>4</v>
      </c>
      <c r="J24" s="14" t="s">
        <v>611</v>
      </c>
      <c r="K24" s="14">
        <v>40</v>
      </c>
      <c r="L24" s="14" t="s">
        <v>305</v>
      </c>
      <c r="M24" s="14" t="s">
        <v>612</v>
      </c>
      <c r="N24" s="14" t="s">
        <v>591</v>
      </c>
      <c r="O24" s="14" t="s">
        <v>470</v>
      </c>
      <c r="P24" s="14" t="s">
        <v>613</v>
      </c>
      <c r="Q24" s="14"/>
      <c r="R24" s="14"/>
      <c r="S24" s="14"/>
      <c r="T24" s="14"/>
      <c r="U24" s="97"/>
      <c r="V24" s="14" t="s">
        <v>597</v>
      </c>
      <c r="W24" s="97">
        <v>44446</v>
      </c>
      <c r="X24" s="97"/>
      <c r="Y24" s="14" t="s">
        <v>440</v>
      </c>
      <c r="Z24" s="14"/>
      <c r="AA24" s="14"/>
      <c r="AB24" s="97"/>
      <c r="AC24" s="14">
        <v>0</v>
      </c>
      <c r="AD24" s="98">
        <v>44446.459618055997</v>
      </c>
      <c r="AE24" s="98">
        <v>44446.459618055997</v>
      </c>
      <c r="AF24" s="98"/>
    </row>
    <row r="25" spans="1:32" ht="15" x14ac:dyDescent="0.25">
      <c r="A25" s="14">
        <v>19</v>
      </c>
      <c r="B25" s="96" t="s">
        <v>614</v>
      </c>
      <c r="C25" s="14" t="s">
        <v>615</v>
      </c>
      <c r="D25" s="14" t="s">
        <v>471</v>
      </c>
      <c r="E25" s="14" t="s">
        <v>283</v>
      </c>
      <c r="F25" s="14" t="s">
        <v>293</v>
      </c>
      <c r="G25" s="14" t="s">
        <v>293</v>
      </c>
      <c r="H25" s="14">
        <v>3</v>
      </c>
      <c r="I25" s="14">
        <v>4</v>
      </c>
      <c r="J25" s="14" t="s">
        <v>611</v>
      </c>
      <c r="K25" s="14">
        <v>0</v>
      </c>
      <c r="L25" s="14" t="s">
        <v>307</v>
      </c>
      <c r="M25" s="14" t="s">
        <v>616</v>
      </c>
      <c r="N25" s="14" t="s">
        <v>539</v>
      </c>
      <c r="O25" s="14" t="s">
        <v>470</v>
      </c>
      <c r="P25" s="14" t="s">
        <v>617</v>
      </c>
      <c r="Q25" s="14"/>
      <c r="R25" s="14"/>
      <c r="S25" s="14"/>
      <c r="T25" s="14"/>
      <c r="U25" s="97"/>
      <c r="V25" s="14" t="s">
        <v>597</v>
      </c>
      <c r="W25" s="97">
        <v>44446</v>
      </c>
      <c r="X25" s="97"/>
      <c r="Y25" s="14" t="s">
        <v>440</v>
      </c>
      <c r="Z25" s="14"/>
      <c r="AA25" s="14"/>
      <c r="AB25" s="97"/>
      <c r="AC25" s="14">
        <v>0</v>
      </c>
      <c r="AD25" s="98">
        <v>44446.462013889002</v>
      </c>
      <c r="AE25" s="98">
        <v>44446.462013889002</v>
      </c>
      <c r="AF25" s="98"/>
    </row>
    <row r="26" spans="1:32" ht="15" x14ac:dyDescent="0.25">
      <c r="A26" s="14">
        <v>20</v>
      </c>
      <c r="B26" s="96" t="s">
        <v>618</v>
      </c>
      <c r="C26" s="14" t="s">
        <v>619</v>
      </c>
      <c r="D26" s="14" t="s">
        <v>471</v>
      </c>
      <c r="E26" s="14" t="s">
        <v>283</v>
      </c>
      <c r="F26" s="14" t="s">
        <v>293</v>
      </c>
      <c r="G26" s="14" t="s">
        <v>293</v>
      </c>
      <c r="H26" s="14">
        <v>3</v>
      </c>
      <c r="I26" s="14">
        <v>3</v>
      </c>
      <c r="J26" s="14" t="s">
        <v>611</v>
      </c>
      <c r="K26" s="14">
        <v>24</v>
      </c>
      <c r="L26" s="14" t="s">
        <v>307</v>
      </c>
      <c r="M26" s="14" t="s">
        <v>620</v>
      </c>
      <c r="N26" s="14" t="s">
        <v>539</v>
      </c>
      <c r="O26" s="14" t="s">
        <v>470</v>
      </c>
      <c r="P26" s="14" t="s">
        <v>621</v>
      </c>
      <c r="Q26" s="14"/>
      <c r="R26" s="14"/>
      <c r="S26" s="14"/>
      <c r="T26" s="14"/>
      <c r="U26" s="97"/>
      <c r="V26" s="14" t="s">
        <v>597</v>
      </c>
      <c r="W26" s="97">
        <v>44446</v>
      </c>
      <c r="X26" s="97"/>
      <c r="Y26" s="14" t="s">
        <v>440</v>
      </c>
      <c r="Z26" s="14"/>
      <c r="AA26" s="14"/>
      <c r="AB26" s="97"/>
      <c r="AC26" s="14">
        <v>0</v>
      </c>
      <c r="AD26" s="98">
        <v>44446.463738425999</v>
      </c>
      <c r="AE26" s="98">
        <v>44446.463738425999</v>
      </c>
      <c r="AF26" s="98"/>
    </row>
  </sheetData>
  <sortState ref="A8:AE26">
    <sortCondition sortBy="fontColor" ref="B7:B26" dxfId="30"/>
  </sortState>
  <mergeCells count="4">
    <mergeCell ref="A1:O1"/>
    <mergeCell ref="A2:O2"/>
    <mergeCell ref="A4:B4"/>
    <mergeCell ref="A5:E5"/>
  </mergeCells>
  <phoneticPr fontId="17" type="noConversion"/>
  <conditionalFormatting sqref="B1:B1048576">
    <cfRule type="duplicateValues" dxfId="29" priority="156"/>
    <cfRule type="duplicateValues" dxfId="28" priority="157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workbookViewId="0">
      <selection activeCell="E15" sqref="E15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5703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5703125" style="14" customWidth="1"/>
    <col min="22" max="22" width="14.140625" style="14" customWidth="1"/>
    <col min="23" max="23" width="17.140625" style="14" customWidth="1"/>
    <col min="24" max="24" width="9.140625" style="14"/>
    <col min="25" max="25" width="22.5703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2" customFormat="1" x14ac:dyDescent="0.25">
      <c r="A1" t="s">
        <v>477</v>
      </c>
      <c r="B1" s="81" t="s">
        <v>445</v>
      </c>
      <c r="C1" t="s">
        <v>431</v>
      </c>
      <c r="D1" t="s">
        <v>473</v>
      </c>
      <c r="E1" t="s">
        <v>432</v>
      </c>
      <c r="F1" t="s">
        <v>2</v>
      </c>
      <c r="G1" t="s">
        <v>433</v>
      </c>
      <c r="H1" t="s">
        <v>474</v>
      </c>
      <c r="I1" t="s">
        <v>475</v>
      </c>
      <c r="J1" t="s">
        <v>434</v>
      </c>
      <c r="K1" t="s">
        <v>435</v>
      </c>
      <c r="L1" t="s">
        <v>436</v>
      </c>
      <c r="M1" t="s">
        <v>437</v>
      </c>
      <c r="N1" t="s">
        <v>446</v>
      </c>
      <c r="O1" t="s">
        <v>447</v>
      </c>
      <c r="P1" t="s">
        <v>448</v>
      </c>
      <c r="Q1" t="s">
        <v>449</v>
      </c>
      <c r="R1" t="s">
        <v>450</v>
      </c>
      <c r="S1" t="s">
        <v>451</v>
      </c>
      <c r="T1" t="s">
        <v>452</v>
      </c>
      <c r="U1" s="84" t="s">
        <v>453</v>
      </c>
      <c r="V1" t="s">
        <v>441</v>
      </c>
      <c r="W1" s="84" t="s">
        <v>454</v>
      </c>
      <c r="X1" s="84" t="s">
        <v>455</v>
      </c>
      <c r="Y1" t="s">
        <v>438</v>
      </c>
      <c r="Z1" t="s">
        <v>478</v>
      </c>
      <c r="AA1" t="s">
        <v>479</v>
      </c>
      <c r="AB1" s="84" t="s">
        <v>480</v>
      </c>
      <c r="AC1" t="s">
        <v>456</v>
      </c>
      <c r="AD1" s="83" t="s">
        <v>457</v>
      </c>
      <c r="AE1" s="83" t="s">
        <v>458</v>
      </c>
    </row>
    <row r="2" spans="1:32" s="77" customFormat="1" x14ac:dyDescent="0.25">
      <c r="A2">
        <v>1</v>
      </c>
      <c r="B2" s="81" t="s">
        <v>563</v>
      </c>
      <c r="C2" t="s">
        <v>564</v>
      </c>
      <c r="D2" t="s">
        <v>471</v>
      </c>
      <c r="E2" t="s">
        <v>283</v>
      </c>
      <c r="F2" t="s">
        <v>309</v>
      </c>
      <c r="G2" t="s">
        <v>309</v>
      </c>
      <c r="H2">
        <v>2</v>
      </c>
      <c r="I2">
        <v>8</v>
      </c>
      <c r="J2" t="s">
        <v>565</v>
      </c>
      <c r="K2">
        <v>59</v>
      </c>
      <c r="L2" t="s">
        <v>307</v>
      </c>
      <c r="M2" t="s">
        <v>566</v>
      </c>
      <c r="N2" t="s">
        <v>539</v>
      </c>
      <c r="O2" t="s">
        <v>567</v>
      </c>
      <c r="P2" t="s">
        <v>568</v>
      </c>
      <c r="Q2"/>
      <c r="R2" t="s">
        <v>569</v>
      </c>
      <c r="S2"/>
      <c r="T2" t="s">
        <v>570</v>
      </c>
      <c r="U2" s="84"/>
      <c r="V2" t="s">
        <v>542</v>
      </c>
      <c r="W2" s="84">
        <v>44148</v>
      </c>
      <c r="X2" s="84"/>
      <c r="Y2" t="s">
        <v>440</v>
      </c>
      <c r="Z2"/>
      <c r="AA2"/>
      <c r="AB2" s="84"/>
      <c r="AC2">
        <v>0</v>
      </c>
      <c r="AD2" s="83">
        <v>44446.307488425999</v>
      </c>
      <c r="AE2" s="83">
        <v>44151.342893519002</v>
      </c>
      <c r="AF2" s="83"/>
    </row>
    <row r="3" spans="1:32" s="77" customFormat="1" x14ac:dyDescent="0.25">
      <c r="A3">
        <v>2</v>
      </c>
      <c r="B3" s="81" t="s">
        <v>571</v>
      </c>
      <c r="C3" t="s">
        <v>572</v>
      </c>
      <c r="D3" t="s">
        <v>471</v>
      </c>
      <c r="E3" t="s">
        <v>283</v>
      </c>
      <c r="F3" t="s">
        <v>309</v>
      </c>
      <c r="G3" t="s">
        <v>309</v>
      </c>
      <c r="H3">
        <v>6</v>
      </c>
      <c r="I3">
        <v>5</v>
      </c>
      <c r="J3" t="s">
        <v>573</v>
      </c>
      <c r="K3">
        <v>77</v>
      </c>
      <c r="L3" t="s">
        <v>305</v>
      </c>
      <c r="M3" t="s">
        <v>574</v>
      </c>
      <c r="N3" t="s">
        <v>469</v>
      </c>
      <c r="O3" t="s">
        <v>470</v>
      </c>
      <c r="P3" t="s">
        <v>575</v>
      </c>
      <c r="Q3"/>
      <c r="R3"/>
      <c r="S3"/>
      <c r="T3"/>
      <c r="U3" s="84"/>
      <c r="V3" t="s">
        <v>472</v>
      </c>
      <c r="W3" s="84">
        <v>44445</v>
      </c>
      <c r="X3" s="84"/>
      <c r="Y3" t="s">
        <v>440</v>
      </c>
      <c r="Z3"/>
      <c r="AA3"/>
      <c r="AB3" s="84"/>
      <c r="AC3">
        <v>0</v>
      </c>
      <c r="AD3" s="83">
        <v>44445.877442129997</v>
      </c>
      <c r="AE3" s="83">
        <v>44445.493726852001</v>
      </c>
      <c r="AF3" s="83"/>
    </row>
    <row r="4" spans="1:32" s="77" customFormat="1" x14ac:dyDescent="0.25">
      <c r="A4">
        <v>3</v>
      </c>
      <c r="B4" s="81" t="s">
        <v>576</v>
      </c>
      <c r="C4" t="s">
        <v>577</v>
      </c>
      <c r="D4" t="s">
        <v>471</v>
      </c>
      <c r="E4" t="s">
        <v>283</v>
      </c>
      <c r="F4" t="s">
        <v>282</v>
      </c>
      <c r="G4" t="s">
        <v>345</v>
      </c>
      <c r="H4">
        <v>5</v>
      </c>
      <c r="I4">
        <v>18</v>
      </c>
      <c r="J4" t="s">
        <v>26</v>
      </c>
      <c r="K4">
        <v>51</v>
      </c>
      <c r="L4" t="s">
        <v>307</v>
      </c>
      <c r="M4" t="s">
        <v>578</v>
      </c>
      <c r="N4" t="s">
        <v>469</v>
      </c>
      <c r="O4" t="s">
        <v>470</v>
      </c>
      <c r="P4" t="s">
        <v>575</v>
      </c>
      <c r="Q4"/>
      <c r="R4"/>
      <c r="S4"/>
      <c r="T4"/>
      <c r="U4" s="84"/>
      <c r="V4" t="s">
        <v>472</v>
      </c>
      <c r="W4" s="84">
        <v>44445</v>
      </c>
      <c r="X4" s="84"/>
      <c r="Y4" t="s">
        <v>440</v>
      </c>
      <c r="Z4"/>
      <c r="AA4"/>
      <c r="AB4" s="84"/>
      <c r="AC4">
        <v>0</v>
      </c>
      <c r="AD4" s="83">
        <v>44446.444479167003</v>
      </c>
      <c r="AE4" s="83">
        <v>44445.739467592997</v>
      </c>
      <c r="AF4" s="83"/>
    </row>
    <row r="5" spans="1:32" s="77" customFormat="1" x14ac:dyDescent="0.25">
      <c r="A5">
        <v>4</v>
      </c>
      <c r="B5" s="81" t="s">
        <v>579</v>
      </c>
      <c r="C5" t="s">
        <v>580</v>
      </c>
      <c r="D5" t="s">
        <v>471</v>
      </c>
      <c r="E5" t="s">
        <v>283</v>
      </c>
      <c r="F5" t="s">
        <v>288</v>
      </c>
      <c r="G5" t="s">
        <v>581</v>
      </c>
      <c r="H5">
        <v>5</v>
      </c>
      <c r="I5">
        <v>6</v>
      </c>
      <c r="J5" t="s">
        <v>582</v>
      </c>
      <c r="K5">
        <v>63</v>
      </c>
      <c r="L5" t="s">
        <v>305</v>
      </c>
      <c r="M5" t="s">
        <v>583</v>
      </c>
      <c r="N5" t="s">
        <v>584</v>
      </c>
      <c r="O5" t="s">
        <v>470</v>
      </c>
      <c r="P5" t="s">
        <v>585</v>
      </c>
      <c r="Q5"/>
      <c r="R5"/>
      <c r="S5"/>
      <c r="T5"/>
      <c r="U5" s="84"/>
      <c r="V5" t="s">
        <v>517</v>
      </c>
      <c r="W5" s="84">
        <v>44445</v>
      </c>
      <c r="X5" s="84"/>
      <c r="Y5" t="s">
        <v>440</v>
      </c>
      <c r="Z5" t="s">
        <v>586</v>
      </c>
      <c r="AA5" t="s">
        <v>488</v>
      </c>
      <c r="AB5" s="84">
        <v>44445</v>
      </c>
      <c r="AC5">
        <v>0</v>
      </c>
      <c r="AD5" s="83">
        <v>44445.784085648003</v>
      </c>
      <c r="AE5" s="83">
        <v>44445.784085648003</v>
      </c>
      <c r="AF5" s="83"/>
    </row>
    <row r="6" spans="1:32" s="77" customFormat="1" x14ac:dyDescent="0.25">
      <c r="A6">
        <v>5</v>
      </c>
      <c r="B6" s="81" t="s">
        <v>587</v>
      </c>
      <c r="C6" t="s">
        <v>588</v>
      </c>
      <c r="D6" t="s">
        <v>471</v>
      </c>
      <c r="E6" t="s">
        <v>283</v>
      </c>
      <c r="F6" t="s">
        <v>288</v>
      </c>
      <c r="G6" t="s">
        <v>589</v>
      </c>
      <c r="H6">
        <v>2</v>
      </c>
      <c r="I6">
        <v>4</v>
      </c>
      <c r="J6" t="s">
        <v>590</v>
      </c>
      <c r="K6">
        <v>47</v>
      </c>
      <c r="L6" t="s">
        <v>307</v>
      </c>
      <c r="M6" t="s">
        <v>308</v>
      </c>
      <c r="N6" t="s">
        <v>591</v>
      </c>
      <c r="O6" t="s">
        <v>470</v>
      </c>
      <c r="P6" t="s">
        <v>531</v>
      </c>
      <c r="Q6"/>
      <c r="R6"/>
      <c r="S6"/>
      <c r="T6"/>
      <c r="U6" s="84"/>
      <c r="V6" t="s">
        <v>532</v>
      </c>
      <c r="W6" s="84">
        <v>44445</v>
      </c>
      <c r="X6" s="84"/>
      <c r="Y6" t="s">
        <v>440</v>
      </c>
      <c r="Z6" t="s">
        <v>592</v>
      </c>
      <c r="AA6" t="s">
        <v>488</v>
      </c>
      <c r="AB6" s="84">
        <v>44445</v>
      </c>
      <c r="AC6">
        <v>0</v>
      </c>
      <c r="AD6" s="83">
        <v>44446.292557870001</v>
      </c>
      <c r="AE6" s="83">
        <v>44446.292557870001</v>
      </c>
      <c r="AF6" s="83"/>
    </row>
    <row r="7" spans="1:32" s="77" customFormat="1" x14ac:dyDescent="0.25">
      <c r="A7">
        <v>6</v>
      </c>
      <c r="B7" s="90" t="s">
        <v>593</v>
      </c>
      <c r="C7" s="48" t="s">
        <v>594</v>
      </c>
      <c r="D7" s="48" t="s">
        <v>471</v>
      </c>
      <c r="E7" s="48" t="s">
        <v>283</v>
      </c>
      <c r="F7" s="48" t="s">
        <v>293</v>
      </c>
      <c r="G7" s="48" t="s">
        <v>595</v>
      </c>
      <c r="H7" s="48">
        <v>1</v>
      </c>
      <c r="I7" s="48">
        <v>2</v>
      </c>
      <c r="J7" s="48" t="s">
        <v>595</v>
      </c>
      <c r="K7" s="48">
        <v>30</v>
      </c>
      <c r="L7" s="48" t="s">
        <v>307</v>
      </c>
      <c r="M7" s="48" t="s">
        <v>596</v>
      </c>
      <c r="N7" s="48" t="s">
        <v>468</v>
      </c>
      <c r="O7" s="48" t="s">
        <v>470</v>
      </c>
      <c r="P7" s="48" t="s">
        <v>500</v>
      </c>
      <c r="Q7" s="48"/>
      <c r="R7" s="48"/>
      <c r="S7" s="48"/>
      <c r="T7" s="48"/>
      <c r="U7" s="91"/>
      <c r="V7" s="48" t="s">
        <v>597</v>
      </c>
      <c r="W7" s="91">
        <v>44446</v>
      </c>
      <c r="X7" s="91"/>
      <c r="Y7" s="48" t="s">
        <v>440</v>
      </c>
      <c r="Z7" s="48"/>
      <c r="AA7" s="48"/>
      <c r="AB7" s="91"/>
      <c r="AC7" s="48">
        <v>0</v>
      </c>
      <c r="AD7" s="92">
        <v>44446.451261574002</v>
      </c>
      <c r="AE7" s="92">
        <v>44446.451261574002</v>
      </c>
      <c r="AF7" s="83"/>
    </row>
    <row r="8" spans="1:32" s="77" customFormat="1" x14ac:dyDescent="0.25">
      <c r="A8">
        <v>7</v>
      </c>
      <c r="B8" s="90" t="s">
        <v>598</v>
      </c>
      <c r="C8" s="48" t="s">
        <v>599</v>
      </c>
      <c r="D8" s="48" t="s">
        <v>471</v>
      </c>
      <c r="E8" s="48" t="s">
        <v>283</v>
      </c>
      <c r="F8" s="48" t="s">
        <v>293</v>
      </c>
      <c r="G8" s="48" t="s">
        <v>600</v>
      </c>
      <c r="H8" s="48">
        <v>2</v>
      </c>
      <c r="I8" s="48">
        <v>6</v>
      </c>
      <c r="J8" s="48" t="s">
        <v>601</v>
      </c>
      <c r="K8" s="48">
        <v>32</v>
      </c>
      <c r="L8" s="48" t="s">
        <v>307</v>
      </c>
      <c r="M8" s="48" t="s">
        <v>602</v>
      </c>
      <c r="N8" s="48" t="s">
        <v>468</v>
      </c>
      <c r="O8" s="48" t="s">
        <v>470</v>
      </c>
      <c r="P8" s="48" t="s">
        <v>603</v>
      </c>
      <c r="Q8" s="48"/>
      <c r="R8" s="48"/>
      <c r="S8" s="48"/>
      <c r="T8" s="48"/>
      <c r="U8" s="91"/>
      <c r="V8" s="48" t="s">
        <v>597</v>
      </c>
      <c r="W8" s="91">
        <v>44446</v>
      </c>
      <c r="X8" s="91"/>
      <c r="Y8" s="48" t="s">
        <v>440</v>
      </c>
      <c r="Z8" s="48"/>
      <c r="AA8" s="48"/>
      <c r="AB8" s="91"/>
      <c r="AC8" s="48">
        <v>0</v>
      </c>
      <c r="AD8" s="92">
        <v>44446.452986110999</v>
      </c>
      <c r="AE8" s="92">
        <v>44446.452986110999</v>
      </c>
    </row>
    <row r="9" spans="1:32" s="77" customFormat="1" x14ac:dyDescent="0.25">
      <c r="A9">
        <v>8</v>
      </c>
      <c r="B9" s="90" t="s">
        <v>604</v>
      </c>
      <c r="C9" s="48" t="s">
        <v>605</v>
      </c>
      <c r="D9" s="48" t="s">
        <v>471</v>
      </c>
      <c r="E9" s="48" t="s">
        <v>283</v>
      </c>
      <c r="F9" s="48" t="s">
        <v>293</v>
      </c>
      <c r="G9" s="48" t="s">
        <v>606</v>
      </c>
      <c r="H9" s="48">
        <v>1</v>
      </c>
      <c r="I9" s="48">
        <v>5</v>
      </c>
      <c r="J9" s="48" t="s">
        <v>606</v>
      </c>
      <c r="K9" s="48">
        <v>29</v>
      </c>
      <c r="L9" s="48" t="s">
        <v>307</v>
      </c>
      <c r="M9" s="48" t="s">
        <v>607</v>
      </c>
      <c r="N9" s="48" t="s">
        <v>468</v>
      </c>
      <c r="O9" s="48" t="s">
        <v>470</v>
      </c>
      <c r="P9" s="48" t="s">
        <v>608</v>
      </c>
      <c r="Q9" s="48"/>
      <c r="R9" s="48"/>
      <c r="S9" s="48"/>
      <c r="T9" s="48"/>
      <c r="U9" s="91"/>
      <c r="V9" s="48" t="s">
        <v>597</v>
      </c>
      <c r="W9" s="91">
        <v>44446</v>
      </c>
      <c r="X9" s="91"/>
      <c r="Y9" s="48" t="s">
        <v>440</v>
      </c>
      <c r="Z9" s="48"/>
      <c r="AA9" s="48"/>
      <c r="AB9" s="91"/>
      <c r="AC9" s="48">
        <v>0</v>
      </c>
      <c r="AD9" s="92">
        <v>44446.455150463</v>
      </c>
      <c r="AE9" s="92">
        <v>44446.455150463</v>
      </c>
      <c r="AF9" s="83"/>
    </row>
    <row r="10" spans="1:32" s="77" customFormat="1" x14ac:dyDescent="0.25">
      <c r="A10">
        <v>9</v>
      </c>
      <c r="B10" s="90" t="s">
        <v>609</v>
      </c>
      <c r="C10" s="48" t="s">
        <v>610</v>
      </c>
      <c r="D10" s="48" t="s">
        <v>471</v>
      </c>
      <c r="E10" s="48" t="s">
        <v>283</v>
      </c>
      <c r="F10" s="48" t="s">
        <v>293</v>
      </c>
      <c r="G10" s="48" t="s">
        <v>293</v>
      </c>
      <c r="H10" s="48">
        <v>3</v>
      </c>
      <c r="I10" s="48">
        <v>4</v>
      </c>
      <c r="J10" s="48" t="s">
        <v>611</v>
      </c>
      <c r="K10" s="48">
        <v>40</v>
      </c>
      <c r="L10" s="48" t="s">
        <v>305</v>
      </c>
      <c r="M10" s="48" t="s">
        <v>612</v>
      </c>
      <c r="N10" s="48" t="s">
        <v>591</v>
      </c>
      <c r="O10" s="48" t="s">
        <v>470</v>
      </c>
      <c r="P10" s="48" t="s">
        <v>613</v>
      </c>
      <c r="Q10" s="48"/>
      <c r="R10" s="48"/>
      <c r="S10" s="48"/>
      <c r="T10" s="48"/>
      <c r="U10" s="91"/>
      <c r="V10" s="48" t="s">
        <v>597</v>
      </c>
      <c r="W10" s="91">
        <v>44446</v>
      </c>
      <c r="X10" s="91"/>
      <c r="Y10" s="48" t="s">
        <v>440</v>
      </c>
      <c r="Z10" s="48"/>
      <c r="AA10" s="48"/>
      <c r="AB10" s="91"/>
      <c r="AC10" s="48">
        <v>0</v>
      </c>
      <c r="AD10" s="92">
        <v>44446.459618055997</v>
      </c>
      <c r="AE10" s="92">
        <v>44446.459618055997</v>
      </c>
    </row>
    <row r="11" spans="1:32" s="77" customFormat="1" x14ac:dyDescent="0.25">
      <c r="A11">
        <v>10</v>
      </c>
      <c r="B11" s="90" t="s">
        <v>614</v>
      </c>
      <c r="C11" s="48" t="s">
        <v>615</v>
      </c>
      <c r="D11" s="48" t="s">
        <v>471</v>
      </c>
      <c r="E11" s="48" t="s">
        <v>283</v>
      </c>
      <c r="F11" s="48" t="s">
        <v>293</v>
      </c>
      <c r="G11" s="48" t="s">
        <v>293</v>
      </c>
      <c r="H11" s="48">
        <v>3</v>
      </c>
      <c r="I11" s="48">
        <v>4</v>
      </c>
      <c r="J11" s="48" t="s">
        <v>611</v>
      </c>
      <c r="K11" s="48">
        <v>0</v>
      </c>
      <c r="L11" s="48" t="s">
        <v>307</v>
      </c>
      <c r="M11" s="48" t="s">
        <v>616</v>
      </c>
      <c r="N11" s="48" t="s">
        <v>539</v>
      </c>
      <c r="O11" s="48" t="s">
        <v>470</v>
      </c>
      <c r="P11" s="48" t="s">
        <v>617</v>
      </c>
      <c r="Q11" s="48"/>
      <c r="R11" s="48"/>
      <c r="S11" s="48"/>
      <c r="T11" s="48"/>
      <c r="U11" s="91"/>
      <c r="V11" s="48" t="s">
        <v>597</v>
      </c>
      <c r="W11" s="91">
        <v>44446</v>
      </c>
      <c r="X11" s="91"/>
      <c r="Y11" s="48" t="s">
        <v>440</v>
      </c>
      <c r="Z11" s="48"/>
      <c r="AA11" s="48"/>
      <c r="AB11" s="91"/>
      <c r="AC11" s="48">
        <v>0</v>
      </c>
      <c r="AD11" s="92">
        <v>44446.462013889002</v>
      </c>
      <c r="AE11" s="92">
        <v>44446.462013889002</v>
      </c>
    </row>
    <row r="12" spans="1:32" s="77" customFormat="1" x14ac:dyDescent="0.25">
      <c r="A12">
        <v>11</v>
      </c>
      <c r="B12" s="90" t="s">
        <v>618</v>
      </c>
      <c r="C12" s="48" t="s">
        <v>619</v>
      </c>
      <c r="D12" s="48" t="s">
        <v>471</v>
      </c>
      <c r="E12" s="48" t="s">
        <v>283</v>
      </c>
      <c r="F12" s="48" t="s">
        <v>293</v>
      </c>
      <c r="G12" s="48" t="s">
        <v>293</v>
      </c>
      <c r="H12" s="48">
        <v>3</v>
      </c>
      <c r="I12" s="48">
        <v>3</v>
      </c>
      <c r="J12" s="48" t="s">
        <v>611</v>
      </c>
      <c r="K12" s="48">
        <v>24</v>
      </c>
      <c r="L12" s="48" t="s">
        <v>307</v>
      </c>
      <c r="M12" s="48" t="s">
        <v>620</v>
      </c>
      <c r="N12" s="48" t="s">
        <v>539</v>
      </c>
      <c r="O12" s="48" t="s">
        <v>470</v>
      </c>
      <c r="P12" s="48" t="s">
        <v>621</v>
      </c>
      <c r="Q12" s="48"/>
      <c r="R12" s="48"/>
      <c r="S12" s="48"/>
      <c r="T12" s="48"/>
      <c r="U12" s="91"/>
      <c r="V12" s="48" t="s">
        <v>597</v>
      </c>
      <c r="W12" s="91">
        <v>44446</v>
      </c>
      <c r="X12" s="91"/>
      <c r="Y12" s="48" t="s">
        <v>440</v>
      </c>
      <c r="Z12" s="48"/>
      <c r="AA12" s="48"/>
      <c r="AB12" s="91"/>
      <c r="AC12" s="48">
        <v>0</v>
      </c>
      <c r="AD12" s="92">
        <v>44446.463738425999</v>
      </c>
      <c r="AE12" s="92">
        <v>44446.463738425999</v>
      </c>
    </row>
    <row r="13" spans="1:32" s="77" customFormat="1" x14ac:dyDescent="0.25">
      <c r="A13"/>
      <c r="B13" s="81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4"/>
      <c r="V13"/>
      <c r="W13" s="84"/>
      <c r="X13" s="84"/>
      <c r="Y13"/>
      <c r="Z13"/>
      <c r="AA13"/>
      <c r="AB13" s="84"/>
      <c r="AC13"/>
      <c r="AD13" s="83"/>
      <c r="AE13" s="83"/>
    </row>
    <row r="14" spans="1:32" s="77" customFormat="1" x14ac:dyDescent="0.25">
      <c r="A14"/>
      <c r="B14" s="81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4"/>
      <c r="V14"/>
      <c r="W14" s="84"/>
      <c r="X14" s="84"/>
      <c r="Y14"/>
      <c r="Z14"/>
      <c r="AA14"/>
      <c r="AB14" s="84"/>
      <c r="AC14"/>
      <c r="AD14" s="83"/>
      <c r="AE14" s="83"/>
    </row>
    <row r="15" spans="1:32" s="77" customFormat="1" x14ac:dyDescent="0.25">
      <c r="A15"/>
      <c r="B15" s="8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4"/>
      <c r="V15"/>
      <c r="W15" s="84"/>
      <c r="X15" s="84"/>
      <c r="Y15"/>
      <c r="Z15"/>
      <c r="AA15"/>
      <c r="AB15" s="84"/>
      <c r="AC15"/>
      <c r="AD15" s="83"/>
      <c r="AE15" s="83"/>
    </row>
    <row r="16" spans="1:32" s="77" customFormat="1" x14ac:dyDescent="0.25">
      <c r="A16"/>
      <c r="B16" s="8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4"/>
      <c r="V16"/>
      <c r="W16" s="84"/>
      <c r="X16" s="84"/>
      <c r="Y16"/>
      <c r="Z16"/>
      <c r="AA16"/>
      <c r="AB16" s="84"/>
      <c r="AC16"/>
      <c r="AD16" s="83"/>
      <c r="AE16" s="83"/>
    </row>
    <row r="17" spans="1:31" s="77" customFormat="1" x14ac:dyDescent="0.25">
      <c r="A17"/>
      <c r="B17" s="8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4"/>
      <c r="V17"/>
      <c r="W17" s="84"/>
      <c r="X17" s="84"/>
      <c r="Y17"/>
      <c r="Z17"/>
      <c r="AA17"/>
      <c r="AB17" s="84"/>
      <c r="AC17"/>
      <c r="AD17" s="83"/>
      <c r="AE17" s="83"/>
    </row>
    <row r="18" spans="1:31" s="77" customFormat="1" x14ac:dyDescent="0.25">
      <c r="A18"/>
      <c r="B18" s="8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4"/>
      <c r="V18"/>
      <c r="W18" s="84"/>
      <c r="X18" s="84"/>
      <c r="Y18"/>
      <c r="Z18"/>
      <c r="AA18"/>
      <c r="AB18" s="84"/>
      <c r="AC18"/>
      <c r="AD18" s="83"/>
      <c r="AE18" s="83"/>
    </row>
    <row r="19" spans="1:31" customFormat="1" x14ac:dyDescent="0.25">
      <c r="B19" s="81"/>
      <c r="U19" s="84"/>
      <c r="W19" s="84"/>
      <c r="X19" s="84"/>
      <c r="AB19" s="84"/>
      <c r="AD19" s="83"/>
      <c r="AE19" s="83"/>
    </row>
    <row r="20" spans="1:31" customFormat="1" x14ac:dyDescent="0.25">
      <c r="B20" s="81"/>
      <c r="U20" s="84"/>
      <c r="W20" s="84"/>
      <c r="X20" s="84"/>
      <c r="AB20" s="84"/>
      <c r="AD20" s="83"/>
      <c r="AE20" s="83"/>
    </row>
    <row r="21" spans="1:31" customFormat="1" x14ac:dyDescent="0.25">
      <c r="B21" s="81"/>
      <c r="U21" s="84"/>
      <c r="W21" s="84"/>
      <c r="X21" s="84"/>
      <c r="AB21" s="84"/>
      <c r="AD21" s="83"/>
      <c r="AE21" s="83"/>
    </row>
    <row r="22" spans="1:31" customFormat="1" x14ac:dyDescent="0.25">
      <c r="B22" s="81"/>
      <c r="U22" s="84"/>
      <c r="W22" s="84"/>
      <c r="X22" s="84"/>
      <c r="AB22" s="84"/>
      <c r="AD22" s="83"/>
      <c r="AE22" s="83"/>
    </row>
    <row r="23" spans="1:31" customFormat="1" x14ac:dyDescent="0.25">
      <c r="B23" s="81"/>
      <c r="U23" s="84"/>
      <c r="W23" s="84"/>
      <c r="X23" s="84"/>
      <c r="AB23" s="84"/>
      <c r="AD23" s="83"/>
      <c r="AE23" s="83"/>
    </row>
    <row r="24" spans="1:31" customFormat="1" x14ac:dyDescent="0.25">
      <c r="B24" s="81"/>
      <c r="U24" s="84"/>
      <c r="W24" s="84"/>
      <c r="X24" s="84"/>
      <c r="AB24" s="84"/>
      <c r="AD24" s="83"/>
      <c r="AE24" s="83"/>
    </row>
    <row r="25" spans="1:31" customFormat="1" x14ac:dyDescent="0.25">
      <c r="B25" s="81"/>
      <c r="U25" s="84"/>
      <c r="W25" s="84"/>
      <c r="X25" s="84"/>
      <c r="AB25" s="84"/>
      <c r="AD25" s="83"/>
      <c r="AE25" s="83"/>
    </row>
    <row r="26" spans="1:31" customFormat="1" x14ac:dyDescent="0.25">
      <c r="B26" s="81"/>
      <c r="U26" s="84"/>
      <c r="W26" s="84"/>
      <c r="X26" s="84"/>
      <c r="AB26" s="84"/>
      <c r="AD26" s="83"/>
      <c r="AE26" s="83"/>
    </row>
    <row r="27" spans="1:31" customFormat="1" x14ac:dyDescent="0.25">
      <c r="B27" s="81"/>
      <c r="U27" s="84"/>
      <c r="W27" s="84"/>
      <c r="X27" s="84"/>
      <c r="AB27" s="84"/>
      <c r="AD27" s="83"/>
      <c r="AE27" s="83"/>
    </row>
    <row r="28" spans="1:31" customFormat="1" x14ac:dyDescent="0.25">
      <c r="B28" s="81"/>
      <c r="U28" s="84"/>
      <c r="W28" s="84"/>
      <c r="X28" s="84"/>
      <c r="AB28" s="84"/>
      <c r="AD28" s="83"/>
      <c r="AE28" s="83"/>
    </row>
    <row r="29" spans="1:31" customFormat="1" x14ac:dyDescent="0.25">
      <c r="B29" s="81"/>
      <c r="U29" s="84"/>
      <c r="W29" s="84"/>
      <c r="X29" s="84"/>
      <c r="AB29" s="84"/>
      <c r="AD29" s="83"/>
      <c r="AE29" s="83"/>
    </row>
    <row r="30" spans="1:31" customFormat="1" x14ac:dyDescent="0.25">
      <c r="B30" s="81"/>
      <c r="U30" s="84"/>
      <c r="W30" s="84"/>
      <c r="X30" s="84"/>
      <c r="AB30" s="84"/>
      <c r="AD30" s="83"/>
      <c r="AE30" s="83"/>
    </row>
    <row r="31" spans="1:31" customFormat="1" x14ac:dyDescent="0.25">
      <c r="B31" s="81"/>
      <c r="U31" s="84"/>
      <c r="W31" s="84"/>
      <c r="X31" s="84"/>
      <c r="AB31" s="84"/>
      <c r="AD31" s="83"/>
      <c r="AE31" s="83"/>
    </row>
    <row r="32" spans="1:31" customFormat="1" x14ac:dyDescent="0.25">
      <c r="B32" s="81"/>
      <c r="U32" s="84"/>
      <c r="W32" s="84"/>
      <c r="X32" s="84"/>
      <c r="AB32" s="84"/>
      <c r="AD32" s="83"/>
      <c r="AE32" s="83"/>
    </row>
    <row r="33" spans="2:31" customFormat="1" x14ac:dyDescent="0.25">
      <c r="B33" s="81"/>
      <c r="U33" s="84"/>
      <c r="W33" s="84"/>
      <c r="X33" s="84"/>
      <c r="AB33" s="84"/>
      <c r="AD33" s="83"/>
      <c r="AE33" s="83"/>
    </row>
    <row r="34" spans="2:31" customFormat="1" x14ac:dyDescent="0.25">
      <c r="B34" s="81"/>
      <c r="U34" s="84"/>
      <c r="W34" s="84"/>
      <c r="X34" s="84"/>
      <c r="AB34" s="84"/>
      <c r="AD34" s="83"/>
      <c r="AE34" s="83"/>
    </row>
    <row r="35" spans="2:31" customFormat="1" x14ac:dyDescent="0.25">
      <c r="B35" s="81"/>
      <c r="U35" s="84"/>
      <c r="W35" s="84"/>
      <c r="X35" s="84"/>
      <c r="AB35" s="84"/>
      <c r="AD35" s="83"/>
      <c r="AE35" s="83"/>
    </row>
    <row r="36" spans="2:31" customFormat="1" x14ac:dyDescent="0.25">
      <c r="B36" s="81"/>
      <c r="U36" s="84"/>
      <c r="W36" s="84"/>
      <c r="X36" s="84"/>
      <c r="AB36" s="84"/>
      <c r="AD36" s="83"/>
      <c r="AE36" s="83"/>
    </row>
    <row r="37" spans="2:31" customFormat="1" x14ac:dyDescent="0.25">
      <c r="B37" s="81"/>
      <c r="U37" s="84"/>
      <c r="W37" s="84"/>
      <c r="X37" s="84"/>
      <c r="AB37" s="84"/>
      <c r="AD37" s="83"/>
      <c r="AE37" s="83"/>
    </row>
    <row r="38" spans="2:31" customFormat="1" x14ac:dyDescent="0.25">
      <c r="B38" s="81"/>
      <c r="U38" s="84"/>
      <c r="W38" s="84"/>
      <c r="X38" s="84"/>
      <c r="AB38" s="84"/>
      <c r="AD38" s="83"/>
      <c r="AE38" s="83"/>
    </row>
    <row r="39" spans="2:31" customFormat="1" x14ac:dyDescent="0.25">
      <c r="B39" s="81"/>
      <c r="U39" s="84"/>
      <c r="W39" s="84"/>
      <c r="X39" s="84"/>
      <c r="AB39" s="84"/>
      <c r="AD39" s="83"/>
      <c r="AE39" s="83"/>
    </row>
    <row r="40" spans="2:31" customFormat="1" x14ac:dyDescent="0.25">
      <c r="B40" s="81"/>
      <c r="U40" s="84"/>
      <c r="W40" s="84"/>
      <c r="X40" s="84"/>
      <c r="AB40" s="84"/>
      <c r="AD40" s="83"/>
      <c r="AE40" s="83"/>
    </row>
    <row r="41" spans="2:31" customFormat="1" x14ac:dyDescent="0.25">
      <c r="B41" s="81"/>
      <c r="U41" s="84"/>
      <c r="W41" s="84"/>
      <c r="X41" s="84"/>
      <c r="AB41" s="84"/>
      <c r="AD41" s="83"/>
      <c r="AE41" s="83"/>
    </row>
    <row r="42" spans="2:31" customFormat="1" x14ac:dyDescent="0.25">
      <c r="B42" s="81"/>
      <c r="U42" s="84"/>
      <c r="W42" s="84"/>
      <c r="X42" s="84"/>
      <c r="AB42" s="84"/>
      <c r="AD42" s="83"/>
      <c r="AE42" s="83"/>
    </row>
    <row r="43" spans="2:31" customFormat="1" x14ac:dyDescent="0.25">
      <c r="B43" s="81"/>
      <c r="U43" s="84"/>
      <c r="W43" s="84"/>
      <c r="X43" s="84"/>
      <c r="AB43" s="84"/>
      <c r="AD43" s="83"/>
      <c r="AE43" s="83"/>
    </row>
    <row r="44" spans="2:31" customFormat="1" x14ac:dyDescent="0.25">
      <c r="B44" s="81"/>
      <c r="U44" s="84"/>
      <c r="W44" s="84"/>
      <c r="X44" s="84"/>
      <c r="AB44" s="84"/>
      <c r="AD44" s="83"/>
      <c r="AE44" s="83"/>
    </row>
    <row r="45" spans="2:31" customFormat="1" x14ac:dyDescent="0.25">
      <c r="B45" s="81"/>
      <c r="U45" s="84"/>
      <c r="W45" s="84"/>
      <c r="X45" s="84"/>
      <c r="AB45" s="84"/>
      <c r="AD45" s="83"/>
      <c r="AE45" s="83"/>
    </row>
    <row r="46" spans="2:31" customFormat="1" x14ac:dyDescent="0.25">
      <c r="B46" s="81"/>
      <c r="U46" s="84"/>
      <c r="W46" s="84"/>
      <c r="X46" s="84"/>
      <c r="AB46" s="84"/>
      <c r="AD46" s="83"/>
      <c r="AE46" s="83"/>
    </row>
    <row r="47" spans="2:31" customFormat="1" x14ac:dyDescent="0.25">
      <c r="B47" s="81"/>
      <c r="U47" s="84"/>
      <c r="W47" s="84"/>
      <c r="X47" s="84"/>
      <c r="AB47" s="84"/>
      <c r="AD47" s="83"/>
      <c r="AE47" s="83"/>
    </row>
    <row r="48" spans="2:31" customFormat="1" x14ac:dyDescent="0.25">
      <c r="B48" s="81"/>
      <c r="U48" s="84"/>
      <c r="W48" s="84"/>
      <c r="X48" s="84"/>
      <c r="AB48" s="84"/>
      <c r="AD48" s="83"/>
      <c r="AE48" s="83"/>
    </row>
    <row r="49" spans="1:31" customFormat="1" x14ac:dyDescent="0.25">
      <c r="B49" s="81"/>
      <c r="U49" s="84"/>
      <c r="W49" s="84"/>
      <c r="X49" s="84"/>
      <c r="AB49" s="84"/>
      <c r="AD49" s="83"/>
      <c r="AE49" s="83"/>
    </row>
    <row r="50" spans="1:31" customFormat="1" x14ac:dyDescent="0.25">
      <c r="B50" s="81"/>
      <c r="U50" s="84"/>
      <c r="W50" s="84"/>
      <c r="X50" s="84"/>
      <c r="AB50" s="84"/>
      <c r="AD50" s="83"/>
      <c r="AE50" s="83"/>
    </row>
    <row r="51" spans="1:31" customFormat="1" x14ac:dyDescent="0.25">
      <c r="B51" s="81"/>
      <c r="U51" s="84"/>
      <c r="W51" s="84"/>
      <c r="X51" s="84"/>
      <c r="AB51" s="84"/>
      <c r="AD51" s="83"/>
      <c r="AE51" s="83"/>
    </row>
    <row r="52" spans="1:31" customFormat="1" x14ac:dyDescent="0.25">
      <c r="B52" s="81"/>
      <c r="U52" s="84"/>
      <c r="W52" s="84"/>
      <c r="X52" s="84"/>
      <c r="AB52" s="84"/>
      <c r="AD52" s="83"/>
      <c r="AE52" s="83"/>
    </row>
    <row r="53" spans="1:31" customFormat="1" x14ac:dyDescent="0.25">
      <c r="B53" s="81"/>
      <c r="U53" s="84"/>
      <c r="W53" s="84"/>
      <c r="X53" s="84"/>
      <c r="AB53" s="84"/>
      <c r="AD53" s="83"/>
      <c r="AE53" s="83"/>
    </row>
    <row r="54" spans="1:31" x14ac:dyDescent="0.25">
      <c r="A54"/>
      <c r="B54" s="8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4"/>
      <c r="V54"/>
      <c r="W54" s="84"/>
      <c r="X54" s="84"/>
      <c r="Y54"/>
      <c r="Z54"/>
      <c r="AA54"/>
      <c r="AB54" s="84"/>
      <c r="AC54"/>
      <c r="AD54" s="83"/>
      <c r="AE54" s="83"/>
    </row>
    <row r="55" spans="1:31" x14ac:dyDescent="0.25">
      <c r="A55"/>
      <c r="B55" s="8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4"/>
      <c r="V55"/>
      <c r="W55" s="84"/>
      <c r="X55" s="84"/>
      <c r="Y55"/>
      <c r="Z55"/>
      <c r="AA55"/>
      <c r="AB55" s="84"/>
      <c r="AC55"/>
      <c r="AD55" s="83"/>
      <c r="AE55" s="83"/>
    </row>
    <row r="56" spans="1:31" x14ac:dyDescent="0.25">
      <c r="A56"/>
      <c r="B56" s="81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4"/>
      <c r="V56"/>
      <c r="W56" s="84"/>
      <c r="X56" s="84"/>
      <c r="Y56"/>
      <c r="Z56"/>
      <c r="AA56"/>
      <c r="AB56" s="84"/>
      <c r="AC56"/>
      <c r="AD56" s="83"/>
      <c r="AE56" s="83"/>
    </row>
    <row r="57" spans="1:31" x14ac:dyDescent="0.25">
      <c r="A57"/>
      <c r="B57" s="8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4"/>
      <c r="V57"/>
      <c r="W57" s="84"/>
      <c r="X57" s="84"/>
      <c r="Y57"/>
      <c r="Z57"/>
      <c r="AA57"/>
      <c r="AB57" s="84"/>
      <c r="AC57"/>
      <c r="AD57" s="83"/>
      <c r="AE57" s="83"/>
    </row>
    <row r="58" spans="1:31" x14ac:dyDescent="0.25">
      <c r="A58"/>
      <c r="B58" s="8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4"/>
      <c r="V58"/>
      <c r="W58" s="84"/>
      <c r="X58" s="84"/>
      <c r="Y58"/>
      <c r="Z58"/>
      <c r="AA58"/>
      <c r="AB58" s="84"/>
      <c r="AC58"/>
      <c r="AD58" s="83"/>
      <c r="AE58" s="83"/>
    </row>
    <row r="59" spans="1:31" x14ac:dyDescent="0.25">
      <c r="A59"/>
      <c r="B59" s="8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4"/>
      <c r="V59"/>
      <c r="W59" s="84"/>
      <c r="X59" s="84"/>
      <c r="Y59"/>
      <c r="Z59"/>
      <c r="AA59"/>
      <c r="AB59" s="84"/>
      <c r="AC59"/>
      <c r="AD59" s="83"/>
      <c r="AE59" s="83"/>
    </row>
    <row r="60" spans="1:31" x14ac:dyDescent="0.25">
      <c r="A60"/>
      <c r="B60" s="8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4"/>
      <c r="V60"/>
      <c r="W60" s="84"/>
      <c r="X60" s="84"/>
      <c r="Y60"/>
      <c r="Z60"/>
      <c r="AA60"/>
      <c r="AB60" s="84"/>
      <c r="AC60"/>
      <c r="AD60" s="83"/>
      <c r="AE60" s="83"/>
    </row>
    <row r="61" spans="1:31" x14ac:dyDescent="0.25">
      <c r="A61"/>
      <c r="B61" s="8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4"/>
      <c r="V61"/>
      <c r="W61" s="84"/>
      <c r="X61" s="84"/>
      <c r="Y61"/>
      <c r="Z61"/>
      <c r="AA61"/>
      <c r="AB61" s="84"/>
      <c r="AC61"/>
      <c r="AD61" s="83"/>
      <c r="AE61" s="83"/>
    </row>
    <row r="62" spans="1:31" x14ac:dyDescent="0.25">
      <c r="A62"/>
      <c r="B62" s="8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4"/>
      <c r="V62"/>
      <c r="W62" s="84"/>
      <c r="X62" s="84"/>
      <c r="Y62"/>
      <c r="Z62"/>
      <c r="AA62"/>
      <c r="AB62" s="84"/>
      <c r="AC62"/>
      <c r="AD62" s="83"/>
      <c r="AE62" s="83"/>
    </row>
    <row r="63" spans="1:31" x14ac:dyDescent="0.25">
      <c r="A63"/>
      <c r="B63" s="8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4"/>
      <c r="V63"/>
      <c r="W63" s="84"/>
      <c r="X63" s="84"/>
      <c r="Y63"/>
      <c r="Z63"/>
      <c r="AA63"/>
      <c r="AB63" s="84"/>
      <c r="AC63"/>
      <c r="AD63" s="83"/>
      <c r="AE63" s="83"/>
    </row>
    <row r="64" spans="1:31" x14ac:dyDescent="0.25">
      <c r="A64"/>
      <c r="B64" s="8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4"/>
      <c r="V64"/>
      <c r="W64" s="84"/>
      <c r="X64" s="84"/>
      <c r="Y64"/>
      <c r="Z64"/>
      <c r="AA64"/>
      <c r="AB64" s="84"/>
      <c r="AC64"/>
      <c r="AD64" s="83"/>
      <c r="AE64" s="83"/>
    </row>
    <row r="65" spans="1:31" x14ac:dyDescent="0.25">
      <c r="A65"/>
      <c r="B65" s="8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4"/>
      <c r="V65"/>
      <c r="W65" s="84"/>
      <c r="X65" s="84"/>
      <c r="Y65"/>
      <c r="Z65"/>
      <c r="AA65"/>
      <c r="AB65" s="84"/>
      <c r="AC65"/>
      <c r="AD65" s="83"/>
      <c r="AE65" s="83"/>
    </row>
    <row r="66" spans="1:31" x14ac:dyDescent="0.25">
      <c r="A66"/>
      <c r="B66" s="8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4"/>
      <c r="V66"/>
      <c r="W66" s="84"/>
      <c r="X66" s="84"/>
      <c r="Y66"/>
      <c r="Z66"/>
      <c r="AA66"/>
      <c r="AB66" s="84"/>
      <c r="AC66"/>
      <c r="AD66" s="83"/>
      <c r="AE66" s="83"/>
    </row>
    <row r="67" spans="1:31" x14ac:dyDescent="0.25">
      <c r="A67"/>
      <c r="B67" s="8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4"/>
      <c r="V67"/>
      <c r="W67" s="84"/>
      <c r="X67" s="84"/>
      <c r="Y67"/>
      <c r="Z67"/>
      <c r="AA67"/>
      <c r="AB67" s="84"/>
      <c r="AC67"/>
      <c r="AD67" s="83"/>
      <c r="AE67" s="83"/>
    </row>
    <row r="68" spans="1:31" x14ac:dyDescent="0.25">
      <c r="A68"/>
      <c r="B68" s="8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4"/>
      <c r="V68"/>
      <c r="W68" s="84"/>
      <c r="X68" s="84"/>
      <c r="Y68"/>
      <c r="Z68"/>
      <c r="AA68"/>
      <c r="AB68" s="84"/>
      <c r="AC68"/>
      <c r="AD68" s="83"/>
      <c r="AE68" s="83"/>
    </row>
    <row r="69" spans="1:31" x14ac:dyDescent="0.25">
      <c r="A69"/>
      <c r="B69" s="8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4"/>
      <c r="V69"/>
      <c r="W69" s="84"/>
      <c r="X69" s="84"/>
      <c r="Y69"/>
      <c r="Z69"/>
      <c r="AA69"/>
      <c r="AB69" s="84"/>
      <c r="AC69"/>
      <c r="AD69" s="83"/>
      <c r="AE69" s="83"/>
    </row>
    <row r="70" spans="1:31" x14ac:dyDescent="0.25">
      <c r="A70"/>
      <c r="B70" s="8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4"/>
      <c r="V70"/>
      <c r="W70" s="84"/>
      <c r="X70" s="84"/>
      <c r="Y70"/>
      <c r="Z70"/>
      <c r="AA70"/>
      <c r="AB70" s="84"/>
      <c r="AC70"/>
      <c r="AD70" s="83"/>
      <c r="AE70" s="83"/>
    </row>
    <row r="71" spans="1:31" x14ac:dyDescent="0.25">
      <c r="A71"/>
      <c r="B71" s="8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4"/>
      <c r="V71"/>
      <c r="W71" s="84"/>
      <c r="X71" s="84"/>
      <c r="Y71"/>
      <c r="Z71"/>
      <c r="AA71"/>
      <c r="AB71" s="84"/>
      <c r="AC71"/>
      <c r="AD71" s="83"/>
      <c r="AE71" s="83"/>
    </row>
    <row r="72" spans="1:31" x14ac:dyDescent="0.25">
      <c r="A72"/>
      <c r="B72" s="8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4"/>
      <c r="V72"/>
      <c r="W72" s="84"/>
      <c r="X72" s="84"/>
      <c r="Y72"/>
      <c r="Z72"/>
      <c r="AA72"/>
      <c r="AB72" s="84"/>
      <c r="AC72"/>
      <c r="AD72" s="83"/>
      <c r="AE72" s="83"/>
    </row>
    <row r="73" spans="1:31" x14ac:dyDescent="0.25">
      <c r="A73"/>
      <c r="B73" s="8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4"/>
      <c r="V73"/>
      <c r="W73" s="84"/>
      <c r="X73" s="84"/>
      <c r="Y73"/>
      <c r="Z73"/>
      <c r="AA73"/>
      <c r="AB73" s="84"/>
      <c r="AC73"/>
      <c r="AD73" s="83"/>
      <c r="AE73" s="83"/>
    </row>
    <row r="74" spans="1:31" x14ac:dyDescent="0.25">
      <c r="A74"/>
      <c r="B74" s="8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4"/>
      <c r="V74"/>
      <c r="W74" s="84"/>
      <c r="X74" s="84"/>
      <c r="Y74"/>
      <c r="Z74"/>
      <c r="AA74"/>
      <c r="AB74" s="84"/>
      <c r="AC74"/>
      <c r="AD74" s="83"/>
      <c r="AE74" s="83"/>
    </row>
    <row r="75" spans="1:31" x14ac:dyDescent="0.25">
      <c r="A75"/>
      <c r="B75" s="8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4"/>
      <c r="V75"/>
      <c r="W75" s="84"/>
      <c r="X75" s="84"/>
      <c r="Y75"/>
      <c r="Z75"/>
      <c r="AA75"/>
      <c r="AB75" s="84"/>
      <c r="AC75"/>
      <c r="AD75" s="83"/>
      <c r="AE75" s="83"/>
    </row>
    <row r="76" spans="1:31" x14ac:dyDescent="0.25">
      <c r="A76"/>
      <c r="B76" s="8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4"/>
      <c r="V76"/>
      <c r="W76" s="84"/>
      <c r="X76" s="84"/>
      <c r="Y76"/>
      <c r="Z76"/>
      <c r="AA76"/>
      <c r="AB76" s="84"/>
      <c r="AC76"/>
      <c r="AD76" s="83"/>
      <c r="AE76" s="83"/>
    </row>
    <row r="77" spans="1:31" x14ac:dyDescent="0.25">
      <c r="A77"/>
      <c r="B77" s="8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4"/>
      <c r="V77"/>
      <c r="W77" s="84"/>
      <c r="X77" s="84"/>
      <c r="Y77"/>
      <c r="Z77"/>
      <c r="AA77"/>
      <c r="AB77" s="84"/>
      <c r="AC77"/>
      <c r="AD77" s="83"/>
      <c r="AE77" s="83"/>
    </row>
    <row r="78" spans="1:31" x14ac:dyDescent="0.25">
      <c r="A78"/>
      <c r="B78" s="8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4"/>
      <c r="V78"/>
      <c r="W78" s="84"/>
      <c r="X78" s="84"/>
      <c r="Y78"/>
      <c r="Z78"/>
      <c r="AA78"/>
      <c r="AB78" s="84"/>
      <c r="AC78"/>
      <c r="AD78" s="83"/>
      <c r="AE78" s="83"/>
    </row>
    <row r="79" spans="1:31" x14ac:dyDescent="0.25">
      <c r="A79"/>
      <c r="B79" s="8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4"/>
      <c r="V79"/>
      <c r="W79" s="84"/>
      <c r="X79" s="84"/>
      <c r="Y79"/>
      <c r="Z79"/>
      <c r="AA79"/>
      <c r="AB79" s="84"/>
      <c r="AC79"/>
      <c r="AD79" s="83"/>
      <c r="AE79" s="83"/>
    </row>
    <row r="80" spans="1:31" x14ac:dyDescent="0.25">
      <c r="A80"/>
      <c r="B80" s="8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4"/>
      <c r="V80"/>
      <c r="W80" s="84"/>
      <c r="X80" s="84"/>
      <c r="Y80"/>
      <c r="Z80"/>
      <c r="AA80"/>
      <c r="AB80" s="84"/>
      <c r="AC80"/>
      <c r="AD80" s="83"/>
      <c r="AE80" s="83"/>
    </row>
  </sheetData>
  <conditionalFormatting sqref="B75:B80">
    <cfRule type="duplicateValues" dxfId="27" priority="112"/>
  </conditionalFormatting>
  <conditionalFormatting sqref="B57:B74">
    <cfRule type="duplicateValues" dxfId="26" priority="105"/>
  </conditionalFormatting>
  <conditionalFormatting sqref="B38:B56">
    <cfRule type="duplicateValues" dxfId="25" priority="100"/>
  </conditionalFormatting>
  <conditionalFormatting sqref="B36:B37">
    <cfRule type="duplicateValues" dxfId="24" priority="97"/>
  </conditionalFormatting>
  <conditionalFormatting sqref="B21:B35">
    <cfRule type="duplicateValues" dxfId="23" priority="93"/>
  </conditionalFormatting>
  <conditionalFormatting sqref="B17:B20">
    <cfRule type="duplicateValues" dxfId="22" priority="87"/>
  </conditionalFormatting>
  <conditionalFormatting sqref="B14:B16">
    <cfRule type="duplicateValues" dxfId="21" priority="83"/>
  </conditionalFormatting>
  <conditionalFormatting sqref="B13">
    <cfRule type="duplicateValues" dxfId="20" priority="81"/>
  </conditionalFormatting>
  <conditionalFormatting sqref="B2:B12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0" zoomScaleNormal="90" workbookViewId="0">
      <selection activeCell="A4" sqref="A4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5703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5703125" style="14" customWidth="1"/>
    <col min="14" max="14" width="13.140625" style="14" customWidth="1"/>
    <col min="15" max="17" width="9.140625" style="14"/>
    <col min="18" max="18" width="15.5703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5703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2" customFormat="1" x14ac:dyDescent="0.25">
      <c r="A1" t="s">
        <v>477</v>
      </c>
      <c r="B1" s="81" t="s">
        <v>445</v>
      </c>
      <c r="C1" t="s">
        <v>431</v>
      </c>
      <c r="D1" t="s">
        <v>473</v>
      </c>
      <c r="E1" t="s">
        <v>432</v>
      </c>
      <c r="F1" t="s">
        <v>2</v>
      </c>
      <c r="G1" t="s">
        <v>433</v>
      </c>
      <c r="H1" t="s">
        <v>474</v>
      </c>
      <c r="I1" t="s">
        <v>475</v>
      </c>
      <c r="J1" t="s">
        <v>434</v>
      </c>
      <c r="K1" t="s">
        <v>435</v>
      </c>
      <c r="L1" t="s">
        <v>436</v>
      </c>
      <c r="M1" t="s">
        <v>437</v>
      </c>
      <c r="N1" t="s">
        <v>446</v>
      </c>
      <c r="O1" t="s">
        <v>447</v>
      </c>
      <c r="P1" t="s">
        <v>448</v>
      </c>
      <c r="Q1" t="s">
        <v>449</v>
      </c>
      <c r="R1" t="s">
        <v>450</v>
      </c>
      <c r="S1" t="s">
        <v>451</v>
      </c>
      <c r="T1" t="s">
        <v>452</v>
      </c>
      <c r="U1" s="84" t="s">
        <v>453</v>
      </c>
      <c r="V1" t="s">
        <v>441</v>
      </c>
      <c r="W1" s="84" t="s">
        <v>454</v>
      </c>
      <c r="X1" s="84" t="s">
        <v>455</v>
      </c>
      <c r="Y1" t="s">
        <v>438</v>
      </c>
      <c r="Z1" t="s">
        <v>478</v>
      </c>
      <c r="AA1" t="s">
        <v>479</v>
      </c>
      <c r="AB1" s="84" t="s">
        <v>480</v>
      </c>
      <c r="AC1" t="s">
        <v>456</v>
      </c>
      <c r="AD1" s="83" t="s">
        <v>457</v>
      </c>
      <c r="AE1" s="83" t="s">
        <v>458</v>
      </c>
    </row>
    <row r="2" spans="1:32" s="77" customFormat="1" x14ac:dyDescent="0.25">
      <c r="A2">
        <v>1</v>
      </c>
      <c r="B2" s="81" t="s">
        <v>526</v>
      </c>
      <c r="C2" t="s">
        <v>527</v>
      </c>
      <c r="D2" t="s">
        <v>471</v>
      </c>
      <c r="E2" t="s">
        <v>283</v>
      </c>
      <c r="F2" t="s">
        <v>0</v>
      </c>
      <c r="G2" t="s">
        <v>528</v>
      </c>
      <c r="H2">
        <v>2</v>
      </c>
      <c r="I2">
        <v>7</v>
      </c>
      <c r="J2" t="s">
        <v>529</v>
      </c>
      <c r="K2">
        <v>43</v>
      </c>
      <c r="L2" t="s">
        <v>307</v>
      </c>
      <c r="M2" t="s">
        <v>530</v>
      </c>
      <c r="N2" t="s">
        <v>468</v>
      </c>
      <c r="O2" t="s">
        <v>470</v>
      </c>
      <c r="P2" t="s">
        <v>531</v>
      </c>
      <c r="Q2"/>
      <c r="R2"/>
      <c r="S2"/>
      <c r="T2"/>
      <c r="U2" s="84"/>
      <c r="V2" t="s">
        <v>532</v>
      </c>
      <c r="W2" s="84">
        <v>44441</v>
      </c>
      <c r="X2" s="84"/>
      <c r="Y2" t="s">
        <v>440</v>
      </c>
      <c r="Z2" t="s">
        <v>533</v>
      </c>
      <c r="AA2" t="s">
        <v>488</v>
      </c>
      <c r="AB2" s="84">
        <v>44441</v>
      </c>
      <c r="AC2">
        <v>0</v>
      </c>
      <c r="AD2" s="83">
        <v>44442.298796296003</v>
      </c>
      <c r="AE2" s="83">
        <v>44442.298796296003</v>
      </c>
      <c r="AF2" s="83"/>
    </row>
    <row r="3" spans="1:32" s="77" customFormat="1" x14ac:dyDescent="0.25">
      <c r="A3">
        <v>2</v>
      </c>
      <c r="B3" s="81" t="s">
        <v>552</v>
      </c>
      <c r="C3" t="s">
        <v>553</v>
      </c>
      <c r="D3" t="s">
        <v>471</v>
      </c>
      <c r="E3" t="s">
        <v>283</v>
      </c>
      <c r="F3" t="s">
        <v>293</v>
      </c>
      <c r="G3" t="s">
        <v>554</v>
      </c>
      <c r="H3">
        <v>1</v>
      </c>
      <c r="I3">
        <v>4</v>
      </c>
      <c r="J3" t="s">
        <v>554</v>
      </c>
      <c r="K3">
        <v>21</v>
      </c>
      <c r="L3" t="s">
        <v>307</v>
      </c>
      <c r="M3" t="s">
        <v>555</v>
      </c>
      <c r="N3" t="s">
        <v>539</v>
      </c>
      <c r="O3" t="s">
        <v>470</v>
      </c>
      <c r="P3" t="s">
        <v>531</v>
      </c>
      <c r="Q3"/>
      <c r="R3"/>
      <c r="S3"/>
      <c r="T3"/>
      <c r="U3" s="84"/>
      <c r="V3" t="s">
        <v>532</v>
      </c>
      <c r="W3" s="84">
        <v>44444</v>
      </c>
      <c r="X3" s="84"/>
      <c r="Y3" t="s">
        <v>440</v>
      </c>
      <c r="Z3" t="s">
        <v>556</v>
      </c>
      <c r="AA3" t="s">
        <v>488</v>
      </c>
      <c r="AB3" s="84">
        <v>44444</v>
      </c>
      <c r="AC3">
        <v>0</v>
      </c>
      <c r="AD3" s="83">
        <v>44445.297592593</v>
      </c>
      <c r="AE3" s="83">
        <v>44445.297592593</v>
      </c>
      <c r="AF3" s="83"/>
    </row>
    <row r="4" spans="1:32" s="77" customFormat="1" x14ac:dyDescent="0.25">
      <c r="A4">
        <v>3</v>
      </c>
      <c r="B4" s="81" t="s">
        <v>519</v>
      </c>
      <c r="C4" t="s">
        <v>520</v>
      </c>
      <c r="D4" t="s">
        <v>471</v>
      </c>
      <c r="E4" t="s">
        <v>283</v>
      </c>
      <c r="F4" t="s">
        <v>287</v>
      </c>
      <c r="G4" t="s">
        <v>521</v>
      </c>
      <c r="H4">
        <v>6</v>
      </c>
      <c r="I4">
        <v>6</v>
      </c>
      <c r="J4" t="s">
        <v>522</v>
      </c>
      <c r="K4">
        <v>81</v>
      </c>
      <c r="L4" t="s">
        <v>307</v>
      </c>
      <c r="M4" t="s">
        <v>523</v>
      </c>
      <c r="N4" t="s">
        <v>469</v>
      </c>
      <c r="O4" t="s">
        <v>470</v>
      </c>
      <c r="P4" t="s">
        <v>524</v>
      </c>
      <c r="Q4"/>
      <c r="R4"/>
      <c r="S4"/>
      <c r="T4" t="s">
        <v>334</v>
      </c>
      <c r="U4" s="84">
        <v>44434</v>
      </c>
      <c r="V4" t="s">
        <v>525</v>
      </c>
      <c r="W4" s="84">
        <v>44439</v>
      </c>
      <c r="X4" s="84"/>
      <c r="Y4" t="s">
        <v>440</v>
      </c>
      <c r="Z4"/>
      <c r="AA4"/>
      <c r="AB4" s="84"/>
      <c r="AC4">
        <v>0</v>
      </c>
      <c r="AD4" s="83">
        <v>44440.356805556003</v>
      </c>
      <c r="AE4" s="83">
        <v>44440.356805556003</v>
      </c>
      <c r="AF4" s="83"/>
    </row>
    <row r="5" spans="1:32" s="77" customFormat="1" x14ac:dyDescent="0.25">
      <c r="A5"/>
      <c r="B5" s="81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84"/>
      <c r="V5"/>
      <c r="W5" s="84"/>
      <c r="X5" s="84"/>
      <c r="Y5"/>
      <c r="Z5"/>
      <c r="AA5"/>
      <c r="AB5" s="84"/>
      <c r="AC5"/>
      <c r="AD5" s="83"/>
      <c r="AE5" s="83"/>
      <c r="AF5" s="83"/>
    </row>
    <row r="6" spans="1:32" s="77" customFormat="1" x14ac:dyDescent="0.25">
      <c r="A6"/>
      <c r="B6" s="81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84"/>
      <c r="V6"/>
      <c r="W6" s="84"/>
      <c r="X6" s="84"/>
      <c r="Y6"/>
      <c r="Z6"/>
      <c r="AA6"/>
      <c r="AB6" s="84"/>
      <c r="AC6"/>
      <c r="AD6" s="83"/>
      <c r="AE6" s="83"/>
      <c r="AF6" s="83"/>
    </row>
    <row r="7" spans="1:32" s="77" customFormat="1" x14ac:dyDescent="0.25">
      <c r="A7"/>
      <c r="B7" s="81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84"/>
      <c r="V7"/>
      <c r="W7" s="84"/>
      <c r="X7" s="84"/>
      <c r="Y7"/>
      <c r="Z7"/>
      <c r="AA7"/>
      <c r="AB7" s="84"/>
      <c r="AC7"/>
      <c r="AD7" s="83"/>
      <c r="AE7" s="83"/>
    </row>
    <row r="8" spans="1:32" s="77" customFormat="1" x14ac:dyDescent="0.25">
      <c r="A8"/>
      <c r="B8" s="8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s="84"/>
      <c r="V8"/>
      <c r="W8" s="84"/>
      <c r="X8" s="84"/>
      <c r="Y8"/>
      <c r="Z8"/>
      <c r="AA8"/>
      <c r="AB8" s="84"/>
      <c r="AC8"/>
      <c r="AD8" s="83"/>
      <c r="AE8" s="83"/>
      <c r="AF8" s="83"/>
    </row>
    <row r="9" spans="1:32" s="77" customFormat="1" x14ac:dyDescent="0.25">
      <c r="A9"/>
      <c r="B9" s="81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84"/>
      <c r="V9"/>
      <c r="W9" s="84"/>
      <c r="X9" s="84"/>
      <c r="Y9"/>
      <c r="Z9"/>
      <c r="AA9"/>
      <c r="AB9" s="84"/>
      <c r="AC9"/>
      <c r="AD9" s="83"/>
      <c r="AE9" s="83"/>
      <c r="AF9" s="83"/>
    </row>
    <row r="10" spans="1:32" s="77" customFormat="1" x14ac:dyDescent="0.25">
      <c r="A10"/>
      <c r="B10" s="81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 s="84"/>
      <c r="V10"/>
      <c r="W10" s="84"/>
      <c r="X10" s="84"/>
      <c r="Y10"/>
      <c r="Z10"/>
      <c r="AA10"/>
      <c r="AB10" s="84"/>
      <c r="AC10"/>
      <c r="AD10" s="83"/>
      <c r="AE10" s="83"/>
      <c r="AF10" s="83"/>
    </row>
    <row r="11" spans="1:32" s="77" customFormat="1" x14ac:dyDescent="0.25">
      <c r="A11"/>
      <c r="B11" s="8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84"/>
      <c r="V11"/>
      <c r="W11" s="84"/>
      <c r="X11" s="84"/>
      <c r="Y11"/>
      <c r="Z11"/>
      <c r="AA11"/>
      <c r="AB11" s="84"/>
      <c r="AC11"/>
      <c r="AD11" s="83"/>
      <c r="AE11" s="83"/>
      <c r="AF11" s="83"/>
    </row>
    <row r="12" spans="1:32" s="77" customFormat="1" x14ac:dyDescent="0.25">
      <c r="A12"/>
      <c r="B12" s="81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84"/>
      <c r="V12"/>
      <c r="W12" s="84"/>
      <c r="X12" s="84"/>
      <c r="Y12"/>
      <c r="Z12"/>
      <c r="AA12"/>
      <c r="AB12" s="84"/>
      <c r="AC12"/>
      <c r="AD12" s="83"/>
      <c r="AE12" s="83"/>
      <c r="AF12" s="83"/>
    </row>
    <row r="13" spans="1:32" s="77" customFormat="1" x14ac:dyDescent="0.25">
      <c r="A13"/>
      <c r="B13" s="81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4"/>
      <c r="V13"/>
      <c r="W13" s="84"/>
      <c r="X13" s="84"/>
      <c r="Y13"/>
      <c r="Z13"/>
      <c r="AA13"/>
      <c r="AB13" s="84"/>
      <c r="AC13"/>
      <c r="AD13" s="83"/>
      <c r="AE13" s="83"/>
      <c r="AF13" s="83"/>
    </row>
    <row r="14" spans="1:32" s="77" customFormat="1" x14ac:dyDescent="0.25">
      <c r="A14"/>
      <c r="B14" s="81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4"/>
      <c r="V14"/>
      <c r="W14" s="84"/>
      <c r="X14" s="84"/>
      <c r="Y14"/>
      <c r="Z14"/>
      <c r="AA14"/>
      <c r="AB14" s="84"/>
      <c r="AC14"/>
      <c r="AD14" s="83"/>
      <c r="AE14" s="83"/>
      <c r="AF14" s="83"/>
    </row>
    <row r="15" spans="1:32" s="77" customFormat="1" x14ac:dyDescent="0.25">
      <c r="A15"/>
      <c r="B15" s="8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4"/>
      <c r="V15"/>
      <c r="W15" s="84"/>
      <c r="X15" s="84"/>
      <c r="Y15"/>
      <c r="Z15"/>
      <c r="AA15"/>
      <c r="AB15" s="84"/>
      <c r="AC15"/>
      <c r="AD15" s="83"/>
      <c r="AE15" s="83"/>
      <c r="AF15" s="83"/>
    </row>
    <row r="16" spans="1:32" s="77" customFormat="1" x14ac:dyDescent="0.25">
      <c r="A16"/>
      <c r="B16" s="8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4"/>
      <c r="V16"/>
      <c r="W16" s="84"/>
      <c r="X16" s="84"/>
      <c r="Y16"/>
      <c r="Z16"/>
      <c r="AA16"/>
      <c r="AB16" s="84"/>
      <c r="AC16"/>
      <c r="AD16" s="83"/>
      <c r="AE16" s="83"/>
      <c r="AF16" s="83"/>
    </row>
    <row r="17" spans="1:32" s="77" customFormat="1" x14ac:dyDescent="0.25">
      <c r="A17"/>
      <c r="B17" s="8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4"/>
      <c r="V17"/>
      <c r="W17" s="84"/>
      <c r="X17" s="84"/>
      <c r="Y17"/>
      <c r="Z17"/>
      <c r="AA17"/>
      <c r="AB17" s="84"/>
      <c r="AC17"/>
      <c r="AD17" s="83"/>
      <c r="AE17" s="83"/>
      <c r="AF17" s="83"/>
    </row>
    <row r="18" spans="1:32" s="77" customFormat="1" x14ac:dyDescent="0.25">
      <c r="A18"/>
      <c r="B18" s="8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4"/>
      <c r="V18"/>
      <c r="W18" s="84"/>
      <c r="X18" s="84"/>
      <c r="Y18"/>
      <c r="Z18"/>
      <c r="AA18"/>
      <c r="AB18" s="84"/>
      <c r="AC18"/>
      <c r="AD18" s="83"/>
      <c r="AE18" s="83"/>
      <c r="AF18" s="83"/>
    </row>
    <row r="19" spans="1:32" s="77" customFormat="1" x14ac:dyDescent="0.25">
      <c r="A19"/>
      <c r="B19" s="8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84"/>
      <c r="V19"/>
      <c r="W19" s="84"/>
      <c r="X19" s="84"/>
      <c r="Y19"/>
      <c r="Z19"/>
      <c r="AA19"/>
      <c r="AB19" s="84"/>
      <c r="AC19"/>
      <c r="AD19" s="83"/>
      <c r="AE19" s="83"/>
      <c r="AF19" s="83"/>
    </row>
    <row r="20" spans="1:32" s="77" customFormat="1" x14ac:dyDescent="0.25">
      <c r="A20"/>
      <c r="B20" s="8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 s="84"/>
      <c r="V20"/>
      <c r="W20" s="84"/>
      <c r="X20" s="84"/>
      <c r="Y20"/>
      <c r="Z20"/>
      <c r="AA20"/>
      <c r="AB20" s="84"/>
      <c r="AC20"/>
      <c r="AD20" s="83"/>
      <c r="AE20" s="83"/>
      <c r="AF20" s="83"/>
    </row>
    <row r="21" spans="1:32" s="77" customFormat="1" x14ac:dyDescent="0.25">
      <c r="A21"/>
      <c r="B21" s="8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 s="84"/>
      <c r="V21"/>
      <c r="W21" s="84"/>
      <c r="X21" s="84"/>
      <c r="Y21"/>
      <c r="Z21"/>
      <c r="AA21"/>
      <c r="AB21" s="84"/>
      <c r="AC21"/>
      <c r="AD21" s="83"/>
      <c r="AE21" s="83"/>
      <c r="AF21" s="83"/>
    </row>
    <row r="22" spans="1:32" s="77" customFormat="1" x14ac:dyDescent="0.25">
      <c r="A22"/>
      <c r="B22" s="8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 s="84"/>
      <c r="V22"/>
      <c r="W22" s="84"/>
      <c r="X22" s="84"/>
      <c r="Y22"/>
      <c r="Z22"/>
      <c r="AA22"/>
      <c r="AB22" s="84"/>
      <c r="AC22"/>
      <c r="AD22" s="83"/>
      <c r="AE22" s="83"/>
      <c r="AF22" s="83"/>
    </row>
    <row r="23" spans="1:32" s="77" customFormat="1" x14ac:dyDescent="0.25">
      <c r="A23"/>
      <c r="B23" s="8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 s="84"/>
      <c r="V23"/>
      <c r="W23" s="84"/>
      <c r="X23" s="84"/>
      <c r="Y23"/>
      <c r="Z23"/>
      <c r="AA23"/>
      <c r="AB23" s="84"/>
      <c r="AC23"/>
      <c r="AD23" s="83"/>
      <c r="AE23" s="83"/>
    </row>
    <row r="24" spans="1:32" s="77" customFormat="1" x14ac:dyDescent="0.25">
      <c r="A24"/>
      <c r="B24" s="8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 s="84"/>
      <c r="V24"/>
      <c r="W24" s="84"/>
      <c r="X24" s="84"/>
      <c r="Y24"/>
      <c r="Z24"/>
      <c r="AA24"/>
      <c r="AB24" s="84"/>
      <c r="AC24"/>
      <c r="AD24" s="83"/>
      <c r="AE24" s="83"/>
    </row>
    <row r="25" spans="1:32" s="77" customFormat="1" x14ac:dyDescent="0.25">
      <c r="A25"/>
      <c r="B25" s="8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 s="84"/>
      <c r="V25"/>
      <c r="W25" s="84"/>
      <c r="X25" s="84"/>
      <c r="Y25"/>
      <c r="Z25"/>
      <c r="AA25"/>
      <c r="AB25" s="84"/>
      <c r="AC25"/>
      <c r="AD25" s="83"/>
      <c r="AE25" s="83"/>
    </row>
    <row r="26" spans="1:32" x14ac:dyDescent="0.25">
      <c r="A26"/>
      <c r="B26" s="81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84"/>
      <c r="V26"/>
      <c r="W26" s="84"/>
      <c r="X26" s="84"/>
      <c r="Y26"/>
      <c r="Z26"/>
      <c r="AA26"/>
      <c r="AB26" s="84"/>
      <c r="AC26"/>
      <c r="AD26" s="83"/>
      <c r="AE26" s="83"/>
    </row>
    <row r="27" spans="1:32" x14ac:dyDescent="0.25">
      <c r="A27"/>
      <c r="B27" s="8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s="84"/>
      <c r="V27"/>
      <c r="W27" s="84"/>
      <c r="X27" s="84"/>
      <c r="Y27"/>
      <c r="Z27"/>
      <c r="AA27"/>
      <c r="AB27" s="84"/>
      <c r="AC27"/>
      <c r="AD27" s="83"/>
      <c r="AE27" s="83"/>
    </row>
    <row r="28" spans="1:32" x14ac:dyDescent="0.25">
      <c r="A28"/>
      <c r="B28" s="8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 s="84"/>
      <c r="V28"/>
      <c r="W28" s="84"/>
      <c r="X28" s="84"/>
      <c r="Y28"/>
      <c r="Z28"/>
      <c r="AA28"/>
      <c r="AB28" s="84"/>
      <c r="AC28"/>
      <c r="AD28" s="83"/>
      <c r="AE28" s="83"/>
    </row>
    <row r="29" spans="1:32" x14ac:dyDescent="0.25">
      <c r="A29"/>
      <c r="B29" s="81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 s="84"/>
      <c r="V29"/>
      <c r="W29" s="84"/>
      <c r="X29" s="84"/>
      <c r="Y29"/>
      <c r="Z29"/>
      <c r="AA29"/>
      <c r="AB29" s="84"/>
      <c r="AC29"/>
      <c r="AD29" s="83"/>
      <c r="AE29" s="83"/>
    </row>
    <row r="30" spans="1:32" x14ac:dyDescent="0.25">
      <c r="A30"/>
      <c r="B30" s="81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84"/>
      <c r="V30"/>
      <c r="W30" s="84"/>
      <c r="X30" s="84"/>
      <c r="Y30"/>
      <c r="Z30"/>
      <c r="AA30"/>
      <c r="AB30" s="84"/>
      <c r="AC30"/>
      <c r="AD30" s="83"/>
      <c r="AE30" s="83"/>
    </row>
    <row r="31" spans="1:32" x14ac:dyDescent="0.25">
      <c r="A31"/>
      <c r="B31" s="8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84"/>
      <c r="V31"/>
      <c r="W31" s="84"/>
      <c r="X31" s="84"/>
      <c r="Y31"/>
      <c r="Z31"/>
      <c r="AA31"/>
      <c r="AB31" s="84"/>
      <c r="AC31"/>
      <c r="AD31" s="83"/>
      <c r="AE31" s="83"/>
    </row>
    <row r="32" spans="1:32" x14ac:dyDescent="0.25">
      <c r="A32"/>
      <c r="B32" s="81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4"/>
      <c r="V32"/>
      <c r="W32" s="84"/>
      <c r="X32" s="84"/>
      <c r="Y32"/>
      <c r="Z32"/>
      <c r="AA32"/>
      <c r="AB32" s="84"/>
      <c r="AC32"/>
      <c r="AD32" s="83"/>
      <c r="AE32" s="83"/>
    </row>
    <row r="33" spans="1:31" x14ac:dyDescent="0.25">
      <c r="A33"/>
      <c r="B33" s="81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84"/>
      <c r="V33"/>
      <c r="W33" s="84"/>
      <c r="X33" s="84"/>
      <c r="Y33"/>
      <c r="Z33"/>
      <c r="AA33"/>
      <c r="AB33" s="84"/>
      <c r="AC33"/>
      <c r="AD33" s="83"/>
      <c r="AE33" s="83"/>
    </row>
    <row r="34" spans="1:31" x14ac:dyDescent="0.25">
      <c r="A34"/>
      <c r="B34" s="8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84"/>
      <c r="V34"/>
      <c r="W34" s="84"/>
      <c r="X34" s="84"/>
      <c r="Y34"/>
      <c r="Z34"/>
      <c r="AA34"/>
      <c r="AB34" s="84"/>
      <c r="AC34"/>
      <c r="AD34" s="83"/>
      <c r="AE34" s="83"/>
    </row>
    <row r="35" spans="1:31" x14ac:dyDescent="0.25">
      <c r="A35"/>
      <c r="B35" s="8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84"/>
      <c r="V35"/>
      <c r="W35" s="84"/>
      <c r="X35" s="84"/>
      <c r="Y35"/>
      <c r="Z35"/>
      <c r="AA35"/>
      <c r="AB35" s="84"/>
      <c r="AC35"/>
      <c r="AD35" s="83"/>
      <c r="AE35" s="83"/>
    </row>
    <row r="36" spans="1:31" x14ac:dyDescent="0.25">
      <c r="A36"/>
      <c r="B36" s="81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84"/>
      <c r="V36"/>
      <c r="W36" s="84"/>
      <c r="X36" s="84"/>
      <c r="Y36"/>
      <c r="Z36"/>
      <c r="AA36"/>
      <c r="AB36" s="84"/>
      <c r="AC36"/>
      <c r="AD36" s="83"/>
      <c r="AE36" s="83"/>
    </row>
    <row r="37" spans="1:31" x14ac:dyDescent="0.25">
      <c r="A37"/>
      <c r="B37" s="81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84"/>
      <c r="V37"/>
      <c r="W37" s="84"/>
      <c r="X37" s="84"/>
      <c r="Y37"/>
      <c r="Z37"/>
      <c r="AA37"/>
      <c r="AB37" s="84"/>
      <c r="AC37"/>
      <c r="AD37" s="83"/>
      <c r="AE37" s="83"/>
    </row>
    <row r="38" spans="1:31" x14ac:dyDescent="0.25">
      <c r="A38"/>
      <c r="B38" s="8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84"/>
      <c r="V38"/>
      <c r="W38" s="84"/>
      <c r="X38" s="84"/>
      <c r="Y38"/>
      <c r="Z38"/>
      <c r="AA38"/>
      <c r="AB38" s="84"/>
      <c r="AC38"/>
      <c r="AD38" s="83"/>
      <c r="AE38" s="83"/>
    </row>
    <row r="39" spans="1:31" x14ac:dyDescent="0.25">
      <c r="A39"/>
      <c r="B39" s="81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84"/>
      <c r="V39"/>
      <c r="W39" s="84"/>
      <c r="X39" s="84"/>
      <c r="Y39"/>
      <c r="Z39"/>
      <c r="AA39"/>
      <c r="AB39" s="84"/>
      <c r="AC39"/>
      <c r="AD39" s="83"/>
      <c r="AE39" s="83"/>
    </row>
    <row r="40" spans="1:31" x14ac:dyDescent="0.25">
      <c r="A40"/>
      <c r="B40" s="81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4"/>
      <c r="V40"/>
      <c r="W40" s="84"/>
      <c r="X40" s="84"/>
      <c r="Y40"/>
      <c r="Z40"/>
      <c r="AA40"/>
      <c r="AB40" s="84"/>
      <c r="AC40"/>
      <c r="AD40" s="83"/>
      <c r="AE40" s="83"/>
    </row>
    <row r="41" spans="1:31" x14ac:dyDescent="0.25">
      <c r="A41"/>
      <c r="B41" s="8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4"/>
      <c r="V41"/>
      <c r="W41" s="84"/>
      <c r="X41" s="84"/>
      <c r="Y41"/>
      <c r="Z41"/>
      <c r="AA41"/>
      <c r="AB41" s="84"/>
      <c r="AC41"/>
      <c r="AD41" s="83"/>
      <c r="AE41" s="83"/>
    </row>
    <row r="42" spans="1:31" x14ac:dyDescent="0.25">
      <c r="A42"/>
      <c r="B42" s="81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84"/>
      <c r="V42"/>
      <c r="W42" s="84"/>
      <c r="X42" s="84"/>
      <c r="Y42"/>
      <c r="Z42"/>
      <c r="AA42"/>
      <c r="AB42" s="84"/>
      <c r="AC42"/>
      <c r="AD42" s="83"/>
      <c r="AE42" s="83"/>
    </row>
    <row r="43" spans="1:31" x14ac:dyDescent="0.25">
      <c r="A43"/>
      <c r="B43" s="81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84"/>
      <c r="V43"/>
      <c r="W43" s="84"/>
      <c r="X43" s="84"/>
      <c r="Y43"/>
      <c r="Z43"/>
      <c r="AA43"/>
      <c r="AB43" s="84"/>
      <c r="AC43"/>
      <c r="AD43" s="83"/>
      <c r="AE43" s="83"/>
    </row>
    <row r="44" spans="1:31" x14ac:dyDescent="0.25">
      <c r="A44"/>
      <c r="B44" s="81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84"/>
      <c r="V44"/>
      <c r="W44" s="84"/>
      <c r="X44" s="84"/>
      <c r="Y44"/>
      <c r="Z44"/>
      <c r="AA44"/>
      <c r="AB44" s="84"/>
      <c r="AC44"/>
      <c r="AD44" s="83"/>
      <c r="AE44" s="83"/>
    </row>
    <row r="45" spans="1:31" x14ac:dyDescent="0.25">
      <c r="A45"/>
      <c r="B45" s="81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84"/>
      <c r="V45"/>
      <c r="W45" s="84"/>
      <c r="X45" s="84"/>
      <c r="Y45"/>
      <c r="Z45"/>
      <c r="AA45"/>
      <c r="AB45" s="84"/>
      <c r="AC45"/>
      <c r="AD45" s="83"/>
      <c r="AE45" s="83"/>
    </row>
    <row r="46" spans="1:31" x14ac:dyDescent="0.25">
      <c r="A46"/>
      <c r="B46" s="8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84"/>
      <c r="V46"/>
      <c r="W46" s="84"/>
      <c r="X46" s="84"/>
      <c r="Y46"/>
      <c r="Z46"/>
      <c r="AA46"/>
      <c r="AB46" s="84"/>
      <c r="AC46"/>
      <c r="AD46" s="83"/>
      <c r="AE46" s="83"/>
    </row>
    <row r="47" spans="1:31" x14ac:dyDescent="0.25">
      <c r="A47"/>
      <c r="B47" s="8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84"/>
      <c r="V47"/>
      <c r="W47" s="84"/>
      <c r="X47" s="84"/>
      <c r="Y47"/>
      <c r="Z47"/>
      <c r="AA47"/>
      <c r="AB47" s="84"/>
      <c r="AC47"/>
      <c r="AD47" s="83"/>
      <c r="AE47" s="83"/>
    </row>
    <row r="48" spans="1:31" x14ac:dyDescent="0.25">
      <c r="A48"/>
      <c r="B48" s="8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84"/>
      <c r="V48"/>
      <c r="W48" s="84"/>
      <c r="X48" s="84"/>
      <c r="Y48"/>
      <c r="Z48"/>
      <c r="AA48"/>
      <c r="AB48" s="84"/>
      <c r="AC48"/>
      <c r="AD48" s="83"/>
      <c r="AE48" s="83"/>
    </row>
    <row r="49" spans="1:31" x14ac:dyDescent="0.25">
      <c r="A49"/>
      <c r="B49" s="81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84"/>
      <c r="V49"/>
      <c r="W49" s="84"/>
      <c r="X49" s="84"/>
      <c r="Y49"/>
      <c r="Z49"/>
      <c r="AA49"/>
      <c r="AB49" s="84"/>
      <c r="AC49"/>
      <c r="AD49" s="83"/>
      <c r="AE49" s="83"/>
    </row>
    <row r="50" spans="1:31" x14ac:dyDescent="0.25">
      <c r="A50"/>
      <c r="B50" s="8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84"/>
      <c r="V50"/>
      <c r="W50" s="84"/>
      <c r="X50" s="84"/>
      <c r="Y50"/>
      <c r="Z50"/>
      <c r="AA50"/>
      <c r="AB50" s="84"/>
      <c r="AC50"/>
      <c r="AD50" s="83"/>
      <c r="AE50" s="83"/>
    </row>
    <row r="51" spans="1:31" x14ac:dyDescent="0.25">
      <c r="A51"/>
      <c r="B51" s="8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84"/>
      <c r="V51"/>
      <c r="W51" s="84"/>
      <c r="X51" s="84"/>
      <c r="Y51"/>
      <c r="Z51"/>
      <c r="AA51"/>
      <c r="AB51" s="84"/>
      <c r="AC51"/>
      <c r="AD51" s="83"/>
      <c r="AE51" s="83"/>
    </row>
    <row r="52" spans="1:31" x14ac:dyDescent="0.25">
      <c r="A52"/>
      <c r="B52" s="8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84"/>
      <c r="V52"/>
      <c r="W52" s="84"/>
      <c r="X52" s="84"/>
      <c r="Y52"/>
      <c r="Z52"/>
      <c r="AA52"/>
      <c r="AB52" s="84"/>
      <c r="AC52"/>
      <c r="AD52" s="83"/>
      <c r="AE52" s="83"/>
    </row>
    <row r="53" spans="1:31" x14ac:dyDescent="0.25">
      <c r="A53"/>
      <c r="B53" s="8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84"/>
      <c r="V53"/>
      <c r="W53" s="84"/>
      <c r="X53" s="84"/>
      <c r="Y53"/>
      <c r="Z53"/>
      <c r="AA53"/>
      <c r="AB53" s="84"/>
      <c r="AC53"/>
      <c r="AD53" s="83"/>
      <c r="AE53" s="83"/>
    </row>
    <row r="54" spans="1:31" x14ac:dyDescent="0.25">
      <c r="A54"/>
      <c r="B54" s="8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4"/>
      <c r="V54"/>
      <c r="W54" s="84"/>
      <c r="X54" s="84"/>
      <c r="Y54"/>
      <c r="Z54"/>
      <c r="AA54"/>
      <c r="AB54" s="84"/>
      <c r="AC54"/>
      <c r="AD54" s="83"/>
      <c r="AE54" s="83"/>
    </row>
    <row r="55" spans="1:31" x14ac:dyDescent="0.25">
      <c r="A55"/>
      <c r="B55" s="8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4"/>
      <c r="V55"/>
      <c r="W55" s="84"/>
      <c r="X55" s="84"/>
      <c r="Y55"/>
      <c r="Z55"/>
      <c r="AA55"/>
      <c r="AB55" s="84"/>
      <c r="AC55"/>
      <c r="AD55" s="83"/>
      <c r="AE55" s="83"/>
    </row>
    <row r="56" spans="1:31" x14ac:dyDescent="0.25">
      <c r="A56"/>
      <c r="B56" s="81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4"/>
      <c r="V56"/>
      <c r="W56" s="84"/>
      <c r="X56" s="84"/>
      <c r="Y56"/>
      <c r="Z56"/>
      <c r="AA56"/>
      <c r="AB56" s="84"/>
      <c r="AC56"/>
      <c r="AD56" s="83"/>
      <c r="AE56" s="83"/>
    </row>
    <row r="57" spans="1:31" x14ac:dyDescent="0.25">
      <c r="A57"/>
      <c r="B57" s="8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4"/>
      <c r="V57"/>
      <c r="W57" s="84"/>
      <c r="X57" s="84"/>
      <c r="Y57"/>
      <c r="Z57"/>
      <c r="AA57"/>
      <c r="AB57" s="84"/>
      <c r="AC57"/>
      <c r="AD57" s="83"/>
      <c r="AE57" s="83"/>
    </row>
    <row r="58" spans="1:31" x14ac:dyDescent="0.25">
      <c r="A58"/>
      <c r="B58" s="8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4"/>
      <c r="V58"/>
      <c r="W58" s="84"/>
      <c r="X58" s="84"/>
      <c r="Y58"/>
      <c r="Z58"/>
      <c r="AA58"/>
      <c r="AB58" s="84"/>
      <c r="AC58"/>
      <c r="AD58" s="83"/>
      <c r="AE58" s="83"/>
    </row>
    <row r="59" spans="1:31" x14ac:dyDescent="0.25">
      <c r="A59"/>
      <c r="B59" s="8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4"/>
      <c r="V59"/>
      <c r="W59" s="84"/>
      <c r="X59" s="84"/>
      <c r="Y59"/>
      <c r="Z59"/>
      <c r="AA59"/>
      <c r="AB59" s="84"/>
      <c r="AC59"/>
      <c r="AD59" s="83"/>
      <c r="AE59" s="83"/>
    </row>
    <row r="60" spans="1:31" x14ac:dyDescent="0.25">
      <c r="A60"/>
      <c r="B60" s="8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4"/>
      <c r="V60"/>
      <c r="W60" s="84"/>
      <c r="X60" s="84"/>
      <c r="Y60"/>
      <c r="Z60"/>
      <c r="AA60"/>
      <c r="AB60" s="84"/>
      <c r="AC60"/>
      <c r="AD60" s="83"/>
      <c r="AE60" s="83"/>
    </row>
    <row r="61" spans="1:31" x14ac:dyDescent="0.25">
      <c r="A61"/>
      <c r="B61" s="8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4"/>
      <c r="V61"/>
      <c r="W61" s="84"/>
      <c r="X61" s="84"/>
      <c r="Y61"/>
      <c r="Z61"/>
      <c r="AA61"/>
      <c r="AB61" s="84"/>
      <c r="AC61"/>
      <c r="AD61" s="83"/>
      <c r="AE61" s="83"/>
    </row>
    <row r="62" spans="1:31" x14ac:dyDescent="0.25">
      <c r="A62"/>
      <c r="B62" s="8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4"/>
      <c r="V62"/>
      <c r="W62" s="84"/>
      <c r="X62" s="84"/>
      <c r="Y62"/>
      <c r="Z62"/>
      <c r="AA62"/>
      <c r="AB62" s="84"/>
      <c r="AC62"/>
      <c r="AD62" s="83"/>
      <c r="AE62" s="83"/>
    </row>
    <row r="63" spans="1:31" x14ac:dyDescent="0.25">
      <c r="A63"/>
      <c r="B63" s="8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4"/>
      <c r="V63"/>
      <c r="W63" s="84"/>
      <c r="X63" s="84"/>
      <c r="Y63"/>
      <c r="Z63"/>
      <c r="AA63"/>
      <c r="AB63" s="84"/>
      <c r="AC63"/>
      <c r="AD63" s="83"/>
      <c r="AE63" s="83"/>
    </row>
    <row r="64" spans="1:31" x14ac:dyDescent="0.25">
      <c r="A64"/>
      <c r="B64" s="8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4"/>
      <c r="V64"/>
      <c r="W64" s="84"/>
      <c r="X64" s="84"/>
      <c r="Y64"/>
      <c r="Z64"/>
      <c r="AA64"/>
      <c r="AB64" s="84"/>
      <c r="AC64"/>
      <c r="AD64" s="83"/>
      <c r="AE64" s="83"/>
    </row>
    <row r="65" spans="1:31" x14ac:dyDescent="0.25">
      <c r="A65"/>
      <c r="B65" s="8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4"/>
      <c r="V65"/>
      <c r="W65" s="84"/>
      <c r="X65" s="84"/>
      <c r="Y65"/>
      <c r="Z65"/>
      <c r="AA65"/>
      <c r="AB65" s="84"/>
      <c r="AC65"/>
      <c r="AD65" s="83"/>
      <c r="AE65" s="83"/>
    </row>
    <row r="66" spans="1:31" x14ac:dyDescent="0.25">
      <c r="A66"/>
      <c r="B66" s="8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4"/>
      <c r="V66"/>
      <c r="W66" s="84"/>
      <c r="X66" s="84"/>
      <c r="Y66"/>
      <c r="Z66"/>
      <c r="AA66"/>
      <c r="AB66" s="84"/>
      <c r="AC66"/>
      <c r="AD66" s="83"/>
      <c r="AE66" s="83"/>
    </row>
    <row r="67" spans="1:31" x14ac:dyDescent="0.25">
      <c r="A67"/>
      <c r="B67" s="8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4"/>
      <c r="V67"/>
      <c r="W67" s="84"/>
      <c r="X67" s="84"/>
      <c r="Y67"/>
      <c r="Z67"/>
      <c r="AA67"/>
      <c r="AB67" s="84"/>
      <c r="AC67"/>
      <c r="AD67" s="83"/>
      <c r="AE67" s="83"/>
    </row>
    <row r="68" spans="1:31" x14ac:dyDescent="0.25">
      <c r="A68"/>
      <c r="B68" s="8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4"/>
      <c r="V68"/>
      <c r="W68" s="84"/>
      <c r="X68" s="84"/>
      <c r="Y68"/>
      <c r="Z68"/>
      <c r="AA68"/>
      <c r="AB68" s="84"/>
      <c r="AC68"/>
      <c r="AD68" s="83"/>
      <c r="AE68" s="83"/>
    </row>
    <row r="69" spans="1:31" x14ac:dyDescent="0.25">
      <c r="A69"/>
      <c r="B69" s="8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4"/>
      <c r="V69"/>
      <c r="W69" s="84"/>
      <c r="X69" s="84"/>
      <c r="Y69"/>
      <c r="Z69"/>
      <c r="AA69"/>
      <c r="AB69" s="84"/>
      <c r="AC69"/>
      <c r="AD69" s="83"/>
      <c r="AE69" s="83"/>
    </row>
    <row r="70" spans="1:31" x14ac:dyDescent="0.25">
      <c r="A70"/>
      <c r="B70" s="8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4"/>
      <c r="V70"/>
      <c r="W70" s="84"/>
      <c r="X70" s="84"/>
      <c r="Y70"/>
      <c r="Z70"/>
      <c r="AA70"/>
      <c r="AB70" s="84"/>
      <c r="AC70"/>
      <c r="AD70" s="83"/>
      <c r="AE70" s="83"/>
    </row>
    <row r="71" spans="1:31" x14ac:dyDescent="0.25">
      <c r="A71"/>
      <c r="B71" s="8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4"/>
      <c r="V71"/>
      <c r="W71" s="84"/>
      <c r="X71" s="84"/>
      <c r="Y71"/>
      <c r="Z71"/>
      <c r="AA71"/>
      <c r="AB71" s="84"/>
      <c r="AC71"/>
      <c r="AD71" s="83"/>
      <c r="AE71" s="83"/>
    </row>
    <row r="72" spans="1:31" x14ac:dyDescent="0.25">
      <c r="A72"/>
      <c r="B72" s="8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4"/>
      <c r="V72"/>
      <c r="W72" s="84"/>
      <c r="X72" s="84"/>
      <c r="Y72"/>
      <c r="Z72"/>
      <c r="AA72"/>
      <c r="AB72" s="84"/>
      <c r="AC72"/>
      <c r="AD72" s="83"/>
      <c r="AE72" s="83"/>
    </row>
    <row r="73" spans="1:31" x14ac:dyDescent="0.25">
      <c r="A73"/>
      <c r="B73" s="8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4"/>
      <c r="V73"/>
      <c r="W73" s="84"/>
      <c r="X73" s="84"/>
      <c r="Y73"/>
      <c r="Z73"/>
      <c r="AA73"/>
      <c r="AB73" s="84"/>
      <c r="AC73"/>
      <c r="AD73" s="83"/>
      <c r="AE73" s="83"/>
    </row>
    <row r="74" spans="1:31" x14ac:dyDescent="0.25">
      <c r="A74"/>
      <c r="B74" s="8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4"/>
      <c r="V74"/>
      <c r="W74" s="84"/>
      <c r="X74" s="84"/>
      <c r="Y74"/>
      <c r="Z74"/>
      <c r="AA74"/>
      <c r="AB74" s="84"/>
      <c r="AC74"/>
      <c r="AD74" s="83"/>
      <c r="AE74" s="83"/>
    </row>
    <row r="75" spans="1:31" x14ac:dyDescent="0.25">
      <c r="A75"/>
      <c r="B75" s="8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4"/>
      <c r="V75"/>
      <c r="W75" s="84"/>
      <c r="X75" s="84"/>
      <c r="Y75"/>
      <c r="Z75"/>
      <c r="AA75"/>
      <c r="AB75" s="84"/>
      <c r="AC75"/>
      <c r="AD75" s="83"/>
      <c r="AE75" s="83"/>
    </row>
    <row r="76" spans="1:31" x14ac:dyDescent="0.25">
      <c r="A76"/>
      <c r="B76" s="8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4"/>
      <c r="V76"/>
      <c r="W76" s="84"/>
      <c r="X76" s="84"/>
      <c r="Y76"/>
      <c r="Z76"/>
      <c r="AA76"/>
      <c r="AB76" s="84"/>
      <c r="AC76"/>
      <c r="AD76" s="83"/>
      <c r="AE76" s="83"/>
    </row>
    <row r="77" spans="1:31" x14ac:dyDescent="0.25">
      <c r="A77"/>
      <c r="B77" s="8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4"/>
      <c r="V77"/>
      <c r="W77" s="84"/>
      <c r="X77" s="84"/>
      <c r="Y77"/>
      <c r="Z77"/>
      <c r="AA77"/>
      <c r="AB77" s="84"/>
      <c r="AC77"/>
      <c r="AD77" s="83"/>
      <c r="AE77" s="83"/>
    </row>
    <row r="78" spans="1:31" x14ac:dyDescent="0.25">
      <c r="A78"/>
      <c r="B78" s="8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4"/>
      <c r="V78"/>
      <c r="W78" s="84"/>
      <c r="X78" s="84"/>
      <c r="Y78"/>
      <c r="Z78"/>
      <c r="AA78"/>
      <c r="AB78" s="84"/>
      <c r="AC78"/>
      <c r="AD78" s="83"/>
      <c r="AE78" s="83"/>
    </row>
    <row r="79" spans="1:31" x14ac:dyDescent="0.25">
      <c r="A79"/>
      <c r="B79" s="8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4"/>
      <c r="V79"/>
      <c r="W79" s="84"/>
      <c r="X79" s="84"/>
      <c r="Y79"/>
      <c r="Z79"/>
      <c r="AA79" s="83"/>
      <c r="AB79" s="83"/>
    </row>
    <row r="80" spans="1:31" x14ac:dyDescent="0.25">
      <c r="A80"/>
      <c r="B80" s="8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4"/>
      <c r="V80"/>
      <c r="W80" s="84"/>
      <c r="X80" s="84"/>
      <c r="Y80"/>
      <c r="Z80"/>
      <c r="AA80" s="83"/>
      <c r="AB80" s="83"/>
    </row>
    <row r="81" spans="1:28" x14ac:dyDescent="0.25">
      <c r="A81"/>
      <c r="B81" s="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 s="84"/>
      <c r="V81"/>
      <c r="W81" s="84"/>
      <c r="X81" s="84"/>
      <c r="Y81"/>
      <c r="Z81"/>
      <c r="AA81" s="83"/>
      <c r="AB81" s="83"/>
    </row>
    <row r="82" spans="1:28" x14ac:dyDescent="0.25">
      <c r="A82"/>
      <c r="B82" s="8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84"/>
      <c r="V82"/>
      <c r="W82" s="84"/>
      <c r="X82" s="84"/>
      <c r="Y82"/>
      <c r="Z82"/>
      <c r="AA82" s="83"/>
      <c r="AB82" s="83"/>
    </row>
    <row r="83" spans="1:28" x14ac:dyDescent="0.25">
      <c r="A83"/>
      <c r="B83" s="8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 s="84"/>
      <c r="V83"/>
      <c r="W83" s="84"/>
      <c r="X83" s="84"/>
      <c r="Y83"/>
      <c r="Z83"/>
      <c r="AA83" s="83"/>
      <c r="AB83" s="83"/>
    </row>
    <row r="84" spans="1:28" x14ac:dyDescent="0.25">
      <c r="A84"/>
      <c r="B84" s="81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 s="84"/>
      <c r="V84"/>
      <c r="W84" s="84"/>
      <c r="X84" s="84"/>
      <c r="Y84"/>
      <c r="Z84"/>
      <c r="AA84" s="83"/>
      <c r="AB84" s="83"/>
    </row>
    <row r="85" spans="1:28" x14ac:dyDescent="0.25">
      <c r="A85"/>
      <c r="B85" s="81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 s="84"/>
      <c r="V85"/>
      <c r="W85" s="84"/>
      <c r="X85" s="84"/>
      <c r="Y85"/>
      <c r="Z85"/>
      <c r="AA85" s="83"/>
      <c r="AB85" s="83"/>
    </row>
    <row r="86" spans="1:28" x14ac:dyDescent="0.25">
      <c r="A86"/>
      <c r="B86" s="81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84"/>
      <c r="V86"/>
      <c r="W86" s="84"/>
      <c r="X86" s="84"/>
      <c r="Y86"/>
      <c r="Z86"/>
      <c r="AA86" s="83"/>
      <c r="AB86" s="83"/>
    </row>
    <row r="87" spans="1:28" x14ac:dyDescent="0.25">
      <c r="A87"/>
      <c r="B87" s="81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 s="84"/>
      <c r="V87"/>
      <c r="W87" s="84"/>
      <c r="X87" s="84"/>
      <c r="Y87"/>
      <c r="Z87"/>
      <c r="AA87" s="83"/>
      <c r="AB87" s="83"/>
    </row>
    <row r="88" spans="1:28" x14ac:dyDescent="0.25">
      <c r="A88"/>
      <c r="B88" s="81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 s="84"/>
      <c r="V88"/>
      <c r="W88" s="84"/>
      <c r="X88" s="84"/>
      <c r="Y88"/>
      <c r="Z88"/>
      <c r="AA88" s="83"/>
      <c r="AB88" s="83"/>
    </row>
    <row r="89" spans="1:28" x14ac:dyDescent="0.25">
      <c r="A89"/>
      <c r="B89" s="8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 s="84"/>
      <c r="V89"/>
      <c r="W89" s="84"/>
      <c r="X89" s="84"/>
      <c r="Y89"/>
      <c r="Z89"/>
      <c r="AA89" s="83"/>
      <c r="AB89" s="83"/>
    </row>
    <row r="90" spans="1:28" x14ac:dyDescent="0.25">
      <c r="A90"/>
      <c r="B90" s="8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 s="84"/>
      <c r="V90"/>
      <c r="W90" s="84"/>
      <c r="X90" s="84"/>
      <c r="Y90"/>
      <c r="Z90"/>
      <c r="AA90" s="83"/>
      <c r="AB90" s="83"/>
    </row>
    <row r="91" spans="1:28" x14ac:dyDescent="0.25">
      <c r="A91"/>
      <c r="B91" s="8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 s="84"/>
      <c r="V91"/>
      <c r="W91" s="84"/>
      <c r="X91" s="84"/>
      <c r="Y91"/>
      <c r="Z91"/>
      <c r="AA91" s="83"/>
      <c r="AB91" s="83"/>
    </row>
    <row r="92" spans="1:28" x14ac:dyDescent="0.25">
      <c r="A92"/>
      <c r="B92" s="8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 s="84"/>
      <c r="V92"/>
      <c r="W92" s="84"/>
      <c r="X92" s="84"/>
      <c r="Y92"/>
      <c r="Z92"/>
      <c r="AA92" s="83"/>
      <c r="AB92" s="83"/>
    </row>
    <row r="93" spans="1:28" x14ac:dyDescent="0.25">
      <c r="A93"/>
      <c r="B93" s="8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84"/>
      <c r="V93"/>
      <c r="W93" s="84"/>
      <c r="X93" s="84"/>
      <c r="Y93"/>
      <c r="Z93"/>
      <c r="AA93" s="83"/>
      <c r="AB93" s="83"/>
    </row>
  </sheetData>
  <conditionalFormatting sqref="B79:B93">
    <cfRule type="duplicateValues" dxfId="17" priority="157"/>
  </conditionalFormatting>
  <conditionalFormatting sqref="B79:B93">
    <cfRule type="duplicateValues" dxfId="16" priority="156"/>
  </conditionalFormatting>
  <conditionalFormatting sqref="B66:B78">
    <cfRule type="duplicateValues" dxfId="15" priority="153"/>
  </conditionalFormatting>
  <conditionalFormatting sqref="B66:B78">
    <cfRule type="duplicateValues" dxfId="14" priority="152"/>
  </conditionalFormatting>
  <conditionalFormatting sqref="B61:B65">
    <cfRule type="duplicateValues" dxfId="13" priority="138"/>
  </conditionalFormatting>
  <conditionalFormatting sqref="B55:B60">
    <cfRule type="duplicateValues" dxfId="12" priority="137"/>
  </conditionalFormatting>
  <conditionalFormatting sqref="B38:B54">
    <cfRule type="duplicateValues" dxfId="11" priority="130"/>
  </conditionalFormatting>
  <conditionalFormatting sqref="B23:B37">
    <cfRule type="duplicateValues" dxfId="10" priority="129"/>
  </conditionalFormatting>
  <conditionalFormatting sqref="B15:B22">
    <cfRule type="duplicateValues" dxfId="9" priority="108"/>
  </conditionalFormatting>
  <conditionalFormatting sqref="B14">
    <cfRule type="duplicateValues" dxfId="8" priority="101"/>
  </conditionalFormatting>
  <conditionalFormatting sqref="B8:B13">
    <cfRule type="duplicateValues" dxfId="7" priority="37"/>
    <cfRule type="duplicateValues" dxfId="6" priority="38"/>
  </conditionalFormatting>
  <conditionalFormatting sqref="B7">
    <cfRule type="duplicateValues" dxfId="5" priority="15"/>
    <cfRule type="duplicateValues" dxfId="4" priority="16"/>
  </conditionalFormatting>
  <conditionalFormatting sqref="B5:B6">
    <cfRule type="duplicateValues" dxfId="3" priority="13"/>
    <cfRule type="duplicateValues" dxfId="2" priority="14"/>
  </conditionalFormatting>
  <conditionalFormatting sqref="B2:B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2"/>
  <sheetViews>
    <sheetView workbookViewId="0">
      <pane ySplit="3" topLeftCell="A211" activePane="bottomLeft" state="frozen"/>
      <selection pane="bottomLeft"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95" customWidth="1"/>
  </cols>
  <sheetData>
    <row r="3" spans="1:7" x14ac:dyDescent="0.25">
      <c r="A3" s="6" t="s">
        <v>465</v>
      </c>
      <c r="B3" s="6" t="s">
        <v>466</v>
      </c>
      <c r="C3" s="6" t="s">
        <v>464</v>
      </c>
      <c r="D3" s="6" t="s">
        <v>467</v>
      </c>
      <c r="E3" s="6" t="s">
        <v>463</v>
      </c>
      <c r="F3" s="6" t="s">
        <v>462</v>
      </c>
      <c r="G3" s="94" t="s">
        <v>623</v>
      </c>
    </row>
    <row r="4" spans="1:7" x14ac:dyDescent="0.25">
      <c r="A4" s="80">
        <v>44228</v>
      </c>
      <c r="B4" s="6"/>
      <c r="C4" s="6"/>
      <c r="D4" s="6"/>
      <c r="E4" s="6"/>
      <c r="F4" s="6"/>
      <c r="G4" s="94"/>
    </row>
    <row r="5" spans="1:7" x14ac:dyDescent="0.25">
      <c r="A5" s="80">
        <v>44229</v>
      </c>
      <c r="B5" s="6"/>
      <c r="C5" s="6"/>
      <c r="D5" s="6"/>
      <c r="E5" s="6"/>
      <c r="F5" s="6"/>
      <c r="G5" s="94"/>
    </row>
    <row r="6" spans="1:7" x14ac:dyDescent="0.25">
      <c r="A6" s="80">
        <v>44230</v>
      </c>
      <c r="B6" s="6"/>
      <c r="C6" s="6"/>
      <c r="D6" s="6"/>
      <c r="E6" s="6"/>
      <c r="F6" s="6"/>
      <c r="G6" s="94"/>
    </row>
    <row r="7" spans="1:7" x14ac:dyDescent="0.25">
      <c r="A7" s="80">
        <v>44231</v>
      </c>
      <c r="B7" s="6"/>
      <c r="C7" s="6"/>
      <c r="D7" s="6"/>
      <c r="E7" s="6"/>
      <c r="F7" s="6"/>
      <c r="G7" s="94"/>
    </row>
    <row r="8" spans="1:7" x14ac:dyDescent="0.25">
      <c r="A8" s="80">
        <v>44232</v>
      </c>
      <c r="B8" s="6"/>
      <c r="C8" s="6"/>
      <c r="D8" s="6"/>
      <c r="E8" s="6"/>
      <c r="F8" s="6"/>
      <c r="G8" s="94"/>
    </row>
    <row r="9" spans="1:7" x14ac:dyDescent="0.25">
      <c r="A9" s="80">
        <v>44233</v>
      </c>
      <c r="B9" s="6">
        <v>8</v>
      </c>
      <c r="C9" s="6">
        <v>69</v>
      </c>
      <c r="D9" s="6">
        <v>6</v>
      </c>
      <c r="E9" s="6">
        <v>2460</v>
      </c>
      <c r="F9" s="6">
        <f>E9+C9</f>
        <v>2529</v>
      </c>
      <c r="G9" s="94"/>
    </row>
    <row r="10" spans="1:7" x14ac:dyDescent="0.25">
      <c r="A10" s="80">
        <v>44234</v>
      </c>
      <c r="B10" s="6">
        <v>7</v>
      </c>
      <c r="C10" s="6">
        <v>70</v>
      </c>
      <c r="D10" s="6">
        <v>5</v>
      </c>
      <c r="E10" s="6">
        <f>E9+D10</f>
        <v>2465</v>
      </c>
      <c r="F10" s="6">
        <v>2535</v>
      </c>
      <c r="G10" s="94"/>
    </row>
    <row r="11" spans="1:7" x14ac:dyDescent="0.25">
      <c r="A11" s="80">
        <v>44235</v>
      </c>
      <c r="B11" s="6">
        <v>22</v>
      </c>
      <c r="C11" s="6">
        <v>74</v>
      </c>
      <c r="D11" s="6">
        <v>18</v>
      </c>
      <c r="E11" s="6">
        <f t="shared" ref="E11:E74" si="0">E10+D11</f>
        <v>2483</v>
      </c>
      <c r="F11" s="6">
        <f t="shared" ref="F11:F16" si="1">F10+B11</f>
        <v>2557</v>
      </c>
      <c r="G11" s="94"/>
    </row>
    <row r="12" spans="1:7" x14ac:dyDescent="0.25">
      <c r="A12" s="80">
        <v>44236</v>
      </c>
      <c r="B12" s="6">
        <v>16</v>
      </c>
      <c r="C12" s="6">
        <v>53</v>
      </c>
      <c r="D12" s="6">
        <v>37</v>
      </c>
      <c r="E12" s="6">
        <f t="shared" si="0"/>
        <v>2520</v>
      </c>
      <c r="F12" s="6">
        <f t="shared" si="1"/>
        <v>2573</v>
      </c>
      <c r="G12" s="94"/>
    </row>
    <row r="13" spans="1:7" x14ac:dyDescent="0.25">
      <c r="A13" s="80">
        <v>44237</v>
      </c>
      <c r="B13" s="6">
        <v>14</v>
      </c>
      <c r="C13" s="6">
        <v>47</v>
      </c>
      <c r="D13" s="6">
        <v>20</v>
      </c>
      <c r="E13" s="6">
        <f t="shared" si="0"/>
        <v>2540</v>
      </c>
      <c r="F13" s="6">
        <f t="shared" si="1"/>
        <v>2587</v>
      </c>
      <c r="G13" s="94"/>
    </row>
    <row r="14" spans="1:7" x14ac:dyDescent="0.25">
      <c r="A14" s="80">
        <v>44238</v>
      </c>
      <c r="B14" s="6">
        <v>9</v>
      </c>
      <c r="C14" s="6">
        <v>34</v>
      </c>
      <c r="D14" s="6">
        <v>22</v>
      </c>
      <c r="E14" s="6">
        <f t="shared" si="0"/>
        <v>2562</v>
      </c>
      <c r="F14" s="6">
        <f t="shared" si="1"/>
        <v>2596</v>
      </c>
      <c r="G14" s="94"/>
    </row>
    <row r="15" spans="1:7" x14ac:dyDescent="0.25">
      <c r="A15" s="80">
        <v>44239</v>
      </c>
      <c r="B15" s="6">
        <v>8</v>
      </c>
      <c r="C15" s="6">
        <v>35</v>
      </c>
      <c r="D15" s="6">
        <v>7</v>
      </c>
      <c r="E15" s="6">
        <f t="shared" si="0"/>
        <v>2569</v>
      </c>
      <c r="F15" s="6">
        <f t="shared" si="1"/>
        <v>2604</v>
      </c>
      <c r="G15" s="94"/>
    </row>
    <row r="16" spans="1:7" x14ac:dyDescent="0.25">
      <c r="A16" s="80">
        <v>44240</v>
      </c>
      <c r="B16" s="6">
        <v>11</v>
      </c>
      <c r="C16" s="6">
        <v>38</v>
      </c>
      <c r="D16" s="6">
        <v>8</v>
      </c>
      <c r="E16" s="6">
        <f t="shared" si="0"/>
        <v>2577</v>
      </c>
      <c r="F16" s="6">
        <f t="shared" si="1"/>
        <v>2615</v>
      </c>
      <c r="G16" s="94"/>
    </row>
    <row r="17" spans="1:8" x14ac:dyDescent="0.25">
      <c r="A17" s="80">
        <v>44241</v>
      </c>
      <c r="B17" s="6">
        <v>4</v>
      </c>
      <c r="C17" s="6">
        <v>35</v>
      </c>
      <c r="D17" s="6">
        <v>7</v>
      </c>
      <c r="E17" s="6">
        <f t="shared" si="0"/>
        <v>2584</v>
      </c>
      <c r="F17" s="6">
        <f t="shared" ref="F17" si="2">F16+B17</f>
        <v>2619</v>
      </c>
      <c r="G17" s="71"/>
      <c r="H17" s="93"/>
    </row>
    <row r="18" spans="1:8" x14ac:dyDescent="0.25">
      <c r="A18" s="80">
        <v>44242</v>
      </c>
      <c r="B18" s="6">
        <v>32</v>
      </c>
      <c r="C18" s="6">
        <v>46</v>
      </c>
      <c r="D18" s="6">
        <v>21</v>
      </c>
      <c r="E18" s="6">
        <f t="shared" si="0"/>
        <v>2605</v>
      </c>
      <c r="F18" s="6">
        <f t="shared" ref="F18:F21" si="3">F17+B18</f>
        <v>2651</v>
      </c>
      <c r="G18" s="94"/>
    </row>
    <row r="19" spans="1:8" x14ac:dyDescent="0.25">
      <c r="A19" s="80">
        <v>44243</v>
      </c>
      <c r="B19" s="6">
        <v>11</v>
      </c>
      <c r="C19" s="6">
        <f>C18-D19+B19</f>
        <v>42</v>
      </c>
      <c r="D19" s="6">
        <v>15</v>
      </c>
      <c r="E19" s="6">
        <f t="shared" si="0"/>
        <v>2620</v>
      </c>
      <c r="F19" s="6">
        <f t="shared" si="3"/>
        <v>2662</v>
      </c>
      <c r="G19" s="94"/>
    </row>
    <row r="20" spans="1:8" x14ac:dyDescent="0.25">
      <c r="A20" s="80">
        <v>44244</v>
      </c>
      <c r="B20" s="6">
        <v>11</v>
      </c>
      <c r="C20" s="6">
        <f t="shared" ref="C20:C23" si="4">C19-D20+B20</f>
        <v>40</v>
      </c>
      <c r="D20" s="6">
        <v>13</v>
      </c>
      <c r="E20" s="6">
        <f t="shared" si="0"/>
        <v>2633</v>
      </c>
      <c r="F20" s="6">
        <f t="shared" si="3"/>
        <v>2673</v>
      </c>
      <c r="G20" s="94"/>
    </row>
    <row r="21" spans="1:8" x14ac:dyDescent="0.25">
      <c r="A21" s="80">
        <v>44245</v>
      </c>
      <c r="B21" s="6">
        <v>17</v>
      </c>
      <c r="C21" s="6">
        <f t="shared" si="4"/>
        <v>41</v>
      </c>
      <c r="D21" s="6">
        <v>16</v>
      </c>
      <c r="E21" s="6">
        <f t="shared" si="0"/>
        <v>2649</v>
      </c>
      <c r="F21" s="6">
        <f t="shared" si="3"/>
        <v>2690</v>
      </c>
      <c r="G21" s="94"/>
    </row>
    <row r="22" spans="1:8" x14ac:dyDescent="0.25">
      <c r="A22" s="80">
        <v>44246</v>
      </c>
      <c r="B22" s="6">
        <v>11</v>
      </c>
      <c r="C22" s="6">
        <f t="shared" ref="C22" si="5">C21-D22+B22</f>
        <v>39</v>
      </c>
      <c r="D22" s="6">
        <v>13</v>
      </c>
      <c r="E22" s="6">
        <f t="shared" si="0"/>
        <v>2662</v>
      </c>
      <c r="F22" s="6">
        <f t="shared" ref="F22:F23" si="6">F21+B22</f>
        <v>2701</v>
      </c>
      <c r="G22" s="94"/>
    </row>
    <row r="23" spans="1:8" x14ac:dyDescent="0.25">
      <c r="A23" s="80">
        <v>44247</v>
      </c>
      <c r="B23" s="6">
        <v>5</v>
      </c>
      <c r="C23" s="6">
        <f t="shared" si="4"/>
        <v>38</v>
      </c>
      <c r="D23" s="6">
        <v>6</v>
      </c>
      <c r="E23" s="6">
        <f t="shared" si="0"/>
        <v>2668</v>
      </c>
      <c r="F23" s="6">
        <f t="shared" si="6"/>
        <v>2706</v>
      </c>
      <c r="G23" s="94"/>
    </row>
    <row r="24" spans="1:8" x14ac:dyDescent="0.25">
      <c r="A24" s="80">
        <v>44248</v>
      </c>
      <c r="B24" s="6">
        <v>6</v>
      </c>
      <c r="C24" s="6">
        <f t="shared" ref="C24" si="7">C23-D24+B24</f>
        <v>36</v>
      </c>
      <c r="D24" s="6">
        <v>8</v>
      </c>
      <c r="E24" s="6">
        <f t="shared" si="0"/>
        <v>2676</v>
      </c>
      <c r="F24" s="6">
        <f t="shared" ref="F24" si="8">F23+B24</f>
        <v>2712</v>
      </c>
      <c r="G24" s="94"/>
    </row>
    <row r="25" spans="1:8" x14ac:dyDescent="0.25">
      <c r="A25" s="80">
        <v>44249</v>
      </c>
      <c r="B25" s="6">
        <v>15</v>
      </c>
      <c r="C25" s="6">
        <f t="shared" ref="C25" si="9">C24-D25+B25</f>
        <v>28</v>
      </c>
      <c r="D25" s="6">
        <v>23</v>
      </c>
      <c r="E25" s="6">
        <f t="shared" si="0"/>
        <v>2699</v>
      </c>
      <c r="F25" s="6">
        <f t="shared" ref="F25" si="10">F24+B25</f>
        <v>2727</v>
      </c>
      <c r="G25" s="94"/>
    </row>
    <row r="26" spans="1:8" x14ac:dyDescent="0.25">
      <c r="A26" s="80">
        <v>44250</v>
      </c>
      <c r="B26" s="6">
        <v>13</v>
      </c>
      <c r="C26" s="6">
        <f t="shared" ref="C26" si="11">C25-D26+B26</f>
        <v>31</v>
      </c>
      <c r="D26" s="6">
        <v>10</v>
      </c>
      <c r="E26" s="6">
        <f t="shared" si="0"/>
        <v>2709</v>
      </c>
      <c r="F26" s="6">
        <f t="shared" ref="F26" si="12">F25+B26</f>
        <v>2740</v>
      </c>
      <c r="G26" s="94"/>
    </row>
    <row r="27" spans="1:8" x14ac:dyDescent="0.25">
      <c r="A27" s="80">
        <v>44251</v>
      </c>
      <c r="B27" s="6">
        <v>9</v>
      </c>
      <c r="C27" s="6">
        <f t="shared" ref="C27" si="13">C26-D27+B27</f>
        <v>30</v>
      </c>
      <c r="D27" s="6">
        <v>10</v>
      </c>
      <c r="E27" s="6">
        <f t="shared" si="0"/>
        <v>2719</v>
      </c>
      <c r="F27" s="6">
        <f t="shared" ref="F27" si="14">F26+B27</f>
        <v>2749</v>
      </c>
      <c r="G27" s="94"/>
    </row>
    <row r="28" spans="1:8" x14ac:dyDescent="0.25">
      <c r="A28" s="80">
        <v>44252</v>
      </c>
      <c r="B28" s="6">
        <v>7</v>
      </c>
      <c r="C28" s="6">
        <f t="shared" ref="C28" si="15">C27-D28+B28</f>
        <v>30</v>
      </c>
      <c r="D28" s="6">
        <v>7</v>
      </c>
      <c r="E28" s="6">
        <f t="shared" si="0"/>
        <v>2726</v>
      </c>
      <c r="F28" s="6">
        <f t="shared" ref="F28" si="16">F27+B28</f>
        <v>2756</v>
      </c>
      <c r="G28" s="94"/>
    </row>
    <row r="29" spans="1:8" x14ac:dyDescent="0.25">
      <c r="A29" s="80">
        <v>44253</v>
      </c>
      <c r="B29" s="6">
        <v>10</v>
      </c>
      <c r="C29" s="6">
        <f t="shared" ref="C29" si="17">C28-D29+B29</f>
        <v>29</v>
      </c>
      <c r="D29" s="6">
        <v>11</v>
      </c>
      <c r="E29" s="6">
        <f t="shared" si="0"/>
        <v>2737</v>
      </c>
      <c r="F29" s="6">
        <f t="shared" ref="F29" si="18">F28+B29</f>
        <v>2766</v>
      </c>
      <c r="G29" s="94"/>
    </row>
    <row r="30" spans="1:8" x14ac:dyDescent="0.25">
      <c r="A30" s="80">
        <v>44254</v>
      </c>
      <c r="B30" s="6">
        <v>7</v>
      </c>
      <c r="C30" s="6">
        <f t="shared" ref="C30" si="19">C29-D30+B30</f>
        <v>30</v>
      </c>
      <c r="D30" s="6">
        <v>6</v>
      </c>
      <c r="E30" s="6">
        <f t="shared" si="0"/>
        <v>2743</v>
      </c>
      <c r="F30" s="6">
        <f t="shared" ref="F30" si="20">F29+B30</f>
        <v>2773</v>
      </c>
      <c r="G30" s="94"/>
    </row>
    <row r="31" spans="1:8" x14ac:dyDescent="0.25">
      <c r="A31" s="80">
        <v>44255</v>
      </c>
      <c r="B31" s="6">
        <v>1</v>
      </c>
      <c r="C31" s="6">
        <f t="shared" ref="C31" si="21">C30-D31+B31</f>
        <v>30</v>
      </c>
      <c r="D31" s="6">
        <v>1</v>
      </c>
      <c r="E31" s="6">
        <f t="shared" si="0"/>
        <v>2744</v>
      </c>
      <c r="F31" s="6">
        <f t="shared" ref="F31" si="22">F30+B31</f>
        <v>2774</v>
      </c>
      <c r="G31" s="94"/>
    </row>
    <row r="32" spans="1:8" x14ac:dyDescent="0.25">
      <c r="A32" s="80">
        <v>44256</v>
      </c>
      <c r="B32" s="6">
        <v>14</v>
      </c>
      <c r="C32" s="6">
        <f t="shared" ref="C32" si="23">C31-D32+B32</f>
        <v>34</v>
      </c>
      <c r="D32" s="6">
        <v>10</v>
      </c>
      <c r="E32" s="6">
        <f t="shared" si="0"/>
        <v>2754</v>
      </c>
      <c r="F32" s="6">
        <f t="shared" ref="F32" si="24">F31+B32</f>
        <v>2788</v>
      </c>
      <c r="G32" s="94"/>
    </row>
    <row r="33" spans="1:7" x14ac:dyDescent="0.25">
      <c r="A33" s="80">
        <v>44257</v>
      </c>
      <c r="B33" s="6">
        <v>13</v>
      </c>
      <c r="C33" s="6">
        <f t="shared" ref="C33" si="25">C32-D33+B33</f>
        <v>36</v>
      </c>
      <c r="D33" s="6">
        <v>11</v>
      </c>
      <c r="E33" s="6">
        <f t="shared" si="0"/>
        <v>2765</v>
      </c>
      <c r="F33" s="6">
        <f t="shared" ref="F33" si="26">F32+B33</f>
        <v>2801</v>
      </c>
      <c r="G33" s="94"/>
    </row>
    <row r="34" spans="1:7" x14ac:dyDescent="0.25">
      <c r="A34" s="80">
        <v>44258</v>
      </c>
      <c r="B34" s="6">
        <v>5</v>
      </c>
      <c r="C34" s="6">
        <f t="shared" ref="C34" si="27">C33-D34+B34</f>
        <v>32</v>
      </c>
      <c r="D34" s="6">
        <v>9</v>
      </c>
      <c r="E34" s="6">
        <f t="shared" si="0"/>
        <v>2774</v>
      </c>
      <c r="F34" s="6">
        <f t="shared" ref="F34" si="28">F33+B34</f>
        <v>2806</v>
      </c>
      <c r="G34" s="94"/>
    </row>
    <row r="35" spans="1:7" x14ac:dyDescent="0.25">
      <c r="A35" s="80">
        <v>44259</v>
      </c>
      <c r="B35" s="6">
        <v>18</v>
      </c>
      <c r="C35" s="6">
        <f t="shared" ref="C35" si="29">C34-D35+B35</f>
        <v>34</v>
      </c>
      <c r="D35" s="6">
        <v>16</v>
      </c>
      <c r="E35" s="6">
        <f t="shared" si="0"/>
        <v>2790</v>
      </c>
      <c r="F35" s="6">
        <f t="shared" ref="F35" si="30">F34+B35</f>
        <v>2824</v>
      </c>
      <c r="G35" s="94"/>
    </row>
    <row r="36" spans="1:7" x14ac:dyDescent="0.25">
      <c r="A36" s="80">
        <v>44260</v>
      </c>
      <c r="B36" s="6">
        <v>8</v>
      </c>
      <c r="C36" s="6">
        <f t="shared" ref="C36" si="31">C35-D36+B36</f>
        <v>35</v>
      </c>
      <c r="D36" s="6">
        <v>7</v>
      </c>
      <c r="E36" s="6">
        <f t="shared" si="0"/>
        <v>2797</v>
      </c>
      <c r="F36" s="6">
        <f t="shared" ref="F36" si="32">F35+B36</f>
        <v>2832</v>
      </c>
      <c r="G36" s="94"/>
    </row>
    <row r="37" spans="1:7" x14ac:dyDescent="0.25">
      <c r="A37" s="80">
        <v>44261</v>
      </c>
      <c r="B37" s="6">
        <v>9</v>
      </c>
      <c r="C37" s="6">
        <f t="shared" ref="C37" si="33">C36-D37+B37</f>
        <v>33</v>
      </c>
      <c r="D37" s="6">
        <v>11</v>
      </c>
      <c r="E37" s="6">
        <f t="shared" si="0"/>
        <v>2808</v>
      </c>
      <c r="F37" s="6">
        <f t="shared" ref="F37" si="34">F36+B37</f>
        <v>2841</v>
      </c>
      <c r="G37" s="94"/>
    </row>
    <row r="38" spans="1:7" x14ac:dyDescent="0.25">
      <c r="A38" s="80">
        <v>44262</v>
      </c>
      <c r="B38" s="6">
        <v>2</v>
      </c>
      <c r="C38" s="6">
        <f t="shared" ref="C38" si="35">C37-D38+B38</f>
        <v>34</v>
      </c>
      <c r="D38" s="6">
        <v>1</v>
      </c>
      <c r="E38" s="6">
        <f t="shared" si="0"/>
        <v>2809</v>
      </c>
      <c r="F38" s="6">
        <f t="shared" ref="F38" si="36">F37+B38</f>
        <v>2843</v>
      </c>
      <c r="G38" s="94"/>
    </row>
    <row r="39" spans="1:7" x14ac:dyDescent="0.25">
      <c r="A39" s="80">
        <v>44263</v>
      </c>
      <c r="B39" s="6">
        <v>8</v>
      </c>
      <c r="C39" s="6">
        <f t="shared" ref="C39" si="37">C38-D39+B39</f>
        <v>28</v>
      </c>
      <c r="D39" s="6">
        <v>14</v>
      </c>
      <c r="E39" s="6">
        <f t="shared" si="0"/>
        <v>2823</v>
      </c>
      <c r="F39" s="6">
        <f t="shared" ref="F39" si="38">F38+B39</f>
        <v>2851</v>
      </c>
      <c r="G39" s="94"/>
    </row>
    <row r="40" spans="1:7" x14ac:dyDescent="0.25">
      <c r="A40" s="80">
        <v>44264</v>
      </c>
      <c r="B40" s="6">
        <v>9</v>
      </c>
      <c r="C40" s="6">
        <f t="shared" ref="C40" si="39">C39-D40+B40</f>
        <v>22</v>
      </c>
      <c r="D40" s="6">
        <v>15</v>
      </c>
      <c r="E40" s="6">
        <f t="shared" si="0"/>
        <v>2838</v>
      </c>
      <c r="F40" s="6">
        <f t="shared" ref="F40" si="40">F39+B40</f>
        <v>2860</v>
      </c>
      <c r="G40" s="94"/>
    </row>
    <row r="41" spans="1:7" x14ac:dyDescent="0.25">
      <c r="A41" s="80">
        <v>44265</v>
      </c>
      <c r="B41" s="6">
        <v>15</v>
      </c>
      <c r="C41" s="6">
        <f t="shared" ref="C41:C46" si="41">C40-D41+B41</f>
        <v>25</v>
      </c>
      <c r="D41" s="6">
        <v>12</v>
      </c>
      <c r="E41" s="6">
        <f t="shared" si="0"/>
        <v>2850</v>
      </c>
      <c r="F41" s="6">
        <f t="shared" ref="F41:F46" si="42">F40+B41</f>
        <v>2875</v>
      </c>
      <c r="G41" s="94"/>
    </row>
    <row r="42" spans="1:7" x14ac:dyDescent="0.25">
      <c r="A42" s="80">
        <v>44266</v>
      </c>
      <c r="B42" s="6">
        <v>2</v>
      </c>
      <c r="C42" s="6">
        <f t="shared" si="41"/>
        <v>25</v>
      </c>
      <c r="D42" s="6">
        <v>2</v>
      </c>
      <c r="E42" s="6">
        <f t="shared" si="0"/>
        <v>2852</v>
      </c>
      <c r="F42" s="6">
        <f t="shared" si="42"/>
        <v>2877</v>
      </c>
      <c r="G42" s="94"/>
    </row>
    <row r="43" spans="1:7" x14ac:dyDescent="0.25">
      <c r="A43" s="80">
        <v>44267</v>
      </c>
      <c r="B43" s="6">
        <v>9</v>
      </c>
      <c r="C43" s="6">
        <f t="shared" si="41"/>
        <v>20</v>
      </c>
      <c r="D43" s="6">
        <v>14</v>
      </c>
      <c r="E43" s="6">
        <f t="shared" si="0"/>
        <v>2866</v>
      </c>
      <c r="F43" s="6">
        <f t="shared" si="42"/>
        <v>2886</v>
      </c>
      <c r="G43" s="94"/>
    </row>
    <row r="44" spans="1:7" x14ac:dyDescent="0.25">
      <c r="A44" s="80">
        <v>44268</v>
      </c>
      <c r="B44" s="6">
        <v>8</v>
      </c>
      <c r="C44" s="6">
        <f t="shared" si="41"/>
        <v>23</v>
      </c>
      <c r="D44" s="6">
        <v>5</v>
      </c>
      <c r="E44" s="6">
        <f t="shared" si="0"/>
        <v>2871</v>
      </c>
      <c r="F44" s="6">
        <f t="shared" si="42"/>
        <v>2894</v>
      </c>
      <c r="G44" s="94"/>
    </row>
    <row r="45" spans="1:7" x14ac:dyDescent="0.25">
      <c r="A45" s="80">
        <v>44269</v>
      </c>
      <c r="B45" s="6">
        <v>3</v>
      </c>
      <c r="C45" s="6">
        <f t="shared" si="41"/>
        <v>24</v>
      </c>
      <c r="D45" s="6">
        <v>2</v>
      </c>
      <c r="E45" s="6">
        <f t="shared" si="0"/>
        <v>2873</v>
      </c>
      <c r="F45" s="6">
        <f t="shared" si="42"/>
        <v>2897</v>
      </c>
      <c r="G45" s="94"/>
    </row>
    <row r="46" spans="1:7" x14ac:dyDescent="0.25">
      <c r="A46" s="80">
        <v>44270</v>
      </c>
      <c r="B46" s="6">
        <v>8</v>
      </c>
      <c r="C46" s="6">
        <f t="shared" si="41"/>
        <v>15</v>
      </c>
      <c r="D46" s="6">
        <v>17</v>
      </c>
      <c r="E46" s="6">
        <f t="shared" si="0"/>
        <v>2890</v>
      </c>
      <c r="F46" s="6">
        <f t="shared" si="42"/>
        <v>2905</v>
      </c>
      <c r="G46" s="94"/>
    </row>
    <row r="47" spans="1:7" x14ac:dyDescent="0.25">
      <c r="A47" s="80">
        <v>44271</v>
      </c>
      <c r="B47" s="6">
        <v>15</v>
      </c>
      <c r="C47" s="6">
        <f t="shared" ref="C47" si="43">C46-D47+B47</f>
        <v>21</v>
      </c>
      <c r="D47" s="6">
        <v>9</v>
      </c>
      <c r="E47" s="6">
        <f t="shared" si="0"/>
        <v>2899</v>
      </c>
      <c r="F47" s="6">
        <f t="shared" ref="F47" si="44">F46+B47</f>
        <v>2920</v>
      </c>
      <c r="G47" s="94"/>
    </row>
    <row r="48" spans="1:7" x14ac:dyDescent="0.25">
      <c r="A48" s="80">
        <v>44272</v>
      </c>
      <c r="B48" s="6">
        <v>7</v>
      </c>
      <c r="C48" s="6">
        <f t="shared" ref="C48" si="45">C47-D48+B48</f>
        <v>19</v>
      </c>
      <c r="D48" s="6">
        <v>9</v>
      </c>
      <c r="E48" s="6">
        <f t="shared" si="0"/>
        <v>2908</v>
      </c>
      <c r="F48" s="6">
        <f t="shared" ref="F48" si="46">F47+B48</f>
        <v>2927</v>
      </c>
      <c r="G48" s="94"/>
    </row>
    <row r="49" spans="1:7" x14ac:dyDescent="0.25">
      <c r="A49" s="80">
        <v>44273</v>
      </c>
      <c r="B49" s="6">
        <v>6</v>
      </c>
      <c r="C49" s="6">
        <f t="shared" ref="C49" si="47">C48-D49+B49</f>
        <v>13</v>
      </c>
      <c r="D49" s="6">
        <v>12</v>
      </c>
      <c r="E49" s="6">
        <f t="shared" si="0"/>
        <v>2920</v>
      </c>
      <c r="F49" s="6">
        <f t="shared" ref="F49" si="48">F48+B49</f>
        <v>2933</v>
      </c>
      <c r="G49" s="94"/>
    </row>
    <row r="50" spans="1:7" x14ac:dyDescent="0.25">
      <c r="A50" s="80">
        <v>44274</v>
      </c>
      <c r="B50" s="6">
        <v>8</v>
      </c>
      <c r="C50" s="6">
        <f t="shared" ref="C50" si="49">C49-D50+B50</f>
        <v>17</v>
      </c>
      <c r="D50" s="6">
        <v>4</v>
      </c>
      <c r="E50" s="6">
        <f t="shared" si="0"/>
        <v>2924</v>
      </c>
      <c r="F50" s="6">
        <f t="shared" ref="F50" si="50">F49+B50</f>
        <v>2941</v>
      </c>
      <c r="G50" s="94"/>
    </row>
    <row r="51" spans="1:7" x14ac:dyDescent="0.25">
      <c r="A51" s="80">
        <v>44275</v>
      </c>
      <c r="B51" s="6">
        <v>5</v>
      </c>
      <c r="C51" s="6">
        <f t="shared" ref="C51" si="51">C50-D51+B51</f>
        <v>18</v>
      </c>
      <c r="D51" s="6">
        <v>4</v>
      </c>
      <c r="E51" s="6">
        <f t="shared" si="0"/>
        <v>2928</v>
      </c>
      <c r="F51" s="6">
        <f t="shared" ref="F51" si="52">F50+B51</f>
        <v>2946</v>
      </c>
      <c r="G51" s="94"/>
    </row>
    <row r="52" spans="1:7" x14ac:dyDescent="0.25">
      <c r="A52" s="80">
        <v>44276</v>
      </c>
      <c r="B52" s="6">
        <v>7</v>
      </c>
      <c r="C52" s="6">
        <f t="shared" ref="C52" si="53">C51-D52+B52</f>
        <v>22</v>
      </c>
      <c r="D52" s="6">
        <v>3</v>
      </c>
      <c r="E52" s="6">
        <f t="shared" si="0"/>
        <v>2931</v>
      </c>
      <c r="F52" s="6">
        <f t="shared" ref="F52" si="54">F51+B52</f>
        <v>2953</v>
      </c>
      <c r="G52" s="94"/>
    </row>
    <row r="53" spans="1:7" x14ac:dyDescent="0.25">
      <c r="A53" s="80">
        <v>44277</v>
      </c>
      <c r="B53" s="6">
        <v>10</v>
      </c>
      <c r="C53" s="6">
        <f t="shared" ref="C53" si="55">C52-D53+B53</f>
        <v>20</v>
      </c>
      <c r="D53" s="6">
        <v>12</v>
      </c>
      <c r="E53" s="6">
        <f t="shared" si="0"/>
        <v>2943</v>
      </c>
      <c r="F53" s="6">
        <f t="shared" ref="F53" si="56">F52+B53</f>
        <v>2963</v>
      </c>
      <c r="G53" s="94"/>
    </row>
    <row r="54" spans="1:7" x14ac:dyDescent="0.25">
      <c r="A54" s="80">
        <v>44278</v>
      </c>
      <c r="B54" s="6">
        <v>11</v>
      </c>
      <c r="C54" s="6">
        <f t="shared" ref="C54" si="57">C53-D54+B54</f>
        <v>18</v>
      </c>
      <c r="D54" s="6">
        <v>13</v>
      </c>
      <c r="E54" s="6">
        <f t="shared" si="0"/>
        <v>2956</v>
      </c>
      <c r="F54" s="6">
        <f t="shared" ref="F54" si="58">F53+B54</f>
        <v>2974</v>
      </c>
      <c r="G54" s="94"/>
    </row>
    <row r="55" spans="1:7" x14ac:dyDescent="0.25">
      <c r="A55" s="80">
        <v>44279</v>
      </c>
      <c r="B55" s="6">
        <v>6</v>
      </c>
      <c r="C55" s="6">
        <f t="shared" ref="C55" si="59">C54-D55+B55</f>
        <v>19</v>
      </c>
      <c r="D55" s="6">
        <v>5</v>
      </c>
      <c r="E55" s="6">
        <f t="shared" si="0"/>
        <v>2961</v>
      </c>
      <c r="F55" s="6">
        <f t="shared" ref="F55" si="60">F54+B55</f>
        <v>2980</v>
      </c>
      <c r="G55" s="94"/>
    </row>
    <row r="56" spans="1:7" x14ac:dyDescent="0.25">
      <c r="A56" s="80">
        <v>44280</v>
      </c>
      <c r="B56" s="6">
        <v>13</v>
      </c>
      <c r="C56" s="6">
        <f t="shared" ref="C56" si="61">C55-D56+B56</f>
        <v>26</v>
      </c>
      <c r="D56" s="6">
        <v>6</v>
      </c>
      <c r="E56" s="6">
        <f t="shared" si="0"/>
        <v>2967</v>
      </c>
      <c r="F56" s="6">
        <f t="shared" ref="F56" si="62">F55+B56</f>
        <v>2993</v>
      </c>
      <c r="G56" s="94"/>
    </row>
    <row r="57" spans="1:7" x14ac:dyDescent="0.25">
      <c r="A57" s="80">
        <v>44281</v>
      </c>
      <c r="B57" s="6">
        <v>5</v>
      </c>
      <c r="C57" s="6">
        <f t="shared" ref="C57" si="63">C56-D57+B57</f>
        <v>28</v>
      </c>
      <c r="D57" s="6">
        <v>3</v>
      </c>
      <c r="E57" s="6">
        <f t="shared" si="0"/>
        <v>2970</v>
      </c>
      <c r="F57" s="6">
        <f t="shared" ref="F57" si="64">F56+B57</f>
        <v>2998</v>
      </c>
      <c r="G57" s="94"/>
    </row>
    <row r="58" spans="1:7" x14ac:dyDescent="0.25">
      <c r="A58" s="80">
        <v>44282</v>
      </c>
      <c r="B58" s="6">
        <v>5</v>
      </c>
      <c r="C58" s="6">
        <f t="shared" ref="C58" si="65">C57-D58+B58</f>
        <v>20</v>
      </c>
      <c r="D58" s="6">
        <v>13</v>
      </c>
      <c r="E58" s="6">
        <f t="shared" si="0"/>
        <v>2983</v>
      </c>
      <c r="F58" s="6">
        <f t="shared" ref="F58" si="66">F57+B58</f>
        <v>3003</v>
      </c>
      <c r="G58" s="94"/>
    </row>
    <row r="59" spans="1:7" x14ac:dyDescent="0.25">
      <c r="A59" s="80">
        <v>44283</v>
      </c>
      <c r="B59" s="6">
        <v>3</v>
      </c>
      <c r="C59" s="6">
        <f t="shared" ref="C59" si="67">C58-D59+B59</f>
        <v>22</v>
      </c>
      <c r="D59" s="6">
        <v>1</v>
      </c>
      <c r="E59" s="6">
        <f t="shared" si="0"/>
        <v>2984</v>
      </c>
      <c r="F59" s="6">
        <f t="shared" ref="F59" si="68">F58+B59</f>
        <v>3006</v>
      </c>
      <c r="G59" s="94"/>
    </row>
    <row r="60" spans="1:7" x14ac:dyDescent="0.25">
      <c r="A60" s="80">
        <v>44284</v>
      </c>
      <c r="B60" s="6">
        <v>12</v>
      </c>
      <c r="C60" s="6">
        <f t="shared" ref="C60" si="69">C59-D60+B60</f>
        <v>18</v>
      </c>
      <c r="D60" s="6">
        <v>16</v>
      </c>
      <c r="E60" s="6">
        <f t="shared" si="0"/>
        <v>3000</v>
      </c>
      <c r="F60" s="6">
        <f t="shared" ref="F60" si="70">F59+B60</f>
        <v>3018</v>
      </c>
      <c r="G60" s="94"/>
    </row>
    <row r="61" spans="1:7" x14ac:dyDescent="0.25">
      <c r="A61" s="80">
        <v>44285</v>
      </c>
      <c r="B61" s="6">
        <v>5</v>
      </c>
      <c r="C61" s="6">
        <f t="shared" ref="C61" si="71">C60-D61+B61</f>
        <v>19</v>
      </c>
      <c r="D61" s="6">
        <v>4</v>
      </c>
      <c r="E61" s="6">
        <f t="shared" si="0"/>
        <v>3004</v>
      </c>
      <c r="F61" s="6">
        <f t="shared" ref="F61" si="72">F60+B61</f>
        <v>3023</v>
      </c>
      <c r="G61" s="94"/>
    </row>
    <row r="62" spans="1:7" x14ac:dyDescent="0.25">
      <c r="A62" s="80">
        <v>44286</v>
      </c>
      <c r="B62" s="6">
        <v>10</v>
      </c>
      <c r="C62" s="6">
        <f t="shared" ref="C62" si="73">C61-D62+B62</f>
        <v>21</v>
      </c>
      <c r="D62" s="6">
        <v>8</v>
      </c>
      <c r="E62" s="6">
        <f t="shared" si="0"/>
        <v>3012</v>
      </c>
      <c r="F62" s="6">
        <f t="shared" ref="F62" si="74">F61+B62</f>
        <v>3033</v>
      </c>
      <c r="G62" s="94"/>
    </row>
    <row r="63" spans="1:7" x14ac:dyDescent="0.25">
      <c r="A63" s="80">
        <v>44287</v>
      </c>
      <c r="B63" s="6">
        <v>10</v>
      </c>
      <c r="C63" s="6">
        <f t="shared" ref="C63" si="75">C62-D63+B63</f>
        <v>25</v>
      </c>
      <c r="D63" s="6">
        <v>6</v>
      </c>
      <c r="E63" s="6">
        <f t="shared" si="0"/>
        <v>3018</v>
      </c>
      <c r="F63" s="6">
        <f t="shared" ref="F63" si="76">F62+B63</f>
        <v>3043</v>
      </c>
      <c r="G63" s="94"/>
    </row>
    <row r="64" spans="1:7" x14ac:dyDescent="0.25">
      <c r="A64" s="80">
        <v>44288</v>
      </c>
      <c r="B64" s="6">
        <v>3</v>
      </c>
      <c r="C64" s="6">
        <f t="shared" ref="C64" si="77">C63-D64+B64</f>
        <v>24</v>
      </c>
      <c r="D64" s="6">
        <v>4</v>
      </c>
      <c r="E64" s="6">
        <f t="shared" si="0"/>
        <v>3022</v>
      </c>
      <c r="F64" s="6">
        <f t="shared" ref="F64" si="78">F63+B64</f>
        <v>3046</v>
      </c>
      <c r="G64" s="94"/>
    </row>
    <row r="65" spans="1:7" x14ac:dyDescent="0.25">
      <c r="A65" s="80">
        <v>44289</v>
      </c>
      <c r="B65" s="6">
        <v>7</v>
      </c>
      <c r="C65" s="6">
        <f t="shared" ref="C65" si="79">C64-D65+B65</f>
        <v>25</v>
      </c>
      <c r="D65" s="6">
        <v>6</v>
      </c>
      <c r="E65" s="6">
        <f t="shared" si="0"/>
        <v>3028</v>
      </c>
      <c r="F65" s="6">
        <f t="shared" ref="F65" si="80">F64+B65</f>
        <v>3053</v>
      </c>
      <c r="G65" s="94"/>
    </row>
    <row r="66" spans="1:7" x14ac:dyDescent="0.25">
      <c r="A66" s="80">
        <v>44290</v>
      </c>
      <c r="B66" s="6">
        <v>5</v>
      </c>
      <c r="C66" s="6">
        <f t="shared" ref="C66" si="81">C65-D66+B66</f>
        <v>28</v>
      </c>
      <c r="D66" s="6">
        <v>2</v>
      </c>
      <c r="E66" s="6">
        <f t="shared" si="0"/>
        <v>3030</v>
      </c>
      <c r="F66" s="6">
        <f t="shared" ref="F66" si="82">F65+B66</f>
        <v>3058</v>
      </c>
      <c r="G66" s="94"/>
    </row>
    <row r="67" spans="1:7" x14ac:dyDescent="0.25">
      <c r="A67" s="80">
        <v>44291</v>
      </c>
      <c r="B67" s="6">
        <v>11</v>
      </c>
      <c r="C67" s="6">
        <f t="shared" ref="C67" si="83">C66-D67+B67</f>
        <v>29</v>
      </c>
      <c r="D67" s="6">
        <v>10</v>
      </c>
      <c r="E67" s="6">
        <f t="shared" si="0"/>
        <v>3040</v>
      </c>
      <c r="F67" s="6">
        <f t="shared" ref="F67" si="84">F66+B67</f>
        <v>3069</v>
      </c>
      <c r="G67" s="94"/>
    </row>
    <row r="68" spans="1:7" x14ac:dyDescent="0.25">
      <c r="A68" s="80">
        <v>44292</v>
      </c>
      <c r="B68" s="6">
        <v>8</v>
      </c>
      <c r="C68" s="6">
        <f t="shared" ref="C68" si="85">C67-D68+B68</f>
        <v>26</v>
      </c>
      <c r="D68" s="6">
        <v>11</v>
      </c>
      <c r="E68" s="6">
        <f t="shared" si="0"/>
        <v>3051</v>
      </c>
      <c r="F68" s="6">
        <f t="shared" ref="F68" si="86">F67+B68</f>
        <v>3077</v>
      </c>
      <c r="G68" s="94"/>
    </row>
    <row r="69" spans="1:7" x14ac:dyDescent="0.25">
      <c r="A69" s="80">
        <v>44293</v>
      </c>
      <c r="B69" s="6">
        <v>8</v>
      </c>
      <c r="C69" s="6">
        <f t="shared" ref="C69" si="87">C68-D69+B69</f>
        <v>24</v>
      </c>
      <c r="D69" s="6">
        <v>10</v>
      </c>
      <c r="E69" s="6">
        <f t="shared" si="0"/>
        <v>3061</v>
      </c>
      <c r="F69" s="6">
        <f t="shared" ref="F69" si="88">F68+B69</f>
        <v>3085</v>
      </c>
      <c r="G69" s="94"/>
    </row>
    <row r="70" spans="1:7" x14ac:dyDescent="0.25">
      <c r="A70" s="80">
        <v>44294</v>
      </c>
      <c r="B70" s="6">
        <v>6</v>
      </c>
      <c r="C70" s="6">
        <f t="shared" ref="C70" si="89">C69-D70+B70</f>
        <v>21</v>
      </c>
      <c r="D70" s="6">
        <v>9</v>
      </c>
      <c r="E70" s="6">
        <f t="shared" si="0"/>
        <v>3070</v>
      </c>
      <c r="F70" s="6">
        <f t="shared" ref="F70" si="90">F69+B70</f>
        <v>3091</v>
      </c>
      <c r="G70" s="94"/>
    </row>
    <row r="71" spans="1:7" x14ac:dyDescent="0.25">
      <c r="A71" s="80">
        <v>44295</v>
      </c>
      <c r="B71" s="6">
        <v>3</v>
      </c>
      <c r="C71" s="6">
        <f t="shared" ref="C71" si="91">C70-D71+B71</f>
        <v>17</v>
      </c>
      <c r="D71" s="6">
        <v>7</v>
      </c>
      <c r="E71" s="6">
        <f t="shared" si="0"/>
        <v>3077</v>
      </c>
      <c r="F71" s="6">
        <f t="shared" ref="F71" si="92">F70+B71</f>
        <v>3094</v>
      </c>
      <c r="G71" s="94"/>
    </row>
    <row r="72" spans="1:7" x14ac:dyDescent="0.25">
      <c r="A72" s="80">
        <v>44296</v>
      </c>
      <c r="B72" s="6">
        <v>6</v>
      </c>
      <c r="C72" s="6">
        <f t="shared" ref="C72" si="93">C71-D72+B72</f>
        <v>13</v>
      </c>
      <c r="D72" s="6">
        <v>10</v>
      </c>
      <c r="E72" s="6">
        <f t="shared" si="0"/>
        <v>3087</v>
      </c>
      <c r="F72" s="6">
        <f t="shared" ref="F72" si="94">F71+B72</f>
        <v>3100</v>
      </c>
      <c r="G72" s="94"/>
    </row>
    <row r="73" spans="1:7" x14ac:dyDescent="0.25">
      <c r="A73" s="80">
        <v>44297</v>
      </c>
      <c r="B73" s="6">
        <v>1</v>
      </c>
      <c r="C73" s="6">
        <f t="shared" ref="C73" si="95">C72-D73+B73</f>
        <v>13</v>
      </c>
      <c r="D73" s="6">
        <v>1</v>
      </c>
      <c r="E73" s="6">
        <f t="shared" si="0"/>
        <v>3088</v>
      </c>
      <c r="F73" s="6">
        <f t="shared" ref="F73" si="96">F72+B73</f>
        <v>3101</v>
      </c>
      <c r="G73" s="94"/>
    </row>
    <row r="74" spans="1:7" x14ac:dyDescent="0.25">
      <c r="A74" s="80">
        <v>44298</v>
      </c>
      <c r="B74" s="6">
        <v>7</v>
      </c>
      <c r="C74" s="6">
        <f t="shared" ref="C74" si="97">C73-D74+B74</f>
        <v>15</v>
      </c>
      <c r="D74" s="6">
        <v>5</v>
      </c>
      <c r="E74" s="6">
        <f t="shared" si="0"/>
        <v>3093</v>
      </c>
      <c r="F74" s="6">
        <f t="shared" ref="F74" si="98">F73+B74</f>
        <v>3108</v>
      </c>
      <c r="G74" s="94"/>
    </row>
    <row r="75" spans="1:7" x14ac:dyDescent="0.25">
      <c r="A75" s="80">
        <v>44299</v>
      </c>
      <c r="B75" s="6">
        <v>6</v>
      </c>
      <c r="C75" s="6">
        <f t="shared" ref="C75" si="99">C74-D75+B75</f>
        <v>14</v>
      </c>
      <c r="D75" s="6">
        <v>7</v>
      </c>
      <c r="E75" s="6">
        <f t="shared" ref="E75:E138" si="100">E74+D75</f>
        <v>3100</v>
      </c>
      <c r="F75" s="6">
        <f t="shared" ref="F75" si="101">F74+B75</f>
        <v>3114</v>
      </c>
      <c r="G75" s="94"/>
    </row>
    <row r="76" spans="1:7" x14ac:dyDescent="0.25">
      <c r="A76" s="80">
        <v>44300</v>
      </c>
      <c r="B76" s="6">
        <v>6</v>
      </c>
      <c r="C76" s="6">
        <f t="shared" ref="C76" si="102">C75-D76+B76</f>
        <v>14</v>
      </c>
      <c r="D76" s="6">
        <v>6</v>
      </c>
      <c r="E76" s="6">
        <f t="shared" si="100"/>
        <v>3106</v>
      </c>
      <c r="F76" s="6">
        <f t="shared" ref="F76" si="103">F75+B76</f>
        <v>3120</v>
      </c>
      <c r="G76" s="94"/>
    </row>
    <row r="77" spans="1:7" x14ac:dyDescent="0.25">
      <c r="A77" s="80">
        <v>44301</v>
      </c>
      <c r="B77" s="6">
        <v>8</v>
      </c>
      <c r="C77" s="6">
        <f t="shared" ref="C77" si="104">C76-D77+B77</f>
        <v>15</v>
      </c>
      <c r="D77" s="6">
        <v>7</v>
      </c>
      <c r="E77" s="6">
        <f t="shared" si="100"/>
        <v>3113</v>
      </c>
      <c r="F77" s="6">
        <f t="shared" ref="F77" si="105">F76+B77</f>
        <v>3128</v>
      </c>
      <c r="G77" s="94"/>
    </row>
    <row r="78" spans="1:7" x14ac:dyDescent="0.25">
      <c r="A78" s="80">
        <v>44302</v>
      </c>
      <c r="B78" s="6">
        <v>4</v>
      </c>
      <c r="C78" s="6">
        <f t="shared" ref="C78" si="106">C77-D78+B78</f>
        <v>10</v>
      </c>
      <c r="D78" s="6">
        <v>9</v>
      </c>
      <c r="E78" s="6">
        <f t="shared" si="100"/>
        <v>3122</v>
      </c>
      <c r="F78" s="6">
        <f t="shared" ref="F78" si="107">F77+B78</f>
        <v>3132</v>
      </c>
      <c r="G78" s="94"/>
    </row>
    <row r="79" spans="1:7" x14ac:dyDescent="0.25">
      <c r="A79" s="80">
        <v>44303</v>
      </c>
      <c r="B79" s="6">
        <v>4</v>
      </c>
      <c r="C79" s="6">
        <f t="shared" ref="C79" si="108">C78-D79+B79</f>
        <v>7</v>
      </c>
      <c r="D79" s="6">
        <v>7</v>
      </c>
      <c r="E79" s="6">
        <f t="shared" si="100"/>
        <v>3129</v>
      </c>
      <c r="F79" s="6">
        <f t="shared" ref="F79" si="109">F78+B79</f>
        <v>3136</v>
      </c>
      <c r="G79" s="94"/>
    </row>
    <row r="80" spans="1:7" x14ac:dyDescent="0.25">
      <c r="A80" s="80">
        <v>44304</v>
      </c>
      <c r="B80" s="6">
        <v>2</v>
      </c>
      <c r="C80" s="6">
        <f t="shared" ref="C80" si="110">C79-D80+B80</f>
        <v>7</v>
      </c>
      <c r="D80" s="6">
        <v>2</v>
      </c>
      <c r="E80" s="6">
        <f t="shared" si="100"/>
        <v>3131</v>
      </c>
      <c r="F80" s="6">
        <f t="shared" ref="F80" si="111">F79+B80</f>
        <v>3138</v>
      </c>
      <c r="G80" s="94"/>
    </row>
    <row r="81" spans="1:7" x14ac:dyDescent="0.25">
      <c r="A81" s="80">
        <v>44305</v>
      </c>
      <c r="B81" s="6">
        <v>10</v>
      </c>
      <c r="C81" s="6">
        <f t="shared" ref="C81" si="112">C80-D81+B81</f>
        <v>16</v>
      </c>
      <c r="D81" s="6">
        <v>1</v>
      </c>
      <c r="E81" s="6">
        <f t="shared" si="100"/>
        <v>3132</v>
      </c>
      <c r="F81" s="6">
        <f t="shared" ref="F81" si="113">F80+B81</f>
        <v>3148</v>
      </c>
      <c r="G81" s="94"/>
    </row>
    <row r="82" spans="1:7" x14ac:dyDescent="0.25">
      <c r="A82" s="80">
        <v>44306</v>
      </c>
      <c r="B82" s="6">
        <v>8</v>
      </c>
      <c r="C82" s="6">
        <f t="shared" ref="C82" si="114">C81-D82+B82</f>
        <v>15</v>
      </c>
      <c r="D82" s="6">
        <v>9</v>
      </c>
      <c r="E82" s="6">
        <f t="shared" si="100"/>
        <v>3141</v>
      </c>
      <c r="F82" s="6">
        <f t="shared" ref="F82" si="115">F81+B82</f>
        <v>3156</v>
      </c>
      <c r="G82" s="94"/>
    </row>
    <row r="83" spans="1:7" x14ac:dyDescent="0.25">
      <c r="A83" s="80">
        <v>44307</v>
      </c>
      <c r="B83" s="6">
        <v>7</v>
      </c>
      <c r="C83" s="6">
        <f t="shared" ref="C83" si="116">C82-D83+B83</f>
        <v>18</v>
      </c>
      <c r="D83" s="6">
        <v>4</v>
      </c>
      <c r="E83" s="6">
        <f t="shared" si="100"/>
        <v>3145</v>
      </c>
      <c r="F83" s="6">
        <f t="shared" ref="F83" si="117">F82+B83</f>
        <v>3163</v>
      </c>
      <c r="G83" s="94"/>
    </row>
    <row r="84" spans="1:7" x14ac:dyDescent="0.25">
      <c r="A84" s="80">
        <v>44308</v>
      </c>
      <c r="B84" s="6">
        <v>5</v>
      </c>
      <c r="C84" s="6">
        <f t="shared" ref="C84" si="118">C83-D84+B84</f>
        <v>17</v>
      </c>
      <c r="D84" s="6">
        <v>6</v>
      </c>
      <c r="E84" s="6">
        <f t="shared" si="100"/>
        <v>3151</v>
      </c>
      <c r="F84" s="6">
        <f t="shared" ref="F84" si="119">F83+B84</f>
        <v>3168</v>
      </c>
      <c r="G84" s="94"/>
    </row>
    <row r="85" spans="1:7" x14ac:dyDescent="0.25">
      <c r="A85" s="80">
        <v>44309</v>
      </c>
      <c r="B85" s="6">
        <v>8</v>
      </c>
      <c r="C85" s="6">
        <f t="shared" ref="C85" si="120">C84-D85+B85</f>
        <v>17</v>
      </c>
      <c r="D85" s="6">
        <v>8</v>
      </c>
      <c r="E85" s="6">
        <f t="shared" si="100"/>
        <v>3159</v>
      </c>
      <c r="F85" s="6">
        <f t="shared" ref="F85" si="121">F84+B85</f>
        <v>3176</v>
      </c>
      <c r="G85" s="94"/>
    </row>
    <row r="86" spans="1:7" x14ac:dyDescent="0.25">
      <c r="A86" s="80">
        <v>44310</v>
      </c>
      <c r="B86" s="6">
        <v>5</v>
      </c>
      <c r="C86" s="6">
        <f t="shared" ref="C86" si="122">C85-D86+B86</f>
        <v>15</v>
      </c>
      <c r="D86" s="6">
        <v>7</v>
      </c>
      <c r="E86" s="6">
        <f t="shared" si="100"/>
        <v>3166</v>
      </c>
      <c r="F86" s="6">
        <f t="shared" ref="F86" si="123">F85+B86</f>
        <v>3181</v>
      </c>
      <c r="G86" s="94"/>
    </row>
    <row r="87" spans="1:7" x14ac:dyDescent="0.25">
      <c r="A87" s="80">
        <v>44311</v>
      </c>
      <c r="B87" s="6">
        <v>0</v>
      </c>
      <c r="C87" s="6">
        <f t="shared" ref="C87" si="124">C86-D87+B87</f>
        <v>12</v>
      </c>
      <c r="D87" s="6">
        <v>3</v>
      </c>
      <c r="E87" s="6">
        <f t="shared" si="100"/>
        <v>3169</v>
      </c>
      <c r="F87" s="6">
        <f t="shared" ref="F87" si="125">F86+B87</f>
        <v>3181</v>
      </c>
      <c r="G87" s="94"/>
    </row>
    <row r="88" spans="1:7" x14ac:dyDescent="0.25">
      <c r="A88" s="80">
        <v>44312</v>
      </c>
      <c r="B88" s="6">
        <v>6</v>
      </c>
      <c r="C88" s="6">
        <f t="shared" ref="C88" si="126">C87-D88+B88</f>
        <v>12</v>
      </c>
      <c r="D88" s="6">
        <v>6</v>
      </c>
      <c r="E88" s="6">
        <f t="shared" si="100"/>
        <v>3175</v>
      </c>
      <c r="F88" s="6">
        <f t="shared" ref="F88" si="127">F87+B88</f>
        <v>3187</v>
      </c>
      <c r="G88" s="94"/>
    </row>
    <row r="89" spans="1:7" x14ac:dyDescent="0.25">
      <c r="A89" s="80">
        <v>44313</v>
      </c>
      <c r="B89" s="6">
        <v>5</v>
      </c>
      <c r="C89" s="6">
        <f t="shared" ref="C89" si="128">C88-D89+B89</f>
        <v>15</v>
      </c>
      <c r="D89" s="6">
        <v>2</v>
      </c>
      <c r="E89" s="6">
        <f t="shared" si="100"/>
        <v>3177</v>
      </c>
      <c r="F89" s="6">
        <f t="shared" ref="F89" si="129">F88+B89</f>
        <v>3192</v>
      </c>
      <c r="G89" s="94"/>
    </row>
    <row r="90" spans="1:7" x14ac:dyDescent="0.25">
      <c r="A90" s="80">
        <v>44314</v>
      </c>
      <c r="B90" s="6">
        <v>0</v>
      </c>
      <c r="C90" s="6">
        <f t="shared" ref="C90" si="130">C89-D90+B90</f>
        <v>15</v>
      </c>
      <c r="D90" s="6">
        <v>0</v>
      </c>
      <c r="E90" s="6">
        <f t="shared" si="100"/>
        <v>3177</v>
      </c>
      <c r="F90" s="6">
        <f t="shared" ref="F90" si="131">F89+B90</f>
        <v>3192</v>
      </c>
      <c r="G90" s="94"/>
    </row>
    <row r="91" spans="1:7" x14ac:dyDescent="0.25">
      <c r="A91" s="80">
        <v>44315</v>
      </c>
      <c r="B91" s="6">
        <v>8</v>
      </c>
      <c r="C91" s="6">
        <f t="shared" ref="C91" si="132">C90-D91+B91</f>
        <v>13</v>
      </c>
      <c r="D91" s="6">
        <v>10</v>
      </c>
      <c r="E91" s="6">
        <f t="shared" si="100"/>
        <v>3187</v>
      </c>
      <c r="F91" s="6">
        <f t="shared" ref="F91" si="133">F90+B91</f>
        <v>3200</v>
      </c>
      <c r="G91" s="94"/>
    </row>
    <row r="92" spans="1:7" x14ac:dyDescent="0.25">
      <c r="A92" s="80">
        <v>44316</v>
      </c>
      <c r="B92" s="6">
        <v>9</v>
      </c>
      <c r="C92" s="6">
        <f t="shared" ref="C92" si="134">C91-D92+B92</f>
        <v>20</v>
      </c>
      <c r="D92" s="6">
        <v>2</v>
      </c>
      <c r="E92" s="6">
        <f t="shared" si="100"/>
        <v>3189</v>
      </c>
      <c r="F92" s="6">
        <f t="shared" ref="F92" si="135">F91+B92</f>
        <v>3209</v>
      </c>
      <c r="G92" s="94"/>
    </row>
    <row r="93" spans="1:7" x14ac:dyDescent="0.25">
      <c r="A93" s="80">
        <v>44317</v>
      </c>
      <c r="B93" s="6">
        <v>1</v>
      </c>
      <c r="C93" s="6">
        <f t="shared" ref="C93" si="136">C92-D93+B93</f>
        <v>16</v>
      </c>
      <c r="D93" s="6">
        <v>5</v>
      </c>
      <c r="E93" s="6">
        <f t="shared" si="100"/>
        <v>3194</v>
      </c>
      <c r="F93" s="6">
        <f t="shared" ref="F93" si="137">F92+B93</f>
        <v>3210</v>
      </c>
      <c r="G93" s="94"/>
    </row>
    <row r="94" spans="1:7" x14ac:dyDescent="0.25">
      <c r="A94" s="80">
        <v>44318</v>
      </c>
      <c r="B94" s="6">
        <v>3</v>
      </c>
      <c r="C94" s="6">
        <f t="shared" ref="C94" si="138">C93-D94+B94</f>
        <v>18</v>
      </c>
      <c r="D94" s="6">
        <v>1</v>
      </c>
      <c r="E94" s="6">
        <f t="shared" si="100"/>
        <v>3195</v>
      </c>
      <c r="F94" s="6">
        <f t="shared" ref="F94" si="139">F93+B94</f>
        <v>3213</v>
      </c>
      <c r="G94" s="94"/>
    </row>
    <row r="95" spans="1:7" x14ac:dyDescent="0.25">
      <c r="A95" s="80">
        <v>44319</v>
      </c>
      <c r="B95" s="6">
        <v>17</v>
      </c>
      <c r="C95" s="6">
        <f t="shared" ref="C95" si="140">C94-D95+B95</f>
        <v>30</v>
      </c>
      <c r="D95" s="6">
        <v>5</v>
      </c>
      <c r="E95" s="6">
        <f t="shared" si="100"/>
        <v>3200</v>
      </c>
      <c r="F95" s="6">
        <f t="shared" ref="F95" si="141">F94+B95</f>
        <v>3230</v>
      </c>
      <c r="G95" s="94"/>
    </row>
    <row r="96" spans="1:7" x14ac:dyDescent="0.25">
      <c r="A96" s="80">
        <v>44320</v>
      </c>
      <c r="B96" s="6">
        <v>9</v>
      </c>
      <c r="C96" s="6">
        <f t="shared" ref="C96" si="142">C95-D96+B96</f>
        <v>32</v>
      </c>
      <c r="D96" s="6">
        <v>7</v>
      </c>
      <c r="E96" s="6">
        <f t="shared" si="100"/>
        <v>3207</v>
      </c>
      <c r="F96" s="6">
        <f t="shared" ref="F96" si="143">F95+B96</f>
        <v>3239</v>
      </c>
      <c r="G96" s="94"/>
    </row>
    <row r="97" spans="1:7" x14ac:dyDescent="0.25">
      <c r="A97" s="80">
        <v>44321</v>
      </c>
      <c r="B97" s="6">
        <v>3</v>
      </c>
      <c r="C97" s="6">
        <f t="shared" ref="C97" si="144">C96-D97+B97</f>
        <v>29</v>
      </c>
      <c r="D97" s="6">
        <v>6</v>
      </c>
      <c r="E97" s="6">
        <f t="shared" si="100"/>
        <v>3213</v>
      </c>
      <c r="F97" s="6">
        <f t="shared" ref="F97" si="145">F96+B97</f>
        <v>3242</v>
      </c>
      <c r="G97" s="94"/>
    </row>
    <row r="98" spans="1:7" x14ac:dyDescent="0.25">
      <c r="A98" s="80">
        <v>44322</v>
      </c>
      <c r="B98" s="6">
        <v>6</v>
      </c>
      <c r="C98" s="6">
        <f t="shared" ref="C98" si="146">C97-D98+B98</f>
        <v>27</v>
      </c>
      <c r="D98" s="6">
        <v>8</v>
      </c>
      <c r="E98" s="6">
        <f t="shared" si="100"/>
        <v>3221</v>
      </c>
      <c r="F98" s="6">
        <f t="shared" ref="F98" si="147">F97+B98</f>
        <v>3248</v>
      </c>
      <c r="G98" s="94"/>
    </row>
    <row r="99" spans="1:7" x14ac:dyDescent="0.25">
      <c r="A99" s="80">
        <v>44323</v>
      </c>
      <c r="B99" s="6">
        <v>6</v>
      </c>
      <c r="C99" s="6">
        <f t="shared" ref="C99" si="148">C98-D99+B99</f>
        <v>30</v>
      </c>
      <c r="D99" s="6">
        <v>3</v>
      </c>
      <c r="E99" s="6">
        <f t="shared" si="100"/>
        <v>3224</v>
      </c>
      <c r="F99" s="6">
        <f t="shared" ref="F99" si="149">F98+B99</f>
        <v>3254</v>
      </c>
      <c r="G99" s="94"/>
    </row>
    <row r="100" spans="1:7" x14ac:dyDescent="0.25">
      <c r="A100" s="80">
        <v>44324</v>
      </c>
      <c r="B100" s="6">
        <v>14</v>
      </c>
      <c r="C100" s="6">
        <f t="shared" ref="C100" si="150">C99-D100+B100</f>
        <v>40</v>
      </c>
      <c r="D100" s="6">
        <v>4</v>
      </c>
      <c r="E100" s="6">
        <f t="shared" si="100"/>
        <v>3228</v>
      </c>
      <c r="F100" s="6">
        <f t="shared" ref="F100" si="151">F99+B100</f>
        <v>3268</v>
      </c>
      <c r="G100" s="94"/>
    </row>
    <row r="101" spans="1:7" x14ac:dyDescent="0.25">
      <c r="A101" s="80">
        <v>44325</v>
      </c>
      <c r="B101" s="6">
        <v>3</v>
      </c>
      <c r="C101" s="6">
        <f t="shared" ref="C101" si="152">C100-D101+B101</f>
        <v>38</v>
      </c>
      <c r="D101" s="6">
        <v>5</v>
      </c>
      <c r="E101" s="6">
        <f t="shared" si="100"/>
        <v>3233</v>
      </c>
      <c r="F101" s="6">
        <f t="shared" ref="F101" si="153">F100+B101</f>
        <v>3271</v>
      </c>
      <c r="G101" s="94"/>
    </row>
    <row r="102" spans="1:7" x14ac:dyDescent="0.25">
      <c r="A102" s="80">
        <v>44326</v>
      </c>
      <c r="B102" s="6">
        <v>10</v>
      </c>
      <c r="C102" s="6">
        <f t="shared" ref="C102" si="154">C101-D102+B102</f>
        <v>35</v>
      </c>
      <c r="D102" s="6">
        <v>13</v>
      </c>
      <c r="E102" s="6">
        <f t="shared" si="100"/>
        <v>3246</v>
      </c>
      <c r="F102" s="6">
        <f t="shared" ref="F102" si="155">F101+B102</f>
        <v>3281</v>
      </c>
      <c r="G102" s="94"/>
    </row>
    <row r="103" spans="1:7" x14ac:dyDescent="0.25">
      <c r="A103" s="80">
        <v>44327</v>
      </c>
      <c r="B103" s="6">
        <v>10</v>
      </c>
      <c r="C103" s="6">
        <f t="shared" ref="C103" si="156">C102-D103+B103</f>
        <v>38</v>
      </c>
      <c r="D103" s="6">
        <v>7</v>
      </c>
      <c r="E103" s="6">
        <f t="shared" si="100"/>
        <v>3253</v>
      </c>
      <c r="F103" s="6">
        <f t="shared" ref="F103" si="157">F102+B103</f>
        <v>3291</v>
      </c>
      <c r="G103" s="94"/>
    </row>
    <row r="104" spans="1:7" x14ac:dyDescent="0.25">
      <c r="A104" s="80">
        <v>44328</v>
      </c>
      <c r="B104" s="6">
        <v>6</v>
      </c>
      <c r="C104" s="6">
        <f t="shared" ref="C104" si="158">C103-D104+B104</f>
        <v>38</v>
      </c>
      <c r="D104" s="6">
        <v>6</v>
      </c>
      <c r="E104" s="6">
        <f t="shared" si="100"/>
        <v>3259</v>
      </c>
      <c r="F104" s="6">
        <f t="shared" ref="F104" si="159">F103+B104</f>
        <v>3297</v>
      </c>
      <c r="G104" s="94"/>
    </row>
    <row r="105" spans="1:7" ht="13.5" customHeight="1" x14ac:dyDescent="0.25">
      <c r="A105" s="80">
        <v>44329</v>
      </c>
      <c r="B105" s="6">
        <v>0</v>
      </c>
      <c r="C105" s="6">
        <f t="shared" ref="C105" si="160">C104-D105+B105</f>
        <v>38</v>
      </c>
      <c r="D105" s="6">
        <v>0</v>
      </c>
      <c r="E105" s="6">
        <f t="shared" si="100"/>
        <v>3259</v>
      </c>
      <c r="F105" s="6">
        <f t="shared" ref="F105" si="161">F104+B105</f>
        <v>3297</v>
      </c>
      <c r="G105" s="94"/>
    </row>
    <row r="106" spans="1:7" x14ac:dyDescent="0.25">
      <c r="A106" s="80">
        <v>44330</v>
      </c>
      <c r="B106" s="6">
        <v>4</v>
      </c>
      <c r="C106" s="6">
        <f t="shared" ref="C106" si="162">C105-D106+B106</f>
        <v>40</v>
      </c>
      <c r="D106" s="6">
        <v>2</v>
      </c>
      <c r="E106" s="6">
        <f t="shared" si="100"/>
        <v>3261</v>
      </c>
      <c r="F106" s="6">
        <f t="shared" ref="F106" si="163">F105+B106</f>
        <v>3301</v>
      </c>
      <c r="G106" s="94"/>
    </row>
    <row r="107" spans="1:7" x14ac:dyDescent="0.25">
      <c r="A107" s="80">
        <v>44331</v>
      </c>
      <c r="B107" s="6">
        <v>9</v>
      </c>
      <c r="C107" s="6">
        <f t="shared" ref="C107" si="164">C106-D107+B107</f>
        <v>43</v>
      </c>
      <c r="D107" s="6">
        <v>6</v>
      </c>
      <c r="E107" s="6">
        <f t="shared" si="100"/>
        <v>3267</v>
      </c>
      <c r="F107" s="6">
        <f t="shared" ref="F107" si="165">F106+B107</f>
        <v>3310</v>
      </c>
      <c r="G107" s="94"/>
    </row>
    <row r="108" spans="1:7" x14ac:dyDescent="0.25">
      <c r="A108" s="80">
        <v>44332</v>
      </c>
      <c r="B108" s="6">
        <v>4</v>
      </c>
      <c r="C108" s="6">
        <f t="shared" ref="C108" si="166">C107-D108+B108</f>
        <v>43</v>
      </c>
      <c r="D108" s="6">
        <v>4</v>
      </c>
      <c r="E108" s="6">
        <f t="shared" si="100"/>
        <v>3271</v>
      </c>
      <c r="F108" s="6">
        <f t="shared" ref="F108" si="167">F107+B108</f>
        <v>3314</v>
      </c>
      <c r="G108" s="94"/>
    </row>
    <row r="109" spans="1:7" x14ac:dyDescent="0.25">
      <c r="A109" s="80">
        <v>44333</v>
      </c>
      <c r="B109" s="6">
        <v>11</v>
      </c>
      <c r="C109" s="6">
        <f t="shared" ref="C109" si="168">C108-D109+B109</f>
        <v>43</v>
      </c>
      <c r="D109" s="6">
        <v>11</v>
      </c>
      <c r="E109" s="6">
        <f t="shared" si="100"/>
        <v>3282</v>
      </c>
      <c r="F109" s="6">
        <f t="shared" ref="F109" si="169">F108+B109</f>
        <v>3325</v>
      </c>
      <c r="G109" s="94"/>
    </row>
    <row r="110" spans="1:7" x14ac:dyDescent="0.25">
      <c r="A110" s="80">
        <v>44334</v>
      </c>
      <c r="B110" s="6">
        <v>9</v>
      </c>
      <c r="C110" s="6">
        <f t="shared" ref="C110" si="170">C109-D110+B110</f>
        <v>42</v>
      </c>
      <c r="D110" s="6">
        <v>10</v>
      </c>
      <c r="E110" s="6">
        <f t="shared" si="100"/>
        <v>3292</v>
      </c>
      <c r="F110" s="6">
        <f t="shared" ref="F110" si="171">F109+B110</f>
        <v>3334</v>
      </c>
      <c r="G110" s="94"/>
    </row>
    <row r="111" spans="1:7" x14ac:dyDescent="0.25">
      <c r="A111" s="80">
        <v>44335</v>
      </c>
      <c r="B111" s="6">
        <v>4</v>
      </c>
      <c r="C111" s="6">
        <f t="shared" ref="C111" si="172">C110-D111+B111</f>
        <v>32</v>
      </c>
      <c r="D111" s="6">
        <v>14</v>
      </c>
      <c r="E111" s="6">
        <f t="shared" si="100"/>
        <v>3306</v>
      </c>
      <c r="F111" s="6">
        <f t="shared" ref="F111" si="173">F110+B111</f>
        <v>3338</v>
      </c>
      <c r="G111" s="94"/>
    </row>
    <row r="112" spans="1:7" x14ac:dyDescent="0.25">
      <c r="A112" s="80">
        <v>44336</v>
      </c>
      <c r="B112" s="6">
        <v>15</v>
      </c>
      <c r="C112" s="6">
        <f t="shared" ref="C112" si="174">C111-D112+B112</f>
        <v>36</v>
      </c>
      <c r="D112" s="6">
        <v>11</v>
      </c>
      <c r="E112" s="6">
        <f t="shared" si="100"/>
        <v>3317</v>
      </c>
      <c r="F112" s="6">
        <f t="shared" ref="F112" si="175">F111+B112</f>
        <v>3353</v>
      </c>
      <c r="G112" s="94"/>
    </row>
    <row r="113" spans="1:7" x14ac:dyDescent="0.25">
      <c r="A113" s="80">
        <v>44337</v>
      </c>
      <c r="B113" s="6">
        <v>4</v>
      </c>
      <c r="C113" s="6">
        <f t="shared" ref="C113" si="176">C112-D113+B113</f>
        <v>38</v>
      </c>
      <c r="D113" s="6">
        <v>2</v>
      </c>
      <c r="E113" s="6">
        <f t="shared" si="100"/>
        <v>3319</v>
      </c>
      <c r="F113" s="6">
        <f t="shared" ref="F113" si="177">F112+B113</f>
        <v>3357</v>
      </c>
      <c r="G113" s="94"/>
    </row>
    <row r="114" spans="1:7" x14ac:dyDescent="0.25">
      <c r="A114" s="80">
        <v>44338</v>
      </c>
      <c r="B114" s="6">
        <v>11</v>
      </c>
      <c r="C114" s="6">
        <f t="shared" ref="C114" si="178">C113-D114+B114</f>
        <v>45</v>
      </c>
      <c r="D114" s="6">
        <v>4</v>
      </c>
      <c r="E114" s="6">
        <f t="shared" si="100"/>
        <v>3323</v>
      </c>
      <c r="F114" s="6">
        <f t="shared" ref="F114" si="179">F113+B114</f>
        <v>3368</v>
      </c>
      <c r="G114" s="94"/>
    </row>
    <row r="115" spans="1:7" x14ac:dyDescent="0.25">
      <c r="A115" s="80">
        <v>44339</v>
      </c>
      <c r="B115" s="6">
        <v>4</v>
      </c>
      <c r="C115" s="6">
        <f t="shared" ref="C115" si="180">C114-D115+B115</f>
        <v>45</v>
      </c>
      <c r="D115" s="6">
        <v>4</v>
      </c>
      <c r="E115" s="6">
        <f t="shared" si="100"/>
        <v>3327</v>
      </c>
      <c r="F115" s="6">
        <f t="shared" ref="F115" si="181">F114+B115</f>
        <v>3372</v>
      </c>
      <c r="G115" s="94"/>
    </row>
    <row r="116" spans="1:7" x14ac:dyDescent="0.25">
      <c r="A116" s="80">
        <v>44340</v>
      </c>
      <c r="B116" s="6">
        <v>23</v>
      </c>
      <c r="C116" s="6">
        <f t="shared" ref="C116" si="182">C115-D116+B116</f>
        <v>56</v>
      </c>
      <c r="D116" s="6">
        <v>12</v>
      </c>
      <c r="E116" s="6">
        <f t="shared" si="100"/>
        <v>3339</v>
      </c>
      <c r="F116" s="6">
        <f t="shared" ref="F116" si="183">F115+B116</f>
        <v>3395</v>
      </c>
      <c r="G116" s="94"/>
    </row>
    <row r="117" spans="1:7" x14ac:dyDescent="0.25">
      <c r="A117" s="80">
        <v>44341</v>
      </c>
      <c r="B117" s="6">
        <v>19</v>
      </c>
      <c r="C117" s="6">
        <f t="shared" ref="C117" si="184">C116-D117+B117</f>
        <v>69</v>
      </c>
      <c r="D117" s="6">
        <v>6</v>
      </c>
      <c r="E117" s="6">
        <f t="shared" si="100"/>
        <v>3345</v>
      </c>
      <c r="F117" s="6">
        <f t="shared" ref="F117" si="185">F116+B117</f>
        <v>3414</v>
      </c>
      <c r="G117" s="94"/>
    </row>
    <row r="118" spans="1:7" x14ac:dyDescent="0.25">
      <c r="A118" s="80">
        <v>44342</v>
      </c>
      <c r="B118" s="6">
        <v>3</v>
      </c>
      <c r="C118" s="6">
        <f t="shared" ref="C118" si="186">C117-D118+B118</f>
        <v>70</v>
      </c>
      <c r="D118" s="6">
        <v>2</v>
      </c>
      <c r="E118" s="6">
        <f t="shared" si="100"/>
        <v>3347</v>
      </c>
      <c r="F118" s="6">
        <f t="shared" ref="F118" si="187">F117+B118</f>
        <v>3417</v>
      </c>
      <c r="G118" s="94"/>
    </row>
    <row r="119" spans="1:7" x14ac:dyDescent="0.25">
      <c r="A119" s="80">
        <v>44343</v>
      </c>
      <c r="B119" s="6">
        <v>25</v>
      </c>
      <c r="C119" s="6">
        <f t="shared" ref="C119" si="188">C118-D119+B119</f>
        <v>79</v>
      </c>
      <c r="D119" s="6">
        <v>16</v>
      </c>
      <c r="E119" s="6">
        <f t="shared" si="100"/>
        <v>3363</v>
      </c>
      <c r="F119" s="6">
        <f t="shared" ref="F119" si="189">F118+B119</f>
        <v>3442</v>
      </c>
      <c r="G119" s="94"/>
    </row>
    <row r="120" spans="1:7" x14ac:dyDescent="0.25">
      <c r="A120" s="80">
        <v>44344</v>
      </c>
      <c r="B120" s="6">
        <v>29</v>
      </c>
      <c r="C120" s="6">
        <f t="shared" ref="C120" si="190">C119-D120+B120</f>
        <v>80</v>
      </c>
      <c r="D120" s="6">
        <v>28</v>
      </c>
      <c r="E120" s="6">
        <f t="shared" si="100"/>
        <v>3391</v>
      </c>
      <c r="F120" s="6">
        <f t="shared" ref="F120" si="191">F119+B120</f>
        <v>3471</v>
      </c>
      <c r="G120" s="94"/>
    </row>
    <row r="121" spans="1:7" x14ac:dyDescent="0.25">
      <c r="A121" s="80">
        <v>44345</v>
      </c>
      <c r="B121" s="6">
        <v>20</v>
      </c>
      <c r="C121" s="6">
        <f t="shared" ref="C121" si="192">C120-D121+B121</f>
        <v>83</v>
      </c>
      <c r="D121" s="6">
        <v>17</v>
      </c>
      <c r="E121" s="6">
        <f t="shared" si="100"/>
        <v>3408</v>
      </c>
      <c r="F121" s="6">
        <f t="shared" ref="F121" si="193">F120+B121</f>
        <v>3491</v>
      </c>
      <c r="G121" s="94"/>
    </row>
    <row r="122" spans="1:7" x14ac:dyDescent="0.25">
      <c r="A122" s="80">
        <v>44346</v>
      </c>
      <c r="B122" s="6">
        <v>8</v>
      </c>
      <c r="C122" s="6">
        <f t="shared" ref="C122" si="194">C121-D122+B122</f>
        <v>84</v>
      </c>
      <c r="D122" s="6">
        <v>7</v>
      </c>
      <c r="E122" s="6">
        <f t="shared" si="100"/>
        <v>3415</v>
      </c>
      <c r="F122" s="6">
        <f t="shared" ref="F122" si="195">F121+B122</f>
        <v>3499</v>
      </c>
      <c r="G122" s="94"/>
    </row>
    <row r="123" spans="1:7" x14ac:dyDescent="0.25">
      <c r="A123" s="80">
        <v>44347</v>
      </c>
      <c r="B123" s="6">
        <v>38</v>
      </c>
      <c r="C123" s="6">
        <f t="shared" ref="C123" si="196">C122-D123+B123</f>
        <v>99</v>
      </c>
      <c r="D123" s="6">
        <v>23</v>
      </c>
      <c r="E123" s="6">
        <f t="shared" si="100"/>
        <v>3438</v>
      </c>
      <c r="F123" s="6">
        <f t="shared" ref="F123" si="197">F122+B123</f>
        <v>3537</v>
      </c>
      <c r="G123" s="94"/>
    </row>
    <row r="124" spans="1:7" x14ac:dyDescent="0.25">
      <c r="A124" s="80">
        <v>44348</v>
      </c>
      <c r="B124" s="6">
        <v>16</v>
      </c>
      <c r="C124" s="6">
        <f t="shared" ref="C124" si="198">C123-D124+B124</f>
        <v>107</v>
      </c>
      <c r="D124" s="6">
        <v>8</v>
      </c>
      <c r="E124" s="6">
        <f t="shared" si="100"/>
        <v>3446</v>
      </c>
      <c r="F124" s="6">
        <f t="shared" ref="F124" si="199">F123+B124</f>
        <v>3553</v>
      </c>
      <c r="G124" s="94"/>
    </row>
    <row r="125" spans="1:7" x14ac:dyDescent="0.25">
      <c r="A125" s="80">
        <v>44349</v>
      </c>
      <c r="B125" s="6">
        <v>38</v>
      </c>
      <c r="C125" s="6">
        <f t="shared" ref="C125" si="200">C124-D125+B125</f>
        <v>108</v>
      </c>
      <c r="D125" s="6">
        <v>37</v>
      </c>
      <c r="E125" s="6">
        <f t="shared" si="100"/>
        <v>3483</v>
      </c>
      <c r="F125" s="6">
        <f t="shared" ref="F125" si="201">F124+B125</f>
        <v>3591</v>
      </c>
      <c r="G125" s="94"/>
    </row>
    <row r="126" spans="1:7" x14ac:dyDescent="0.25">
      <c r="A126" s="80">
        <v>44350</v>
      </c>
      <c r="B126" s="6">
        <v>29</v>
      </c>
      <c r="C126" s="6">
        <f t="shared" ref="C126" si="202">C125-D126+B126</f>
        <v>110</v>
      </c>
      <c r="D126" s="6">
        <v>27</v>
      </c>
      <c r="E126" s="6">
        <f t="shared" si="100"/>
        <v>3510</v>
      </c>
      <c r="F126" s="6">
        <f t="shared" ref="F126" si="203">F125+B126</f>
        <v>3620</v>
      </c>
      <c r="G126" s="94"/>
    </row>
    <row r="127" spans="1:7" x14ac:dyDescent="0.25">
      <c r="A127" s="80">
        <v>44351</v>
      </c>
      <c r="B127" s="6">
        <v>26</v>
      </c>
      <c r="C127" s="6">
        <f t="shared" ref="C127" si="204">C126-D127+B127</f>
        <v>107</v>
      </c>
      <c r="D127" s="6">
        <v>29</v>
      </c>
      <c r="E127" s="6">
        <f t="shared" si="100"/>
        <v>3539</v>
      </c>
      <c r="F127" s="6">
        <f t="shared" ref="F127" si="205">F126+B127</f>
        <v>3646</v>
      </c>
      <c r="G127" s="94"/>
    </row>
    <row r="128" spans="1:7" x14ac:dyDescent="0.25">
      <c r="A128" s="80">
        <v>44352</v>
      </c>
      <c r="B128" s="6">
        <v>39</v>
      </c>
      <c r="C128" s="6">
        <f t="shared" ref="C128" si="206">C127-D128+B128</f>
        <v>127</v>
      </c>
      <c r="D128" s="6">
        <v>19</v>
      </c>
      <c r="E128" s="6">
        <f t="shared" si="100"/>
        <v>3558</v>
      </c>
      <c r="F128" s="6">
        <f t="shared" ref="F128" si="207">F127+B128</f>
        <v>3685</v>
      </c>
      <c r="G128" s="94"/>
    </row>
    <row r="129" spans="1:7" x14ac:dyDescent="0.25">
      <c r="A129" s="80">
        <v>44353</v>
      </c>
      <c r="B129" s="6">
        <v>11</v>
      </c>
      <c r="C129" s="6">
        <f t="shared" ref="C129" si="208">C128-D129+B129</f>
        <v>116</v>
      </c>
      <c r="D129" s="6">
        <v>22</v>
      </c>
      <c r="E129" s="6">
        <f t="shared" si="100"/>
        <v>3580</v>
      </c>
      <c r="F129" s="6">
        <f t="shared" ref="F129" si="209">F128+B129</f>
        <v>3696</v>
      </c>
      <c r="G129" s="94"/>
    </row>
    <row r="130" spans="1:7" x14ac:dyDescent="0.25">
      <c r="A130" s="80">
        <v>44354</v>
      </c>
      <c r="B130" s="6">
        <v>49</v>
      </c>
      <c r="C130" s="6">
        <f t="shared" ref="C130" si="210">C129-D130+B130</f>
        <v>102</v>
      </c>
      <c r="D130" s="6">
        <v>63</v>
      </c>
      <c r="E130" s="6">
        <f t="shared" si="100"/>
        <v>3643</v>
      </c>
      <c r="F130" s="6">
        <f t="shared" ref="F130" si="211">F129+B130</f>
        <v>3745</v>
      </c>
      <c r="G130" s="94"/>
    </row>
    <row r="131" spans="1:7" x14ac:dyDescent="0.25">
      <c r="A131" s="80">
        <v>44355</v>
      </c>
      <c r="B131" s="6">
        <v>45</v>
      </c>
      <c r="C131" s="6">
        <f t="shared" ref="C131" si="212">C130-D131+B131</f>
        <v>135</v>
      </c>
      <c r="D131" s="6">
        <v>12</v>
      </c>
      <c r="E131" s="6">
        <f t="shared" si="100"/>
        <v>3655</v>
      </c>
      <c r="F131" s="6">
        <f t="shared" ref="F131" si="213">F130+B131</f>
        <v>3790</v>
      </c>
      <c r="G131" s="94"/>
    </row>
    <row r="132" spans="1:7" x14ac:dyDescent="0.25">
      <c r="A132" s="80">
        <v>44356</v>
      </c>
      <c r="B132" s="6">
        <v>52</v>
      </c>
      <c r="C132" s="6">
        <f t="shared" ref="C132" si="214">C131-D132+B132</f>
        <v>144</v>
      </c>
      <c r="D132" s="6">
        <v>43</v>
      </c>
      <c r="E132" s="6">
        <f t="shared" si="100"/>
        <v>3698</v>
      </c>
      <c r="F132" s="6">
        <f t="shared" ref="F132" si="215">F131+B132</f>
        <v>3842</v>
      </c>
      <c r="G132" s="94"/>
    </row>
    <row r="133" spans="1:7" x14ac:dyDescent="0.25">
      <c r="A133" s="80">
        <v>44357</v>
      </c>
      <c r="B133" s="6">
        <v>56</v>
      </c>
      <c r="C133" s="6">
        <f t="shared" ref="C133" si="216">C132-D133+B133</f>
        <v>159</v>
      </c>
      <c r="D133" s="6">
        <v>41</v>
      </c>
      <c r="E133" s="6">
        <f t="shared" si="100"/>
        <v>3739</v>
      </c>
      <c r="F133" s="6">
        <f t="shared" ref="F133" si="217">F132+B133</f>
        <v>3898</v>
      </c>
      <c r="G133" s="94"/>
    </row>
    <row r="134" spans="1:7" x14ac:dyDescent="0.25">
      <c r="A134" s="80">
        <v>44358</v>
      </c>
      <c r="B134" s="6">
        <v>47</v>
      </c>
      <c r="C134" s="6">
        <f t="shared" ref="C134" si="218">C133-D134+B134</f>
        <v>148</v>
      </c>
      <c r="D134" s="6">
        <v>58</v>
      </c>
      <c r="E134" s="6">
        <f t="shared" si="100"/>
        <v>3797</v>
      </c>
      <c r="F134" s="6">
        <f t="shared" ref="F134" si="219">F133+B134</f>
        <v>3945</v>
      </c>
      <c r="G134" s="94"/>
    </row>
    <row r="135" spans="1:7" x14ac:dyDescent="0.25">
      <c r="A135" s="80">
        <v>44359</v>
      </c>
      <c r="B135" s="6">
        <v>39</v>
      </c>
      <c r="C135" s="6">
        <f t="shared" ref="C135" si="220">C134-D135+B135</f>
        <v>167</v>
      </c>
      <c r="D135" s="6">
        <v>20</v>
      </c>
      <c r="E135" s="6">
        <f t="shared" si="100"/>
        <v>3817</v>
      </c>
      <c r="F135" s="6">
        <f t="shared" ref="F135" si="221">F134+B135</f>
        <v>3984</v>
      </c>
      <c r="G135" s="94"/>
    </row>
    <row r="136" spans="1:7" x14ac:dyDescent="0.25">
      <c r="A136" s="80">
        <v>44360</v>
      </c>
      <c r="B136" s="6">
        <v>23</v>
      </c>
      <c r="C136" s="6">
        <f t="shared" ref="C136" si="222">C135-D136+B136</f>
        <v>187</v>
      </c>
      <c r="D136" s="6">
        <v>3</v>
      </c>
      <c r="E136" s="6">
        <f t="shared" si="100"/>
        <v>3820</v>
      </c>
      <c r="F136" s="6">
        <f t="shared" ref="F136" si="223">F135+B136</f>
        <v>4007</v>
      </c>
      <c r="G136" s="94"/>
    </row>
    <row r="137" spans="1:7" x14ac:dyDescent="0.25">
      <c r="A137" s="80">
        <v>44361</v>
      </c>
      <c r="B137" s="6">
        <v>47</v>
      </c>
      <c r="C137" s="6">
        <f t="shared" ref="C137" si="224">C136-D137+B137</f>
        <v>198</v>
      </c>
      <c r="D137" s="6">
        <v>36</v>
      </c>
      <c r="E137" s="6">
        <f t="shared" si="100"/>
        <v>3856</v>
      </c>
      <c r="F137" s="6">
        <f t="shared" ref="F137" si="225">F136+B137</f>
        <v>4054</v>
      </c>
      <c r="G137" s="94"/>
    </row>
    <row r="138" spans="1:7" x14ac:dyDescent="0.25">
      <c r="A138" s="80">
        <v>44362</v>
      </c>
      <c r="B138" s="6">
        <v>58</v>
      </c>
      <c r="C138" s="6">
        <f t="shared" ref="C138" si="226">C137-D138+B138</f>
        <v>206</v>
      </c>
      <c r="D138" s="6">
        <v>50</v>
      </c>
      <c r="E138" s="6">
        <f t="shared" si="100"/>
        <v>3906</v>
      </c>
      <c r="F138" s="6">
        <f t="shared" ref="F138" si="227">F137+B138</f>
        <v>4112</v>
      </c>
      <c r="G138" s="94"/>
    </row>
    <row r="139" spans="1:7" x14ac:dyDescent="0.25">
      <c r="A139" s="80">
        <v>44363</v>
      </c>
      <c r="B139" s="6">
        <v>59</v>
      </c>
      <c r="C139" s="6">
        <f t="shared" ref="C139" si="228">C138-D139+B139</f>
        <v>212</v>
      </c>
      <c r="D139" s="6">
        <v>53</v>
      </c>
      <c r="E139" s="6">
        <f t="shared" ref="E139:E202" si="229">E138+D139</f>
        <v>3959</v>
      </c>
      <c r="F139" s="6">
        <f t="shared" ref="F139" si="230">F138+B139</f>
        <v>4171</v>
      </c>
      <c r="G139" s="94"/>
    </row>
    <row r="140" spans="1:7" x14ac:dyDescent="0.25">
      <c r="A140" s="80">
        <v>44364</v>
      </c>
      <c r="B140" s="6">
        <v>65</v>
      </c>
      <c r="C140" s="6">
        <f t="shared" ref="C140" si="231">C139-D140+B140</f>
        <v>227</v>
      </c>
      <c r="D140" s="6">
        <v>50</v>
      </c>
      <c r="E140" s="6">
        <f t="shared" si="229"/>
        <v>4009</v>
      </c>
      <c r="F140" s="6">
        <f t="shared" ref="F140" si="232">F139+B140</f>
        <v>4236</v>
      </c>
      <c r="G140" s="94"/>
    </row>
    <row r="141" spans="1:7" x14ac:dyDescent="0.25">
      <c r="A141" s="80">
        <v>44365</v>
      </c>
      <c r="B141" s="6">
        <v>55</v>
      </c>
      <c r="C141" s="6">
        <f t="shared" ref="C141" si="233">C140-D141+B141</f>
        <v>235</v>
      </c>
      <c r="D141" s="6">
        <v>47</v>
      </c>
      <c r="E141" s="6">
        <f t="shared" si="229"/>
        <v>4056</v>
      </c>
      <c r="F141" s="6">
        <f t="shared" ref="F141" si="234">F140+B141</f>
        <v>4291</v>
      </c>
      <c r="G141" s="94"/>
    </row>
    <row r="142" spans="1:7" x14ac:dyDescent="0.25">
      <c r="A142" s="80">
        <v>44366</v>
      </c>
      <c r="B142" s="6">
        <v>50</v>
      </c>
      <c r="C142" s="6">
        <f t="shared" ref="C142" si="235">C141-D142+B142</f>
        <v>215</v>
      </c>
      <c r="D142" s="6">
        <v>70</v>
      </c>
      <c r="E142" s="6">
        <f t="shared" si="229"/>
        <v>4126</v>
      </c>
      <c r="F142" s="6">
        <f t="shared" ref="F142" si="236">F141+B142</f>
        <v>4341</v>
      </c>
      <c r="G142" s="94"/>
    </row>
    <row r="143" spans="1:7" x14ac:dyDescent="0.25">
      <c r="A143" s="80">
        <v>44367</v>
      </c>
      <c r="B143" s="6">
        <v>34</v>
      </c>
      <c r="C143" s="6">
        <f t="shared" ref="C143" si="237">C142-D143+B143</f>
        <v>230</v>
      </c>
      <c r="D143" s="6">
        <v>19</v>
      </c>
      <c r="E143" s="6">
        <f t="shared" si="229"/>
        <v>4145</v>
      </c>
      <c r="F143" s="6">
        <f t="shared" ref="F143" si="238">F142+B143</f>
        <v>4375</v>
      </c>
      <c r="G143" s="94"/>
    </row>
    <row r="144" spans="1:7" x14ac:dyDescent="0.25">
      <c r="A144" s="80">
        <v>44368</v>
      </c>
      <c r="B144" s="6">
        <v>79</v>
      </c>
      <c r="C144" s="6">
        <f t="shared" ref="C144" si="239">C143-D144+B144</f>
        <v>216</v>
      </c>
      <c r="D144" s="6">
        <v>93</v>
      </c>
      <c r="E144" s="6">
        <f t="shared" si="229"/>
        <v>4238</v>
      </c>
      <c r="F144" s="6">
        <f t="shared" ref="F144" si="240">F143+B144</f>
        <v>4454</v>
      </c>
      <c r="G144" s="94"/>
    </row>
    <row r="145" spans="1:7" x14ac:dyDescent="0.25">
      <c r="A145" s="80">
        <v>44369</v>
      </c>
      <c r="B145" s="6">
        <v>38</v>
      </c>
      <c r="C145" s="6">
        <f t="shared" ref="C145" si="241">C144-D145+B145</f>
        <v>232</v>
      </c>
      <c r="D145" s="6">
        <v>22</v>
      </c>
      <c r="E145" s="6">
        <f t="shared" si="229"/>
        <v>4260</v>
      </c>
      <c r="F145" s="6">
        <f t="shared" ref="F145" si="242">F144+B145</f>
        <v>4492</v>
      </c>
      <c r="G145" s="94"/>
    </row>
    <row r="146" spans="1:7" x14ac:dyDescent="0.25">
      <c r="A146" s="80">
        <v>44370</v>
      </c>
      <c r="B146" s="6">
        <v>52</v>
      </c>
      <c r="C146" s="6">
        <f t="shared" ref="C146" si="243">C145-D146+B146</f>
        <v>206</v>
      </c>
      <c r="D146" s="6">
        <v>78</v>
      </c>
      <c r="E146" s="6">
        <f t="shared" si="229"/>
        <v>4338</v>
      </c>
      <c r="F146" s="6">
        <f t="shared" ref="F146" si="244">F145+B146</f>
        <v>4544</v>
      </c>
      <c r="G146" s="94"/>
    </row>
    <row r="147" spans="1:7" x14ac:dyDescent="0.25">
      <c r="A147" s="80">
        <v>44371</v>
      </c>
      <c r="B147" s="6">
        <v>35</v>
      </c>
      <c r="C147" s="6">
        <f t="shared" ref="C147" si="245">C146-D147+B147</f>
        <v>197</v>
      </c>
      <c r="D147" s="6">
        <v>44</v>
      </c>
      <c r="E147" s="6">
        <f t="shared" si="229"/>
        <v>4382</v>
      </c>
      <c r="F147" s="6">
        <f t="shared" ref="F147" si="246">F146+B147</f>
        <v>4579</v>
      </c>
      <c r="G147" s="94"/>
    </row>
    <row r="148" spans="1:7" x14ac:dyDescent="0.25">
      <c r="A148" s="80">
        <v>44372</v>
      </c>
      <c r="B148" s="6">
        <v>43</v>
      </c>
      <c r="C148" s="6">
        <f t="shared" ref="C148" si="247">C147-D148+B148</f>
        <v>222</v>
      </c>
      <c r="D148" s="6">
        <v>18</v>
      </c>
      <c r="E148" s="6">
        <f t="shared" si="229"/>
        <v>4400</v>
      </c>
      <c r="F148" s="6">
        <f t="shared" ref="F148" si="248">F147+B148</f>
        <v>4622</v>
      </c>
      <c r="G148" s="94"/>
    </row>
    <row r="149" spans="1:7" x14ac:dyDescent="0.25">
      <c r="A149" s="80">
        <v>44373</v>
      </c>
      <c r="B149" s="6">
        <v>48</v>
      </c>
      <c r="C149" s="6">
        <f t="shared" ref="C149" si="249">C148-D149+B149</f>
        <v>239</v>
      </c>
      <c r="D149" s="6">
        <v>31</v>
      </c>
      <c r="E149" s="6">
        <f t="shared" si="229"/>
        <v>4431</v>
      </c>
      <c r="F149" s="6">
        <f t="shared" ref="F149" si="250">F148+B149</f>
        <v>4670</v>
      </c>
      <c r="G149" s="94"/>
    </row>
    <row r="150" spans="1:7" x14ac:dyDescent="0.25">
      <c r="A150" s="80">
        <v>44374</v>
      </c>
      <c r="B150" s="6">
        <v>28</v>
      </c>
      <c r="C150" s="6">
        <f t="shared" ref="C150" si="251">C149-D150+B150</f>
        <v>239</v>
      </c>
      <c r="D150" s="6">
        <v>28</v>
      </c>
      <c r="E150" s="6">
        <f t="shared" si="229"/>
        <v>4459</v>
      </c>
      <c r="F150" s="6">
        <f t="shared" ref="F150" si="252">F149+B150</f>
        <v>4698</v>
      </c>
      <c r="G150" s="94"/>
    </row>
    <row r="151" spans="1:7" x14ac:dyDescent="0.25">
      <c r="A151" s="80">
        <v>44375</v>
      </c>
      <c r="B151" s="6">
        <v>73</v>
      </c>
      <c r="C151" s="6">
        <f t="shared" ref="C151" si="253">C150-D151+B151</f>
        <v>287</v>
      </c>
      <c r="D151" s="6">
        <v>25</v>
      </c>
      <c r="E151" s="6">
        <f t="shared" si="229"/>
        <v>4484</v>
      </c>
      <c r="F151" s="6">
        <f t="shared" ref="F151" si="254">F150+B151</f>
        <v>4771</v>
      </c>
      <c r="G151" s="94"/>
    </row>
    <row r="152" spans="1:7" x14ac:dyDescent="0.25">
      <c r="A152" s="80">
        <v>44376</v>
      </c>
      <c r="B152" s="6">
        <v>50</v>
      </c>
      <c r="C152" s="6">
        <f t="shared" ref="C152" si="255">C151-D152+B152</f>
        <v>286</v>
      </c>
      <c r="D152" s="6">
        <v>51</v>
      </c>
      <c r="E152" s="6">
        <f t="shared" si="229"/>
        <v>4535</v>
      </c>
      <c r="F152" s="6">
        <f t="shared" ref="F152" si="256">F151+B152</f>
        <v>4821</v>
      </c>
      <c r="G152" s="94"/>
    </row>
    <row r="153" spans="1:7" x14ac:dyDescent="0.25">
      <c r="A153" s="80">
        <v>44377</v>
      </c>
      <c r="B153" s="6">
        <v>25</v>
      </c>
      <c r="C153" s="6">
        <f t="shared" ref="C153" si="257">C152-D153+B153</f>
        <v>261</v>
      </c>
      <c r="D153" s="6">
        <v>50</v>
      </c>
      <c r="E153" s="6">
        <f t="shared" si="229"/>
        <v>4585</v>
      </c>
      <c r="F153" s="6">
        <f t="shared" ref="F153" si="258">F152+B153</f>
        <v>4846</v>
      </c>
      <c r="G153" s="94"/>
    </row>
    <row r="154" spans="1:7" x14ac:dyDescent="0.25">
      <c r="A154" s="80">
        <v>44378</v>
      </c>
      <c r="B154" s="6">
        <v>43</v>
      </c>
      <c r="C154" s="6">
        <f t="shared" ref="C154" si="259">C153-D154+B154</f>
        <v>239</v>
      </c>
      <c r="D154" s="6">
        <v>65</v>
      </c>
      <c r="E154" s="6">
        <f t="shared" si="229"/>
        <v>4650</v>
      </c>
      <c r="F154" s="6">
        <f t="shared" ref="F154" si="260">F153+B154</f>
        <v>4889</v>
      </c>
      <c r="G154" s="94"/>
    </row>
    <row r="155" spans="1:7" x14ac:dyDescent="0.25">
      <c r="A155" s="80">
        <v>44379</v>
      </c>
      <c r="B155" s="6">
        <v>13</v>
      </c>
      <c r="C155" s="6">
        <f t="shared" ref="C155" si="261">C154-D155+B155</f>
        <v>192</v>
      </c>
      <c r="D155" s="6">
        <v>60</v>
      </c>
      <c r="E155" s="6">
        <f t="shared" si="229"/>
        <v>4710</v>
      </c>
      <c r="F155" s="6">
        <f t="shared" ref="F155" si="262">F154+B155</f>
        <v>4902</v>
      </c>
      <c r="G155" s="94"/>
    </row>
    <row r="156" spans="1:7" x14ac:dyDescent="0.25">
      <c r="A156" s="80">
        <v>44380</v>
      </c>
      <c r="B156" s="6">
        <v>55</v>
      </c>
      <c r="C156" s="6">
        <f t="shared" ref="C156" si="263">C155-D156+B156</f>
        <v>198</v>
      </c>
      <c r="D156" s="6">
        <v>49</v>
      </c>
      <c r="E156" s="6">
        <f t="shared" si="229"/>
        <v>4759</v>
      </c>
      <c r="F156" s="6">
        <f t="shared" ref="F156" si="264">F155+B156</f>
        <v>4957</v>
      </c>
      <c r="G156" s="94"/>
    </row>
    <row r="157" spans="1:7" x14ac:dyDescent="0.25">
      <c r="A157" s="80">
        <v>44381</v>
      </c>
      <c r="B157" s="6">
        <v>22</v>
      </c>
      <c r="C157" s="6">
        <f t="shared" ref="C157" si="265">C156-D157+B157</f>
        <v>205</v>
      </c>
      <c r="D157" s="6">
        <v>15</v>
      </c>
      <c r="E157" s="6">
        <f t="shared" si="229"/>
        <v>4774</v>
      </c>
      <c r="F157" s="6">
        <f t="shared" ref="F157" si="266">F156+B157</f>
        <v>4979</v>
      </c>
      <c r="G157" s="94"/>
    </row>
    <row r="158" spans="1:7" x14ac:dyDescent="0.25">
      <c r="A158" s="80">
        <v>44382</v>
      </c>
      <c r="B158" s="6">
        <v>24</v>
      </c>
      <c r="C158" s="6">
        <f t="shared" ref="C158" si="267">C157-D158+B158</f>
        <v>183</v>
      </c>
      <c r="D158" s="6">
        <v>46</v>
      </c>
      <c r="E158" s="6">
        <f t="shared" si="229"/>
        <v>4820</v>
      </c>
      <c r="F158" s="6">
        <f t="shared" ref="F158" si="268">F157+B158</f>
        <v>5003</v>
      </c>
      <c r="G158" s="94"/>
    </row>
    <row r="159" spans="1:7" x14ac:dyDescent="0.25">
      <c r="A159" s="80">
        <v>44383</v>
      </c>
      <c r="B159" s="6">
        <v>36</v>
      </c>
      <c r="C159" s="6">
        <f t="shared" ref="C159" si="269">C158-D159+B159</f>
        <v>176</v>
      </c>
      <c r="D159" s="6">
        <v>43</v>
      </c>
      <c r="E159" s="6">
        <f t="shared" si="229"/>
        <v>4863</v>
      </c>
      <c r="F159" s="6">
        <f t="shared" ref="F159" si="270">F158+B159</f>
        <v>5039</v>
      </c>
      <c r="G159" s="94"/>
    </row>
    <row r="160" spans="1:7" x14ac:dyDescent="0.25">
      <c r="A160" s="80">
        <v>44384</v>
      </c>
      <c r="B160" s="6">
        <v>21</v>
      </c>
      <c r="C160" s="6">
        <f t="shared" ref="C160" si="271">C159-D160+B160</f>
        <v>189</v>
      </c>
      <c r="D160" s="6">
        <v>8</v>
      </c>
      <c r="E160" s="6">
        <f t="shared" si="229"/>
        <v>4871</v>
      </c>
      <c r="F160" s="6">
        <f t="shared" ref="F160" si="272">F159+B160</f>
        <v>5060</v>
      </c>
      <c r="G160" s="94"/>
    </row>
    <row r="161" spans="1:7" x14ac:dyDescent="0.25">
      <c r="A161" s="80">
        <v>44385</v>
      </c>
      <c r="B161" s="6">
        <v>28</v>
      </c>
      <c r="C161" s="6">
        <f t="shared" ref="C161" si="273">C160-D161+B161</f>
        <v>181</v>
      </c>
      <c r="D161" s="6">
        <v>36</v>
      </c>
      <c r="E161" s="6">
        <f t="shared" si="229"/>
        <v>4907</v>
      </c>
      <c r="F161" s="6">
        <f t="shared" ref="F161" si="274">F160+B161</f>
        <v>5088</v>
      </c>
      <c r="G161" s="94"/>
    </row>
    <row r="162" spans="1:7" x14ac:dyDescent="0.25">
      <c r="A162" s="80">
        <v>44386</v>
      </c>
      <c r="B162" s="6">
        <v>34</v>
      </c>
      <c r="C162" s="6">
        <f t="shared" ref="C162" si="275">C161-D162+B162</f>
        <v>161</v>
      </c>
      <c r="D162" s="6">
        <v>54</v>
      </c>
      <c r="E162" s="6">
        <f t="shared" si="229"/>
        <v>4961</v>
      </c>
      <c r="F162" s="6">
        <f t="shared" ref="F162" si="276">F161+B162</f>
        <v>5122</v>
      </c>
      <c r="G162" s="94"/>
    </row>
    <row r="163" spans="1:7" x14ac:dyDescent="0.25">
      <c r="A163" s="80">
        <v>44387</v>
      </c>
      <c r="B163" s="6">
        <v>13</v>
      </c>
      <c r="C163" s="6">
        <f t="shared" ref="C163" si="277">C162-D163+B163</f>
        <v>137</v>
      </c>
      <c r="D163" s="6">
        <v>37</v>
      </c>
      <c r="E163" s="6">
        <f t="shared" si="229"/>
        <v>4998</v>
      </c>
      <c r="F163" s="6">
        <f t="shared" ref="F163" si="278">F162+B163</f>
        <v>5135</v>
      </c>
      <c r="G163" s="94"/>
    </row>
    <row r="164" spans="1:7" x14ac:dyDescent="0.25">
      <c r="A164" s="80">
        <v>44388</v>
      </c>
      <c r="B164" s="6">
        <v>3</v>
      </c>
      <c r="C164" s="6">
        <f t="shared" ref="C164" si="279">C163-D164+B164</f>
        <v>125</v>
      </c>
      <c r="D164" s="6">
        <v>15</v>
      </c>
      <c r="E164" s="6">
        <f t="shared" si="229"/>
        <v>5013</v>
      </c>
      <c r="F164" s="6">
        <f t="shared" ref="F164" si="280">F163+B164</f>
        <v>5138</v>
      </c>
      <c r="G164" s="94"/>
    </row>
    <row r="165" spans="1:7" x14ac:dyDescent="0.25">
      <c r="A165" s="80">
        <v>44389</v>
      </c>
      <c r="B165" s="6">
        <v>19</v>
      </c>
      <c r="C165" s="6">
        <f t="shared" ref="C165" si="281">C164-D165+B165</f>
        <v>125</v>
      </c>
      <c r="D165" s="6">
        <v>19</v>
      </c>
      <c r="E165" s="6">
        <f t="shared" si="229"/>
        <v>5032</v>
      </c>
      <c r="F165" s="6">
        <f t="shared" ref="F165" si="282">F164+B165</f>
        <v>5157</v>
      </c>
      <c r="G165" s="94"/>
    </row>
    <row r="166" spans="1:7" x14ac:dyDescent="0.25">
      <c r="A166" s="80">
        <v>44390</v>
      </c>
      <c r="B166" s="6">
        <v>14</v>
      </c>
      <c r="C166" s="6">
        <f t="shared" ref="C166" si="283">C165-D166+B166</f>
        <v>121</v>
      </c>
      <c r="D166" s="6">
        <v>18</v>
      </c>
      <c r="E166" s="6">
        <f t="shared" si="229"/>
        <v>5050</v>
      </c>
      <c r="F166" s="6">
        <f t="shared" ref="F166" si="284">F165+B166</f>
        <v>5171</v>
      </c>
      <c r="G166" s="94"/>
    </row>
    <row r="167" spans="1:7" x14ac:dyDescent="0.25">
      <c r="A167" s="80">
        <v>44391</v>
      </c>
      <c r="B167" s="6">
        <v>15</v>
      </c>
      <c r="C167" s="6">
        <f t="shared" ref="C167" si="285">C166-D167+B167</f>
        <v>115</v>
      </c>
      <c r="D167" s="6">
        <v>21</v>
      </c>
      <c r="E167" s="6">
        <f t="shared" si="229"/>
        <v>5071</v>
      </c>
      <c r="F167" s="6">
        <f t="shared" ref="F167" si="286">F166+B167</f>
        <v>5186</v>
      </c>
      <c r="G167" s="94"/>
    </row>
    <row r="168" spans="1:7" x14ac:dyDescent="0.25">
      <c r="A168" s="80">
        <v>44392</v>
      </c>
      <c r="B168" s="6">
        <v>19</v>
      </c>
      <c r="C168" s="6">
        <f t="shared" ref="C168" si="287">C167-D168+B168</f>
        <v>118</v>
      </c>
      <c r="D168" s="6">
        <v>16</v>
      </c>
      <c r="E168" s="6">
        <f t="shared" si="229"/>
        <v>5087</v>
      </c>
      <c r="F168" s="6">
        <f t="shared" ref="F168" si="288">F167+B168</f>
        <v>5205</v>
      </c>
      <c r="G168" s="94"/>
    </row>
    <row r="169" spans="1:7" x14ac:dyDescent="0.25">
      <c r="A169" s="80">
        <v>44393</v>
      </c>
      <c r="B169" s="6">
        <v>10</v>
      </c>
      <c r="C169" s="6">
        <f t="shared" ref="C169" si="289">C168-D169+B169</f>
        <v>117</v>
      </c>
      <c r="D169" s="6">
        <v>11</v>
      </c>
      <c r="E169" s="6">
        <f t="shared" si="229"/>
        <v>5098</v>
      </c>
      <c r="F169" s="6">
        <f t="shared" ref="F169" si="290">F168+B169</f>
        <v>5215</v>
      </c>
      <c r="G169" s="94"/>
    </row>
    <row r="170" spans="1:7" x14ac:dyDescent="0.25">
      <c r="A170" s="80">
        <v>44394</v>
      </c>
      <c r="B170" s="6">
        <v>8</v>
      </c>
      <c r="C170" s="6">
        <f t="shared" ref="C170" si="291">C169-D170+B170</f>
        <v>115</v>
      </c>
      <c r="D170" s="6">
        <v>10</v>
      </c>
      <c r="E170" s="6">
        <f t="shared" si="229"/>
        <v>5108</v>
      </c>
      <c r="F170" s="6">
        <f t="shared" ref="F170" si="292">F169+B170</f>
        <v>5223</v>
      </c>
      <c r="G170" s="94"/>
    </row>
    <row r="171" spans="1:7" x14ac:dyDescent="0.25">
      <c r="A171" s="80">
        <v>44395</v>
      </c>
      <c r="B171" s="6">
        <v>4</v>
      </c>
      <c r="C171" s="6">
        <f t="shared" ref="C171" si="293">C170-D171+B171</f>
        <v>107</v>
      </c>
      <c r="D171" s="6">
        <v>12</v>
      </c>
      <c r="E171" s="6">
        <f t="shared" si="229"/>
        <v>5120</v>
      </c>
      <c r="F171" s="6">
        <f t="shared" ref="F171" si="294">F170+B171</f>
        <v>5227</v>
      </c>
      <c r="G171" s="94"/>
    </row>
    <row r="172" spans="1:7" x14ac:dyDescent="0.25">
      <c r="A172" s="80">
        <v>44396</v>
      </c>
      <c r="B172" s="6">
        <v>15</v>
      </c>
      <c r="C172" s="6">
        <f t="shared" ref="C172" si="295">C171-D172+B172</f>
        <v>109</v>
      </c>
      <c r="D172" s="6">
        <v>13</v>
      </c>
      <c r="E172" s="6">
        <f t="shared" si="229"/>
        <v>5133</v>
      </c>
      <c r="F172" s="6">
        <f t="shared" ref="F172" si="296">F171+B172</f>
        <v>5242</v>
      </c>
      <c r="G172" s="94"/>
    </row>
    <row r="173" spans="1:7" x14ac:dyDescent="0.25">
      <c r="A173" s="80">
        <v>44397</v>
      </c>
      <c r="B173" s="6">
        <v>4</v>
      </c>
      <c r="C173" s="6">
        <f t="shared" ref="C173" si="297">C172-D173+B173</f>
        <v>109</v>
      </c>
      <c r="D173" s="6">
        <v>4</v>
      </c>
      <c r="E173" s="6">
        <f t="shared" si="229"/>
        <v>5137</v>
      </c>
      <c r="F173" s="6">
        <f t="shared" ref="F173" si="298">F172+B173</f>
        <v>5246</v>
      </c>
      <c r="G173" s="94"/>
    </row>
    <row r="174" spans="1:7" x14ac:dyDescent="0.25">
      <c r="A174" s="80">
        <v>44398</v>
      </c>
      <c r="B174" s="6">
        <v>12</v>
      </c>
      <c r="C174" s="6">
        <f t="shared" ref="C174" si="299">C173-D174+B174</f>
        <v>107</v>
      </c>
      <c r="D174" s="6">
        <v>14</v>
      </c>
      <c r="E174" s="6">
        <f t="shared" si="229"/>
        <v>5151</v>
      </c>
      <c r="F174" s="6">
        <f t="shared" ref="F174" si="300">F173+B174</f>
        <v>5258</v>
      </c>
      <c r="G174" s="94"/>
    </row>
    <row r="175" spans="1:7" x14ac:dyDescent="0.25">
      <c r="A175" s="80">
        <v>44399</v>
      </c>
      <c r="B175" s="6">
        <v>10</v>
      </c>
      <c r="C175" s="6">
        <f t="shared" ref="C175" si="301">C174-D175+B175</f>
        <v>97</v>
      </c>
      <c r="D175" s="6">
        <v>20</v>
      </c>
      <c r="E175" s="6">
        <f t="shared" si="229"/>
        <v>5171</v>
      </c>
      <c r="F175" s="6">
        <f t="shared" ref="F175" si="302">F174+B175</f>
        <v>5268</v>
      </c>
      <c r="G175" s="94"/>
    </row>
    <row r="176" spans="1:7" x14ac:dyDescent="0.25">
      <c r="A176" s="80">
        <v>44400</v>
      </c>
      <c r="B176" s="6">
        <v>5</v>
      </c>
      <c r="C176" s="6">
        <f t="shared" ref="C176" si="303">C175-D176+B176</f>
        <v>91</v>
      </c>
      <c r="D176" s="6">
        <v>11</v>
      </c>
      <c r="E176" s="6">
        <f t="shared" si="229"/>
        <v>5182</v>
      </c>
      <c r="F176" s="6">
        <f t="shared" ref="F176" si="304">F175+B176</f>
        <v>5273</v>
      </c>
      <c r="G176" s="94"/>
    </row>
    <row r="177" spans="1:7" x14ac:dyDescent="0.25">
      <c r="A177" s="80">
        <v>44401</v>
      </c>
      <c r="B177" s="6">
        <v>5</v>
      </c>
      <c r="C177" s="6">
        <f t="shared" ref="C177" si="305">C176-D177+B177</f>
        <v>87</v>
      </c>
      <c r="D177" s="6">
        <v>9</v>
      </c>
      <c r="E177" s="6">
        <f t="shared" si="229"/>
        <v>5191</v>
      </c>
      <c r="F177" s="6">
        <f t="shared" ref="F177" si="306">F176+B177</f>
        <v>5278</v>
      </c>
      <c r="G177" s="94"/>
    </row>
    <row r="178" spans="1:7" x14ac:dyDescent="0.25">
      <c r="A178" s="80">
        <v>44402</v>
      </c>
      <c r="B178" s="6">
        <v>4</v>
      </c>
      <c r="C178" s="6">
        <f t="shared" ref="C178" si="307">C177-D178+B178</f>
        <v>89</v>
      </c>
      <c r="D178" s="6">
        <v>2</v>
      </c>
      <c r="E178" s="6">
        <f t="shared" si="229"/>
        <v>5193</v>
      </c>
      <c r="F178" s="6">
        <f t="shared" ref="F178" si="308">F177+B178</f>
        <v>5282</v>
      </c>
      <c r="G178" s="94"/>
    </row>
    <row r="179" spans="1:7" x14ac:dyDescent="0.25">
      <c r="A179" s="80">
        <v>44403</v>
      </c>
      <c r="B179" s="6">
        <v>10</v>
      </c>
      <c r="C179" s="6">
        <f t="shared" ref="C179" si="309">C178-D179+B179</f>
        <v>84</v>
      </c>
      <c r="D179" s="6">
        <v>15</v>
      </c>
      <c r="E179" s="6">
        <f t="shared" si="229"/>
        <v>5208</v>
      </c>
      <c r="F179" s="6">
        <f t="shared" ref="F179" si="310">F178+B179</f>
        <v>5292</v>
      </c>
      <c r="G179" s="94"/>
    </row>
    <row r="180" spans="1:7" x14ac:dyDescent="0.25">
      <c r="A180" s="80">
        <v>44404</v>
      </c>
      <c r="B180" s="6">
        <v>8</v>
      </c>
      <c r="C180" s="6">
        <f t="shared" ref="C180" si="311">C179-D180+B180</f>
        <v>72</v>
      </c>
      <c r="D180" s="6">
        <v>20</v>
      </c>
      <c r="E180" s="6">
        <f t="shared" si="229"/>
        <v>5228</v>
      </c>
      <c r="F180" s="6">
        <f t="shared" ref="F180" si="312">F179+B180</f>
        <v>5300</v>
      </c>
      <c r="G180" s="94"/>
    </row>
    <row r="181" spans="1:7" x14ac:dyDescent="0.25">
      <c r="A181" s="80">
        <v>44405</v>
      </c>
      <c r="B181" s="6">
        <v>6</v>
      </c>
      <c r="C181" s="6">
        <f t="shared" ref="C181" si="313">C180-D181+B181</f>
        <v>68</v>
      </c>
      <c r="D181" s="6">
        <v>10</v>
      </c>
      <c r="E181" s="6">
        <f t="shared" si="229"/>
        <v>5238</v>
      </c>
      <c r="F181" s="6">
        <f t="shared" ref="F181" si="314">F180+B181</f>
        <v>5306</v>
      </c>
      <c r="G181" s="94"/>
    </row>
    <row r="182" spans="1:7" x14ac:dyDescent="0.25">
      <c r="A182" s="80">
        <v>44406</v>
      </c>
      <c r="B182" s="6">
        <v>10</v>
      </c>
      <c r="C182" s="6">
        <f t="shared" ref="C182" si="315">C181-D182+B182</f>
        <v>67</v>
      </c>
      <c r="D182" s="6">
        <v>11</v>
      </c>
      <c r="E182" s="6">
        <f t="shared" si="229"/>
        <v>5249</v>
      </c>
      <c r="F182" s="6">
        <f t="shared" ref="F182" si="316">F181+B182</f>
        <v>5316</v>
      </c>
      <c r="G182" s="94"/>
    </row>
    <row r="183" spans="1:7" x14ac:dyDescent="0.25">
      <c r="A183" s="80">
        <v>44407</v>
      </c>
      <c r="B183" s="6">
        <v>5</v>
      </c>
      <c r="C183" s="6">
        <f t="shared" ref="C183" si="317">C182-D183+B183</f>
        <v>63</v>
      </c>
      <c r="D183" s="6">
        <v>9</v>
      </c>
      <c r="E183" s="6">
        <f t="shared" si="229"/>
        <v>5258</v>
      </c>
      <c r="F183" s="6">
        <f t="shared" ref="F183" si="318">F182+B183</f>
        <v>5321</v>
      </c>
      <c r="G183" s="94"/>
    </row>
    <row r="184" spans="1:7" x14ac:dyDescent="0.25">
      <c r="A184" s="80">
        <v>44408</v>
      </c>
      <c r="B184" s="6">
        <v>8</v>
      </c>
      <c r="C184" s="6">
        <f t="shared" ref="C184" si="319">C183-D184+B184</f>
        <v>49</v>
      </c>
      <c r="D184" s="6">
        <v>22</v>
      </c>
      <c r="E184" s="6">
        <f t="shared" si="229"/>
        <v>5280</v>
      </c>
      <c r="F184" s="6">
        <f t="shared" ref="F184" si="320">F183+B184</f>
        <v>5329</v>
      </c>
      <c r="G184" s="94"/>
    </row>
    <row r="185" spans="1:7" x14ac:dyDescent="0.25">
      <c r="A185" s="80">
        <v>44409</v>
      </c>
      <c r="B185" s="6">
        <v>0</v>
      </c>
      <c r="C185" s="6">
        <f t="shared" ref="C185" si="321">C184-D185+B185</f>
        <v>45</v>
      </c>
      <c r="D185" s="6">
        <v>4</v>
      </c>
      <c r="E185" s="6">
        <f t="shared" si="229"/>
        <v>5284</v>
      </c>
      <c r="F185" s="6">
        <f t="shared" ref="F185" si="322">F184+B185</f>
        <v>5329</v>
      </c>
      <c r="G185" s="94"/>
    </row>
    <row r="186" spans="1:7" x14ac:dyDescent="0.25">
      <c r="A186" s="80">
        <v>44410</v>
      </c>
      <c r="B186" s="6">
        <v>8</v>
      </c>
      <c r="C186" s="6">
        <f t="shared" ref="C186" si="323">C185-D186+B186</f>
        <v>41</v>
      </c>
      <c r="D186" s="6">
        <v>12</v>
      </c>
      <c r="E186" s="6">
        <f t="shared" si="229"/>
        <v>5296</v>
      </c>
      <c r="F186" s="6">
        <f t="shared" ref="F186" si="324">F185+B186</f>
        <v>5337</v>
      </c>
      <c r="G186" s="94"/>
    </row>
    <row r="187" spans="1:7" x14ac:dyDescent="0.25">
      <c r="A187" s="80">
        <v>44411</v>
      </c>
      <c r="B187" s="6">
        <v>7</v>
      </c>
      <c r="C187" s="6">
        <f t="shared" ref="C187" si="325">C186-D187+B187</f>
        <v>40</v>
      </c>
      <c r="D187" s="6">
        <v>8</v>
      </c>
      <c r="E187" s="6">
        <f t="shared" si="229"/>
        <v>5304</v>
      </c>
      <c r="F187" s="6">
        <f t="shared" ref="F187" si="326">F186+B187</f>
        <v>5344</v>
      </c>
      <c r="G187" s="94"/>
    </row>
    <row r="188" spans="1:7" x14ac:dyDescent="0.25">
      <c r="A188" s="80">
        <v>44412</v>
      </c>
      <c r="B188" s="6">
        <v>11</v>
      </c>
      <c r="C188" s="6">
        <f t="shared" ref="C188" si="327">C187-D188+B188</f>
        <v>38</v>
      </c>
      <c r="D188" s="6">
        <v>13</v>
      </c>
      <c r="E188" s="6">
        <f t="shared" si="229"/>
        <v>5317</v>
      </c>
      <c r="F188" s="6">
        <f t="shared" ref="F188" si="328">F187+B188</f>
        <v>5355</v>
      </c>
      <c r="G188" s="94"/>
    </row>
    <row r="189" spans="1:7" x14ac:dyDescent="0.25">
      <c r="A189" s="80">
        <v>44413</v>
      </c>
      <c r="B189" s="6">
        <v>6</v>
      </c>
      <c r="C189" s="6">
        <f t="shared" ref="C189" si="329">C188-D189+B189</f>
        <v>39</v>
      </c>
      <c r="D189" s="6">
        <v>5</v>
      </c>
      <c r="E189" s="6">
        <f t="shared" si="229"/>
        <v>5322</v>
      </c>
      <c r="F189" s="6">
        <f t="shared" ref="F189" si="330">F188+B189</f>
        <v>5361</v>
      </c>
      <c r="G189" s="94"/>
    </row>
    <row r="190" spans="1:7" x14ac:dyDescent="0.25">
      <c r="A190" s="80">
        <v>44414</v>
      </c>
      <c r="B190" s="6">
        <v>5</v>
      </c>
      <c r="C190" s="6">
        <f t="shared" ref="C190" si="331">C189-D190+B190</f>
        <v>40</v>
      </c>
      <c r="D190" s="6">
        <v>4</v>
      </c>
      <c r="E190" s="6">
        <f t="shared" si="229"/>
        <v>5326</v>
      </c>
      <c r="F190" s="6">
        <f t="shared" ref="F190" si="332">F189+B190</f>
        <v>5366</v>
      </c>
      <c r="G190" s="94"/>
    </row>
    <row r="191" spans="1:7" x14ac:dyDescent="0.25">
      <c r="A191" s="80">
        <v>44415</v>
      </c>
      <c r="B191" s="6">
        <v>4</v>
      </c>
      <c r="C191" s="6">
        <f t="shared" ref="C191" si="333">C190-D191+B191</f>
        <v>40</v>
      </c>
      <c r="D191" s="6">
        <v>4</v>
      </c>
      <c r="E191" s="6">
        <f t="shared" si="229"/>
        <v>5330</v>
      </c>
      <c r="F191" s="6">
        <f t="shared" ref="F191" si="334">F190+B191</f>
        <v>5370</v>
      </c>
      <c r="G191" s="94"/>
    </row>
    <row r="192" spans="1:7" x14ac:dyDescent="0.25">
      <c r="A192" s="80">
        <v>44416</v>
      </c>
      <c r="B192" s="6">
        <v>4</v>
      </c>
      <c r="C192" s="6">
        <f t="shared" ref="C192" si="335">C191-D192+B192</f>
        <v>42</v>
      </c>
      <c r="D192" s="6">
        <v>2</v>
      </c>
      <c r="E192" s="6">
        <f t="shared" si="229"/>
        <v>5332</v>
      </c>
      <c r="F192" s="6">
        <f t="shared" ref="F192" si="336">F191+B192</f>
        <v>5374</v>
      </c>
      <c r="G192" s="94"/>
    </row>
    <row r="193" spans="1:7" x14ac:dyDescent="0.25">
      <c r="A193" s="80">
        <v>44417</v>
      </c>
      <c r="B193" s="6">
        <v>5</v>
      </c>
      <c r="C193" s="6">
        <f t="shared" ref="C193" si="337">C192-D193+B193</f>
        <v>38</v>
      </c>
      <c r="D193" s="6">
        <v>9</v>
      </c>
      <c r="E193" s="6">
        <f t="shared" si="229"/>
        <v>5341</v>
      </c>
      <c r="F193" s="6">
        <f t="shared" ref="F193" si="338">F192+B193</f>
        <v>5379</v>
      </c>
      <c r="G193" s="94"/>
    </row>
    <row r="194" spans="1:7" x14ac:dyDescent="0.25">
      <c r="A194" s="80">
        <v>44418</v>
      </c>
      <c r="B194" s="6">
        <v>2</v>
      </c>
      <c r="C194" s="6">
        <f t="shared" ref="C194" si="339">C193-D194+B194</f>
        <v>34</v>
      </c>
      <c r="D194" s="6">
        <v>6</v>
      </c>
      <c r="E194" s="6">
        <f t="shared" si="229"/>
        <v>5347</v>
      </c>
      <c r="F194" s="6">
        <f t="shared" ref="F194" si="340">F193+B194</f>
        <v>5381</v>
      </c>
      <c r="G194" s="94"/>
    </row>
    <row r="195" spans="1:7" x14ac:dyDescent="0.25">
      <c r="A195" s="80">
        <v>44419</v>
      </c>
      <c r="B195" s="6">
        <v>1</v>
      </c>
      <c r="C195" s="6">
        <f t="shared" ref="C195" si="341">C194-D195+B195</f>
        <v>29</v>
      </c>
      <c r="D195" s="6">
        <v>6</v>
      </c>
      <c r="E195" s="6">
        <f t="shared" si="229"/>
        <v>5353</v>
      </c>
      <c r="F195" s="6">
        <f t="shared" ref="F195" si="342">F194+B195</f>
        <v>5382</v>
      </c>
      <c r="G195" s="94"/>
    </row>
    <row r="196" spans="1:7" x14ac:dyDescent="0.25">
      <c r="A196" s="80">
        <v>44420</v>
      </c>
      <c r="B196" s="6">
        <v>6</v>
      </c>
      <c r="C196" s="6">
        <f t="shared" ref="C196" si="343">C195-D196+B196</f>
        <v>29</v>
      </c>
      <c r="D196" s="6">
        <v>6</v>
      </c>
      <c r="E196" s="6">
        <f t="shared" si="229"/>
        <v>5359</v>
      </c>
      <c r="F196" s="6">
        <f t="shared" ref="F196" si="344">F195+B196</f>
        <v>5388</v>
      </c>
      <c r="G196" s="94"/>
    </row>
    <row r="197" spans="1:7" x14ac:dyDescent="0.25">
      <c r="A197" s="80">
        <v>44421</v>
      </c>
      <c r="B197" s="6">
        <v>1</v>
      </c>
      <c r="C197" s="6">
        <f t="shared" ref="C197" si="345">C196-D197+B197</f>
        <v>27</v>
      </c>
      <c r="D197" s="6">
        <v>3</v>
      </c>
      <c r="E197" s="6">
        <f t="shared" si="229"/>
        <v>5362</v>
      </c>
      <c r="F197" s="6">
        <f t="shared" ref="F197" si="346">F196+B197</f>
        <v>5389</v>
      </c>
      <c r="G197" s="94"/>
    </row>
    <row r="198" spans="1:7" x14ac:dyDescent="0.25">
      <c r="A198" s="80">
        <v>44422</v>
      </c>
      <c r="B198" s="6">
        <v>1</v>
      </c>
      <c r="C198" s="6">
        <f t="shared" ref="C198" si="347">C197-D198+B198</f>
        <v>25</v>
      </c>
      <c r="D198" s="6">
        <v>3</v>
      </c>
      <c r="E198" s="6">
        <f t="shared" si="229"/>
        <v>5365</v>
      </c>
      <c r="F198" s="6">
        <f t="shared" ref="F198" si="348">F197+B198</f>
        <v>5390</v>
      </c>
      <c r="G198" s="94"/>
    </row>
    <row r="199" spans="1:7" x14ac:dyDescent="0.25">
      <c r="A199" s="80">
        <v>44423</v>
      </c>
      <c r="B199" s="6">
        <v>3</v>
      </c>
      <c r="C199" s="6">
        <f t="shared" ref="C199" si="349">C198-D199+B199</f>
        <v>27</v>
      </c>
      <c r="D199" s="6">
        <v>1</v>
      </c>
      <c r="E199" s="6">
        <f t="shared" si="229"/>
        <v>5366</v>
      </c>
      <c r="F199" s="6">
        <f t="shared" ref="F199" si="350">F198+B199</f>
        <v>5393</v>
      </c>
      <c r="G199" s="94"/>
    </row>
    <row r="200" spans="1:7" x14ac:dyDescent="0.25">
      <c r="A200" s="80">
        <v>44424</v>
      </c>
      <c r="B200" s="6">
        <v>6</v>
      </c>
      <c r="C200" s="6">
        <f t="shared" ref="C200" si="351">C199-D200+B200</f>
        <v>30</v>
      </c>
      <c r="D200" s="6">
        <v>3</v>
      </c>
      <c r="E200" s="6">
        <f t="shared" si="229"/>
        <v>5369</v>
      </c>
      <c r="F200" s="6">
        <f t="shared" ref="F200" si="352">F199+B200</f>
        <v>5399</v>
      </c>
      <c r="G200" s="94"/>
    </row>
    <row r="201" spans="1:7" x14ac:dyDescent="0.25">
      <c r="A201" s="80">
        <v>44425</v>
      </c>
      <c r="B201" s="6">
        <v>3</v>
      </c>
      <c r="C201" s="6">
        <f t="shared" ref="C201" si="353">C200-D201+B201</f>
        <v>31</v>
      </c>
      <c r="D201" s="6">
        <v>2</v>
      </c>
      <c r="E201" s="6">
        <f t="shared" si="229"/>
        <v>5371</v>
      </c>
      <c r="F201" s="6">
        <f t="shared" ref="F201" si="354">F200+B201</f>
        <v>5402</v>
      </c>
      <c r="G201" s="94"/>
    </row>
    <row r="202" spans="1:7" x14ac:dyDescent="0.25">
      <c r="A202" s="80">
        <v>44426</v>
      </c>
      <c r="B202" s="6">
        <v>9</v>
      </c>
      <c r="C202" s="6">
        <f t="shared" ref="C202" si="355">C201-D202+B202</f>
        <v>37</v>
      </c>
      <c r="D202" s="6">
        <v>3</v>
      </c>
      <c r="E202" s="6">
        <f t="shared" si="229"/>
        <v>5374</v>
      </c>
      <c r="F202" s="6">
        <f t="shared" ref="F202" si="356">F201+B202</f>
        <v>5411</v>
      </c>
      <c r="G202" s="94"/>
    </row>
    <row r="203" spans="1:7" x14ac:dyDescent="0.25">
      <c r="A203" s="80">
        <v>44427</v>
      </c>
      <c r="B203" s="6">
        <v>3</v>
      </c>
      <c r="C203" s="6">
        <f t="shared" ref="C203" si="357">C202-D203+B203</f>
        <v>34</v>
      </c>
      <c r="D203" s="6">
        <v>6</v>
      </c>
      <c r="E203" s="6">
        <f t="shared" ref="E203:E219" si="358">E202+D203</f>
        <v>5380</v>
      </c>
      <c r="F203" s="6">
        <f t="shared" ref="F203" si="359">F202+B203</f>
        <v>5414</v>
      </c>
      <c r="G203" s="94"/>
    </row>
    <row r="204" spans="1:7" x14ac:dyDescent="0.25">
      <c r="A204" s="80">
        <v>44428</v>
      </c>
      <c r="B204" s="6">
        <v>5</v>
      </c>
      <c r="C204" s="6">
        <f t="shared" ref="C204" si="360">C203-D204+B204</f>
        <v>37</v>
      </c>
      <c r="D204" s="6">
        <v>2</v>
      </c>
      <c r="E204" s="6">
        <f t="shared" si="358"/>
        <v>5382</v>
      </c>
      <c r="F204" s="6">
        <f t="shared" ref="F204" si="361">F203+B204</f>
        <v>5419</v>
      </c>
      <c r="G204" s="94"/>
    </row>
    <row r="205" spans="1:7" x14ac:dyDescent="0.25">
      <c r="A205" s="80">
        <v>44429</v>
      </c>
      <c r="B205" s="6">
        <v>3</v>
      </c>
      <c r="C205" s="6">
        <f t="shared" ref="C205" si="362">C204-D205+B205</f>
        <v>36</v>
      </c>
      <c r="D205" s="6">
        <v>4</v>
      </c>
      <c r="E205" s="6">
        <f t="shared" si="358"/>
        <v>5386</v>
      </c>
      <c r="F205" s="6">
        <f t="shared" ref="F205" si="363">F204+B205</f>
        <v>5422</v>
      </c>
      <c r="G205" s="94"/>
    </row>
    <row r="206" spans="1:7" x14ac:dyDescent="0.25">
      <c r="A206" s="80">
        <v>44430</v>
      </c>
      <c r="B206" s="6">
        <v>11</v>
      </c>
      <c r="C206" s="6">
        <f t="shared" ref="C206" si="364">C205-D206+B206</f>
        <v>42</v>
      </c>
      <c r="D206" s="6">
        <v>5</v>
      </c>
      <c r="E206" s="6">
        <f t="shared" si="358"/>
        <v>5391</v>
      </c>
      <c r="F206" s="6">
        <f t="shared" ref="F206" si="365">F205+B206</f>
        <v>5433</v>
      </c>
      <c r="G206" s="94"/>
    </row>
    <row r="207" spans="1:7" x14ac:dyDescent="0.25">
      <c r="A207" s="80">
        <v>44431</v>
      </c>
      <c r="B207" s="6">
        <v>6</v>
      </c>
      <c r="C207" s="6">
        <f t="shared" ref="C207" si="366">C206-D207+B207</f>
        <v>43</v>
      </c>
      <c r="D207" s="6">
        <v>5</v>
      </c>
      <c r="E207" s="6">
        <f t="shared" si="358"/>
        <v>5396</v>
      </c>
      <c r="F207" s="6">
        <f t="shared" ref="F207" si="367">F206+B207</f>
        <v>5439</v>
      </c>
      <c r="G207" s="94"/>
    </row>
    <row r="208" spans="1:7" x14ac:dyDescent="0.25">
      <c r="A208" s="80">
        <v>44432</v>
      </c>
      <c r="B208" s="6">
        <v>4</v>
      </c>
      <c r="C208" s="6">
        <f t="shared" ref="C208" si="368">C207-D208+B208</f>
        <v>41</v>
      </c>
      <c r="D208" s="6">
        <v>6</v>
      </c>
      <c r="E208" s="6">
        <f t="shared" si="358"/>
        <v>5402</v>
      </c>
      <c r="F208" s="6">
        <f t="shared" ref="F208" si="369">F207+B208</f>
        <v>5443</v>
      </c>
      <c r="G208" s="94"/>
    </row>
    <row r="209" spans="1:7" x14ac:dyDescent="0.25">
      <c r="A209" s="80">
        <v>44433</v>
      </c>
      <c r="B209" s="6">
        <v>1</v>
      </c>
      <c r="C209" s="6">
        <f t="shared" ref="C209" si="370">C208-D209+B209</f>
        <v>34</v>
      </c>
      <c r="D209" s="6">
        <v>8</v>
      </c>
      <c r="E209" s="6">
        <f t="shared" si="358"/>
        <v>5410</v>
      </c>
      <c r="F209" s="6">
        <f t="shared" ref="F209" si="371">F208+B209</f>
        <v>5444</v>
      </c>
      <c r="G209" s="94"/>
    </row>
    <row r="210" spans="1:7" x14ac:dyDescent="0.25">
      <c r="A210" s="80">
        <v>44434</v>
      </c>
      <c r="B210" s="6">
        <v>4</v>
      </c>
      <c r="C210" s="6">
        <f t="shared" ref="C210" si="372">C209-D210+B210</f>
        <v>26</v>
      </c>
      <c r="D210" s="6">
        <v>12</v>
      </c>
      <c r="E210" s="6">
        <f t="shared" si="358"/>
        <v>5422</v>
      </c>
      <c r="F210" s="6">
        <f t="shared" ref="F210" si="373">F209+B210</f>
        <v>5448</v>
      </c>
      <c r="G210" s="94"/>
    </row>
    <row r="211" spans="1:7" x14ac:dyDescent="0.25">
      <c r="A211" s="80">
        <v>44435</v>
      </c>
      <c r="B211" s="6">
        <v>0</v>
      </c>
      <c r="C211" s="6">
        <f t="shared" ref="C211" si="374">C210-D211+B211</f>
        <v>23</v>
      </c>
      <c r="D211" s="6">
        <v>3</v>
      </c>
      <c r="E211" s="6">
        <f t="shared" si="358"/>
        <v>5425</v>
      </c>
      <c r="F211" s="6">
        <f t="shared" ref="F211" si="375">F210+B211</f>
        <v>5448</v>
      </c>
      <c r="G211" s="94"/>
    </row>
    <row r="212" spans="1:7" x14ac:dyDescent="0.25">
      <c r="A212" s="80">
        <v>44436</v>
      </c>
      <c r="B212" s="6">
        <v>2</v>
      </c>
      <c r="C212" s="6">
        <f t="shared" ref="C212" si="376">C211-D212+B212</f>
        <v>21</v>
      </c>
      <c r="D212" s="6">
        <v>4</v>
      </c>
      <c r="E212" s="6">
        <f t="shared" si="358"/>
        <v>5429</v>
      </c>
      <c r="F212" s="6">
        <f t="shared" ref="F212" si="377">F211+B212</f>
        <v>5450</v>
      </c>
      <c r="G212" s="94"/>
    </row>
    <row r="213" spans="1:7" x14ac:dyDescent="0.25">
      <c r="A213" s="80">
        <v>44437</v>
      </c>
      <c r="B213" s="6">
        <v>3</v>
      </c>
      <c r="C213" s="6">
        <f t="shared" ref="C213:C214" si="378">C212-D213+B213</f>
        <v>18</v>
      </c>
      <c r="D213" s="6">
        <v>6</v>
      </c>
      <c r="E213" s="6">
        <f t="shared" si="358"/>
        <v>5435</v>
      </c>
      <c r="F213" s="6">
        <f t="shared" ref="F213:F214" si="379">F212+B213</f>
        <v>5453</v>
      </c>
      <c r="G213" s="94"/>
    </row>
    <row r="214" spans="1:7" x14ac:dyDescent="0.25">
      <c r="A214" s="80">
        <v>44438</v>
      </c>
      <c r="B214" s="6">
        <v>5</v>
      </c>
      <c r="C214" s="6">
        <f t="shared" si="378"/>
        <v>17</v>
      </c>
      <c r="D214" s="6">
        <v>6</v>
      </c>
      <c r="E214" s="6">
        <f t="shared" si="358"/>
        <v>5441</v>
      </c>
      <c r="F214" s="6">
        <f t="shared" si="379"/>
        <v>5458</v>
      </c>
      <c r="G214" s="94"/>
    </row>
    <row r="215" spans="1:7" x14ac:dyDescent="0.25">
      <c r="A215" s="80">
        <v>44439</v>
      </c>
      <c r="B215" s="6">
        <v>5</v>
      </c>
      <c r="C215" s="6">
        <f t="shared" ref="C215" si="380">C214-D215+B215</f>
        <v>18</v>
      </c>
      <c r="D215" s="6">
        <v>4</v>
      </c>
      <c r="E215" s="6">
        <f t="shared" si="358"/>
        <v>5445</v>
      </c>
      <c r="F215" s="6">
        <f t="shared" ref="F215" si="381">F214+B215</f>
        <v>5463</v>
      </c>
      <c r="G215" s="94"/>
    </row>
    <row r="216" spans="1:7" x14ac:dyDescent="0.25">
      <c r="A216" s="80">
        <v>44440</v>
      </c>
      <c r="B216" s="6">
        <v>5</v>
      </c>
      <c r="C216" s="6">
        <f t="shared" ref="C216" si="382">C215-D216+B216</f>
        <v>17</v>
      </c>
      <c r="D216" s="6">
        <v>6</v>
      </c>
      <c r="E216" s="6">
        <f t="shared" si="358"/>
        <v>5451</v>
      </c>
      <c r="F216" s="6">
        <f t="shared" ref="F216" si="383">F215+B216</f>
        <v>5468</v>
      </c>
      <c r="G216" s="94"/>
    </row>
    <row r="217" spans="1:7" x14ac:dyDescent="0.25">
      <c r="A217" s="80">
        <v>44441</v>
      </c>
      <c r="B217" s="6">
        <v>1</v>
      </c>
      <c r="C217" s="6">
        <f t="shared" ref="C217" si="384">C216-D217+B217</f>
        <v>13</v>
      </c>
      <c r="D217" s="6">
        <v>5</v>
      </c>
      <c r="E217" s="6">
        <f t="shared" si="358"/>
        <v>5456</v>
      </c>
      <c r="F217" s="6">
        <f t="shared" ref="F217" si="385">F216+B217</f>
        <v>5469</v>
      </c>
      <c r="G217" s="94"/>
    </row>
    <row r="218" spans="1:7" x14ac:dyDescent="0.25">
      <c r="A218" s="80">
        <v>44442</v>
      </c>
      <c r="B218" s="6">
        <v>2</v>
      </c>
      <c r="C218" s="6">
        <f t="shared" ref="C218" si="386">C217-D218+B218</f>
        <v>14</v>
      </c>
      <c r="D218" s="6">
        <v>1</v>
      </c>
      <c r="E218" s="6">
        <f t="shared" si="358"/>
        <v>5457</v>
      </c>
      <c r="F218" s="6">
        <f t="shared" ref="F218" si="387">F217+B218</f>
        <v>5471</v>
      </c>
      <c r="G218" s="94"/>
    </row>
    <row r="219" spans="1:7" x14ac:dyDescent="0.25">
      <c r="A219" s="80">
        <v>44443</v>
      </c>
      <c r="B219" s="6">
        <v>3</v>
      </c>
      <c r="C219" s="6">
        <f t="shared" ref="C219" si="388">C218-D219+B219</f>
        <v>15</v>
      </c>
      <c r="D219" s="6">
        <v>2</v>
      </c>
      <c r="E219" s="6">
        <f t="shared" si="358"/>
        <v>5459</v>
      </c>
      <c r="F219" s="6">
        <f t="shared" ref="F219" si="389">F218+B219</f>
        <v>5474</v>
      </c>
      <c r="G219" s="94"/>
    </row>
    <row r="220" spans="1:7" x14ac:dyDescent="0.25">
      <c r="A220" s="80">
        <v>44444</v>
      </c>
      <c r="B220" s="6">
        <v>0</v>
      </c>
      <c r="C220" s="6">
        <f t="shared" ref="C220" si="390">C219-D220+B220</f>
        <v>12</v>
      </c>
      <c r="D220" s="6">
        <v>3</v>
      </c>
      <c r="E220" s="6">
        <f t="shared" ref="E220" si="391">E219+D220</f>
        <v>5462</v>
      </c>
      <c r="F220" s="6">
        <f t="shared" ref="F220" si="392">F219+B220</f>
        <v>5474</v>
      </c>
      <c r="G220" s="94"/>
    </row>
    <row r="221" spans="1:7" x14ac:dyDescent="0.25">
      <c r="A221" s="80">
        <v>44445</v>
      </c>
      <c r="B221" s="6">
        <v>3</v>
      </c>
      <c r="C221" s="6">
        <f t="shared" ref="C221" si="393">C220-D221+B221</f>
        <v>12</v>
      </c>
      <c r="D221" s="6">
        <v>3</v>
      </c>
      <c r="E221" s="6">
        <f t="shared" ref="E221" si="394">E220+D221</f>
        <v>5465</v>
      </c>
      <c r="F221" s="6">
        <f t="shared" ref="F221" si="395">F220+B221</f>
        <v>5477</v>
      </c>
      <c r="G221" s="94"/>
    </row>
    <row r="222" spans="1:7" x14ac:dyDescent="0.25">
      <c r="A222" s="80">
        <v>44446</v>
      </c>
      <c r="B222" s="6">
        <v>11</v>
      </c>
      <c r="C222" s="6">
        <f t="shared" ref="C222" si="396">C221-D222+B222</f>
        <v>20</v>
      </c>
      <c r="D222" s="6">
        <v>3</v>
      </c>
      <c r="E222" s="6">
        <f t="shared" ref="E222" si="397">E221+D222</f>
        <v>5468</v>
      </c>
      <c r="F222" s="6">
        <f t="shared" ref="F222" si="398">F221+B222</f>
        <v>5488</v>
      </c>
      <c r="G222" s="94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CADANGAN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2021-08-12T07:46:12Z</cp:lastPrinted>
  <dcterms:created xsi:type="dcterms:W3CDTF">2020-03-25T02:32:05Z</dcterms:created>
  <dcterms:modified xsi:type="dcterms:W3CDTF">2021-09-07T09:35:14Z</dcterms:modified>
</cp:coreProperties>
</file>