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D06D3CC8-A267-44B9-ABAB-6A50F3F80464}" xr6:coauthVersionLast="47" xr6:coauthVersionMax="47" xr10:uidLastSave="{00000000-0000-0000-0000-000000000000}"/>
  <bookViews>
    <workbookView xWindow="10718" yWindow="0" windowWidth="10965" windowHeight="12863" firstSheet="1" activeTab="1" xr2:uid="{00000000-000D-0000-FFFF-FFFF00000000}"/>
  </bookViews>
  <sheets>
    <sheet name="2.2. APK-APM-APS SD-SMP-2023" sheetId="1" state="hidden" r:id="rId1"/>
    <sheet name="APM SD-MI" sheetId="4" r:id="rId2"/>
    <sheet name="APM-APK SD-MI" sheetId="3" r:id="rId3"/>
  </sheets>
  <externalReferences>
    <externalReference r:id="rId4"/>
    <externalReference r:id="rId5"/>
  </externalReferences>
  <definedNames>
    <definedName name="grp_Brace">"Another bracket line,Bracket line"</definedName>
    <definedName name="grp_MoreInfo">"Bottom line,Group 113"</definedName>
    <definedName name="grp_WalkMeArrows">"shp_ArrowCurved,txt_WalkMeArrows,shp_ArrowStraight"</definedName>
    <definedName name="grp_WalkMeBrace">"shp_BraceBottom,txt_WalkMeBrace,shp_BraceLeft"</definedName>
    <definedName name="lst_Callouts">[1]!tbl_Callouts[Icon Callouts]</definedName>
    <definedName name="_xlnm.Print_Area" localSheetId="0">'2.2. APK-APM-APS SD-SMP-2023'!$E$1:$AL$181</definedName>
    <definedName name="SalesTax">0.0825</definedName>
    <definedName name="Tahun_Pelajaran">[2]Menu!$D$3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4" l="1"/>
  <c r="C10" i="4"/>
  <c r="F10" i="4"/>
  <c r="G10" i="4"/>
  <c r="H10" i="4"/>
  <c r="I10" i="4"/>
  <c r="K11" i="4"/>
  <c r="K10" i="4" s="1"/>
  <c r="K12" i="4"/>
  <c r="K13" i="4"/>
  <c r="K14" i="4"/>
  <c r="K15" i="4"/>
  <c r="K25" i="4" s="1"/>
  <c r="K16" i="4"/>
  <c r="K17" i="4"/>
  <c r="K18" i="4"/>
  <c r="K19" i="4"/>
  <c r="K20" i="4"/>
  <c r="K21" i="4"/>
  <c r="K22" i="4"/>
  <c r="K23" i="4"/>
  <c r="K24" i="4"/>
  <c r="F25" i="4"/>
  <c r="G25" i="4"/>
  <c r="H25" i="4"/>
  <c r="I25" i="4"/>
  <c r="J25" i="4"/>
  <c r="C12" i="4"/>
  <c r="C14" i="4"/>
  <c r="C13" i="4"/>
  <c r="C16" i="4"/>
  <c r="D10" i="4"/>
  <c r="C11" i="4"/>
  <c r="C15" i="4"/>
  <c r="C19" i="4"/>
  <c r="C20" i="4"/>
  <c r="C21" i="4"/>
  <c r="C22" i="4"/>
  <c r="D25" i="4"/>
  <c r="E10" i="4" l="1"/>
  <c r="C18" i="4"/>
  <c r="E25" i="4"/>
  <c r="C24" i="4"/>
  <c r="C17" i="4"/>
  <c r="C23" i="4"/>
  <c r="I7" i="3"/>
  <c r="AF25" i="3"/>
  <c r="AE25" i="3"/>
  <c r="AD25" i="3"/>
  <c r="Y25" i="3"/>
  <c r="X25" i="3"/>
  <c r="W25" i="3"/>
  <c r="V25" i="3"/>
  <c r="T25" i="3"/>
  <c r="S25" i="3"/>
  <c r="R25" i="3"/>
  <c r="Q25" i="3"/>
  <c r="P25" i="3"/>
  <c r="N25" i="3"/>
  <c r="M25" i="3"/>
  <c r="L25" i="3"/>
  <c r="K25" i="3"/>
  <c r="J25" i="3"/>
  <c r="G25" i="3"/>
  <c r="AG24" i="3"/>
  <c r="Z24" i="3"/>
  <c r="U24" i="3"/>
  <c r="O24" i="3"/>
  <c r="I24" i="3"/>
  <c r="E24" i="3" s="1"/>
  <c r="H24" i="3"/>
  <c r="C24" i="3"/>
  <c r="AG23" i="3"/>
  <c r="Z23" i="3"/>
  <c r="U23" i="3"/>
  <c r="O23" i="3"/>
  <c r="I23" i="3"/>
  <c r="D23" i="3" s="1"/>
  <c r="H23" i="3"/>
  <c r="C23" i="3" s="1"/>
  <c r="F23" i="3"/>
  <c r="E23" i="3"/>
  <c r="AG22" i="3"/>
  <c r="Z22" i="3"/>
  <c r="U22" i="3"/>
  <c r="O22" i="3"/>
  <c r="I22" i="3"/>
  <c r="D22" i="3" s="1"/>
  <c r="H22" i="3"/>
  <c r="C22" i="3"/>
  <c r="AG21" i="3"/>
  <c r="Z21" i="3"/>
  <c r="U21" i="3"/>
  <c r="O21" i="3"/>
  <c r="I21" i="3"/>
  <c r="E21" i="3" s="1"/>
  <c r="H21" i="3"/>
  <c r="C21" i="3" s="1"/>
  <c r="F21" i="3"/>
  <c r="AG20" i="3"/>
  <c r="Z20" i="3"/>
  <c r="U20" i="3"/>
  <c r="O20" i="3"/>
  <c r="I20" i="3"/>
  <c r="E20" i="3" s="1"/>
  <c r="H20" i="3"/>
  <c r="D20" i="3"/>
  <c r="C20" i="3"/>
  <c r="AG19" i="3"/>
  <c r="Z19" i="3"/>
  <c r="F19" i="3" s="1"/>
  <c r="U19" i="3"/>
  <c r="O19" i="3"/>
  <c r="I19" i="3"/>
  <c r="E19" i="3" s="1"/>
  <c r="H19" i="3"/>
  <c r="C19" i="3"/>
  <c r="AG18" i="3"/>
  <c r="Z18" i="3"/>
  <c r="U18" i="3"/>
  <c r="O18" i="3"/>
  <c r="I18" i="3"/>
  <c r="E18" i="3" s="1"/>
  <c r="H18" i="3"/>
  <c r="D18" i="3"/>
  <c r="C18" i="3"/>
  <c r="AG17" i="3"/>
  <c r="E17" i="3" s="1"/>
  <c r="Z17" i="3"/>
  <c r="F17" i="3" s="1"/>
  <c r="U17" i="3"/>
  <c r="O17" i="3"/>
  <c r="I17" i="3"/>
  <c r="H17" i="3"/>
  <c r="D17" i="3"/>
  <c r="C17" i="3"/>
  <c r="AG16" i="3"/>
  <c r="Z16" i="3"/>
  <c r="U16" i="3"/>
  <c r="O16" i="3"/>
  <c r="I16" i="3"/>
  <c r="E16" i="3" s="1"/>
  <c r="H16" i="3"/>
  <c r="D16" i="3"/>
  <c r="C16" i="3"/>
  <c r="AG15" i="3"/>
  <c r="E15" i="3" s="1"/>
  <c r="Z15" i="3"/>
  <c r="U15" i="3"/>
  <c r="O15" i="3"/>
  <c r="I15" i="3"/>
  <c r="H15" i="3"/>
  <c r="F15" i="3"/>
  <c r="D15" i="3"/>
  <c r="C15" i="3"/>
  <c r="AG14" i="3"/>
  <c r="Z14" i="3"/>
  <c r="U14" i="3"/>
  <c r="O14" i="3"/>
  <c r="I14" i="3"/>
  <c r="E14" i="3" s="1"/>
  <c r="H14" i="3"/>
  <c r="C14" i="3" s="1"/>
  <c r="D14" i="3"/>
  <c r="AG13" i="3"/>
  <c r="Z13" i="3"/>
  <c r="U13" i="3"/>
  <c r="O13" i="3"/>
  <c r="I13" i="3"/>
  <c r="H13" i="3"/>
  <c r="F13" i="3"/>
  <c r="E13" i="3"/>
  <c r="D13" i="3"/>
  <c r="C13" i="3"/>
  <c r="AG12" i="3"/>
  <c r="Z12" i="3"/>
  <c r="F12" i="3" s="1"/>
  <c r="U12" i="3"/>
  <c r="U10" i="3" s="1"/>
  <c r="O12" i="3"/>
  <c r="O10" i="3" s="1"/>
  <c r="I12" i="3"/>
  <c r="I10" i="3" s="1"/>
  <c r="H12" i="3"/>
  <c r="C12" i="3"/>
  <c r="AG11" i="3"/>
  <c r="Z11" i="3"/>
  <c r="Z25" i="3" s="1"/>
  <c r="U11" i="3"/>
  <c r="O11" i="3"/>
  <c r="I11" i="3"/>
  <c r="H11" i="3"/>
  <c r="F11" i="3"/>
  <c r="E11" i="3"/>
  <c r="D11" i="3"/>
  <c r="C11" i="3"/>
  <c r="AE10" i="3"/>
  <c r="AD10" i="3"/>
  <c r="Z10" i="3"/>
  <c r="Y10" i="3"/>
  <c r="X10" i="3"/>
  <c r="W10" i="3"/>
  <c r="V10" i="3"/>
  <c r="S10" i="3"/>
  <c r="R10" i="3"/>
  <c r="Q10" i="3"/>
  <c r="P10" i="3"/>
  <c r="M10" i="3"/>
  <c r="L10" i="3"/>
  <c r="K10" i="3"/>
  <c r="J10" i="3"/>
  <c r="H10" i="3"/>
  <c r="G10" i="3"/>
  <c r="C10" i="3" s="1"/>
  <c r="C25" i="4" l="1"/>
  <c r="F14" i="3"/>
  <c r="F16" i="3"/>
  <c r="H25" i="3"/>
  <c r="C25" i="3" s="1"/>
  <c r="F20" i="3"/>
  <c r="F22" i="3"/>
  <c r="F24" i="3"/>
  <c r="D21" i="3"/>
  <c r="F10" i="3"/>
  <c r="AG10" i="3"/>
  <c r="AG25" i="3"/>
  <c r="I25" i="3"/>
  <c r="E25" i="3" s="1"/>
  <c r="F18" i="3"/>
  <c r="O25" i="3"/>
  <c r="U25" i="3"/>
  <c r="D19" i="3"/>
  <c r="E10" i="3"/>
  <c r="D10" i="3"/>
  <c r="F25" i="3"/>
  <c r="D12" i="3"/>
  <c r="D24" i="3"/>
  <c r="E12" i="3"/>
  <c r="E22" i="3"/>
  <c r="H7" i="3"/>
  <c r="AN171" i="1"/>
  <c r="AM171" i="1"/>
  <c r="AK171" i="1"/>
  <c r="AI171" i="1"/>
  <c r="AH171" i="1"/>
  <c r="AC171" i="1"/>
  <c r="AB171" i="1"/>
  <c r="AA171" i="1"/>
  <c r="Z171" i="1"/>
  <c r="X171" i="1"/>
  <c r="W171" i="1"/>
  <c r="V171" i="1"/>
  <c r="U171" i="1"/>
  <c r="T171" i="1"/>
  <c r="Y171" i="1" s="1"/>
  <c r="Q171" i="1"/>
  <c r="P171" i="1"/>
  <c r="O171" i="1"/>
  <c r="N171" i="1"/>
  <c r="K171" i="1"/>
  <c r="AK170" i="1"/>
  <c r="AO170" i="1" s="1"/>
  <c r="AP170" i="1" s="1"/>
  <c r="AD170" i="1"/>
  <c r="Y170" i="1"/>
  <c r="S170" i="1"/>
  <c r="M170" i="1"/>
  <c r="L170" i="1"/>
  <c r="H170" i="1"/>
  <c r="G170" i="1"/>
  <c r="AK169" i="1"/>
  <c r="AO169" i="1" s="1"/>
  <c r="AP169" i="1" s="1"/>
  <c r="AD169" i="1"/>
  <c r="Y169" i="1"/>
  <c r="S169" i="1"/>
  <c r="M169" i="1"/>
  <c r="L169" i="1"/>
  <c r="G169" i="1" s="1"/>
  <c r="I169" i="1"/>
  <c r="H169" i="1"/>
  <c r="AO168" i="1"/>
  <c r="AP168" i="1" s="1"/>
  <c r="AK168" i="1"/>
  <c r="AD168" i="1"/>
  <c r="Y168" i="1"/>
  <c r="S168" i="1"/>
  <c r="M168" i="1"/>
  <c r="L168" i="1"/>
  <c r="I168" i="1"/>
  <c r="H168" i="1"/>
  <c r="G168" i="1"/>
  <c r="AK167" i="1"/>
  <c r="AO167" i="1" s="1"/>
  <c r="AP167" i="1" s="1"/>
  <c r="AD167" i="1"/>
  <c r="J167" i="1" s="1"/>
  <c r="Y167" i="1"/>
  <c r="S167" i="1"/>
  <c r="M167" i="1"/>
  <c r="I167" i="1" s="1"/>
  <c r="L167" i="1"/>
  <c r="H167" i="1"/>
  <c r="G167" i="1"/>
  <c r="AO166" i="1"/>
  <c r="AP166" i="1" s="1"/>
  <c r="AK166" i="1"/>
  <c r="AD166" i="1"/>
  <c r="Y166" i="1"/>
  <c r="S166" i="1"/>
  <c r="M166" i="1"/>
  <c r="L166" i="1"/>
  <c r="I166" i="1"/>
  <c r="H166" i="1"/>
  <c r="G166" i="1"/>
  <c r="AO165" i="1"/>
  <c r="AP165" i="1" s="1"/>
  <c r="AK165" i="1"/>
  <c r="AD165" i="1"/>
  <c r="Y165" i="1"/>
  <c r="S165" i="1"/>
  <c r="M165" i="1"/>
  <c r="L165" i="1"/>
  <c r="I165" i="1"/>
  <c r="H165" i="1"/>
  <c r="G165" i="1"/>
  <c r="AK164" i="1"/>
  <c r="AO164" i="1" s="1"/>
  <c r="AP164" i="1" s="1"/>
  <c r="AD164" i="1"/>
  <c r="Y164" i="1"/>
  <c r="S164" i="1"/>
  <c r="M164" i="1"/>
  <c r="I164" i="1" s="1"/>
  <c r="L164" i="1"/>
  <c r="G164" i="1" s="1"/>
  <c r="AK163" i="1"/>
  <c r="AO163" i="1" s="1"/>
  <c r="AP163" i="1" s="1"/>
  <c r="AD163" i="1"/>
  <c r="Y163" i="1"/>
  <c r="S163" i="1"/>
  <c r="M163" i="1"/>
  <c r="L163" i="1"/>
  <c r="I163" i="1"/>
  <c r="H163" i="1"/>
  <c r="G163" i="1"/>
  <c r="AK162" i="1"/>
  <c r="I162" i="1" s="1"/>
  <c r="AD162" i="1"/>
  <c r="J162" i="1" s="1"/>
  <c r="Y162" i="1"/>
  <c r="S162" i="1"/>
  <c r="M162" i="1"/>
  <c r="L162" i="1"/>
  <c r="H162" i="1"/>
  <c r="G162" i="1"/>
  <c r="AK161" i="1"/>
  <c r="AO161" i="1" s="1"/>
  <c r="AP161" i="1" s="1"/>
  <c r="AD161" i="1"/>
  <c r="Y161" i="1"/>
  <c r="S161" i="1"/>
  <c r="M161" i="1"/>
  <c r="L161" i="1"/>
  <c r="G161" i="1" s="1"/>
  <c r="I161" i="1"/>
  <c r="H161" i="1"/>
  <c r="AO160" i="1"/>
  <c r="AP160" i="1" s="1"/>
  <c r="AK160" i="1"/>
  <c r="AD160" i="1"/>
  <c r="Y160" i="1"/>
  <c r="S160" i="1"/>
  <c r="M160" i="1"/>
  <c r="L160" i="1"/>
  <c r="I160" i="1"/>
  <c r="H160" i="1"/>
  <c r="G160" i="1"/>
  <c r="AK159" i="1"/>
  <c r="I159" i="1" s="1"/>
  <c r="AD159" i="1"/>
  <c r="J159" i="1" s="1"/>
  <c r="Y159" i="1"/>
  <c r="S159" i="1"/>
  <c r="M159" i="1"/>
  <c r="L159" i="1"/>
  <c r="H159" i="1"/>
  <c r="G159" i="1"/>
  <c r="D159" i="1"/>
  <c r="AK158" i="1"/>
  <c r="AD158" i="1"/>
  <c r="Y158" i="1"/>
  <c r="S158" i="1"/>
  <c r="S156" i="1" s="1"/>
  <c r="M158" i="1"/>
  <c r="L158" i="1"/>
  <c r="H158" i="1"/>
  <c r="G158" i="1"/>
  <c r="AK157" i="1"/>
  <c r="AO157" i="1" s="1"/>
  <c r="AP157" i="1" s="1"/>
  <c r="AD157" i="1"/>
  <c r="Y157" i="1"/>
  <c r="S157" i="1"/>
  <c r="M157" i="1"/>
  <c r="L157" i="1"/>
  <c r="J157" i="1"/>
  <c r="I157" i="1"/>
  <c r="H157" i="1"/>
  <c r="G157" i="1"/>
  <c r="D157" i="1"/>
  <c r="AN156" i="1"/>
  <c r="AM156" i="1"/>
  <c r="AI156" i="1"/>
  <c r="AH156" i="1"/>
  <c r="AC156" i="1"/>
  <c r="AB156" i="1"/>
  <c r="AA156" i="1"/>
  <c r="Z156" i="1"/>
  <c r="X156" i="1"/>
  <c r="W156" i="1"/>
  <c r="V156" i="1"/>
  <c r="U156" i="1"/>
  <c r="T156" i="1"/>
  <c r="R156" i="1"/>
  <c r="Q156" i="1"/>
  <c r="P156" i="1"/>
  <c r="O156" i="1"/>
  <c r="N156" i="1"/>
  <c r="K156" i="1"/>
  <c r="B156" i="1" s="1"/>
  <c r="M153" i="1"/>
  <c r="L153" i="1"/>
  <c r="AN135" i="1"/>
  <c r="AM135" i="1"/>
  <c r="AK135" i="1"/>
  <c r="AI135" i="1"/>
  <c r="AH135" i="1"/>
  <c r="AC135" i="1"/>
  <c r="AB135" i="1"/>
  <c r="AA135" i="1"/>
  <c r="Z135" i="1"/>
  <c r="W135" i="1"/>
  <c r="V135" i="1"/>
  <c r="U135" i="1"/>
  <c r="T135" i="1"/>
  <c r="K135" i="1"/>
  <c r="AO134" i="1"/>
  <c r="AP134" i="1" s="1"/>
  <c r="AK134" i="1"/>
  <c r="AD134" i="1"/>
  <c r="Y134" i="1"/>
  <c r="Q134" i="1"/>
  <c r="P134" i="1"/>
  <c r="O134" i="1"/>
  <c r="N134" i="1"/>
  <c r="L134" i="1" s="1"/>
  <c r="M134" i="1"/>
  <c r="I134" i="1"/>
  <c r="H134" i="1"/>
  <c r="AK133" i="1"/>
  <c r="AO133" i="1" s="1"/>
  <c r="AP133" i="1" s="1"/>
  <c r="AD133" i="1"/>
  <c r="Y133" i="1"/>
  <c r="Q133" i="1"/>
  <c r="P133" i="1"/>
  <c r="O133" i="1"/>
  <c r="N133" i="1"/>
  <c r="L133" i="1" s="1"/>
  <c r="M133" i="1"/>
  <c r="H133" i="1" s="1"/>
  <c r="AK132" i="1"/>
  <c r="AO132" i="1" s="1"/>
  <c r="AP132" i="1" s="1"/>
  <c r="AD132" i="1"/>
  <c r="Y132" i="1"/>
  <c r="Q132" i="1"/>
  <c r="P132" i="1"/>
  <c r="O132" i="1"/>
  <c r="N132" i="1"/>
  <c r="M132" i="1"/>
  <c r="H132" i="1" s="1"/>
  <c r="I132" i="1"/>
  <c r="AK131" i="1"/>
  <c r="AO131" i="1" s="1"/>
  <c r="AP131" i="1" s="1"/>
  <c r="AD131" i="1"/>
  <c r="Y131" i="1"/>
  <c r="Q131" i="1"/>
  <c r="P131" i="1"/>
  <c r="O131" i="1"/>
  <c r="N131" i="1"/>
  <c r="L131" i="1" s="1"/>
  <c r="M131" i="1"/>
  <c r="H131" i="1" s="1"/>
  <c r="AK130" i="1"/>
  <c r="I130" i="1" s="1"/>
  <c r="AD130" i="1"/>
  <c r="Y130" i="1"/>
  <c r="Q130" i="1"/>
  <c r="P130" i="1"/>
  <c r="O130" i="1"/>
  <c r="N130" i="1"/>
  <c r="L130" i="1" s="1"/>
  <c r="M130" i="1"/>
  <c r="H130" i="1" s="1"/>
  <c r="AK129" i="1"/>
  <c r="AO129" i="1" s="1"/>
  <c r="AP129" i="1" s="1"/>
  <c r="AD129" i="1"/>
  <c r="Y129" i="1"/>
  <c r="Q129" i="1"/>
  <c r="P129" i="1"/>
  <c r="O129" i="1"/>
  <c r="N129" i="1"/>
  <c r="L129" i="1" s="1"/>
  <c r="M129" i="1"/>
  <c r="H129" i="1" s="1"/>
  <c r="I129" i="1"/>
  <c r="AK128" i="1"/>
  <c r="I128" i="1" s="1"/>
  <c r="AD128" i="1"/>
  <c r="Y128" i="1"/>
  <c r="Q128" i="1"/>
  <c r="P128" i="1"/>
  <c r="O128" i="1"/>
  <c r="N128" i="1"/>
  <c r="L128" i="1" s="1"/>
  <c r="M128" i="1"/>
  <c r="H128" i="1" s="1"/>
  <c r="AK127" i="1"/>
  <c r="AO127" i="1" s="1"/>
  <c r="AP127" i="1" s="1"/>
  <c r="AD127" i="1"/>
  <c r="Y127" i="1"/>
  <c r="Q127" i="1"/>
  <c r="P127" i="1"/>
  <c r="O127" i="1"/>
  <c r="N127" i="1"/>
  <c r="L127" i="1" s="1"/>
  <c r="M127" i="1"/>
  <c r="H127" i="1" s="1"/>
  <c r="I127" i="1"/>
  <c r="AK126" i="1"/>
  <c r="AO126" i="1" s="1"/>
  <c r="AP126" i="1" s="1"/>
  <c r="AD126" i="1"/>
  <c r="Y126" i="1"/>
  <c r="Q126" i="1"/>
  <c r="P126" i="1"/>
  <c r="O126" i="1"/>
  <c r="N126" i="1"/>
  <c r="L126" i="1" s="1"/>
  <c r="M126" i="1"/>
  <c r="H126" i="1" s="1"/>
  <c r="I126" i="1"/>
  <c r="AK125" i="1"/>
  <c r="I125" i="1" s="1"/>
  <c r="AD125" i="1"/>
  <c r="Y125" i="1"/>
  <c r="Q125" i="1"/>
  <c r="P125" i="1"/>
  <c r="O125" i="1"/>
  <c r="N125" i="1"/>
  <c r="L125" i="1" s="1"/>
  <c r="M125" i="1"/>
  <c r="H125" i="1" s="1"/>
  <c r="AK124" i="1"/>
  <c r="AO124" i="1" s="1"/>
  <c r="AP124" i="1" s="1"/>
  <c r="AD124" i="1"/>
  <c r="Y124" i="1"/>
  <c r="Q124" i="1"/>
  <c r="P124" i="1"/>
  <c r="O124" i="1"/>
  <c r="N124" i="1"/>
  <c r="L124" i="1" s="1"/>
  <c r="M124" i="1"/>
  <c r="H124" i="1" s="1"/>
  <c r="I124" i="1"/>
  <c r="AK123" i="1"/>
  <c r="AO123" i="1" s="1"/>
  <c r="AP123" i="1" s="1"/>
  <c r="AD123" i="1"/>
  <c r="Y123" i="1"/>
  <c r="Q123" i="1"/>
  <c r="P123" i="1"/>
  <c r="O123" i="1"/>
  <c r="N123" i="1"/>
  <c r="S123" i="1" s="1"/>
  <c r="M123" i="1"/>
  <c r="H123" i="1"/>
  <c r="D123" i="1"/>
  <c r="AK122" i="1"/>
  <c r="AD122" i="1"/>
  <c r="Y122" i="1"/>
  <c r="Q122" i="1"/>
  <c r="P122" i="1"/>
  <c r="O122" i="1"/>
  <c r="N122" i="1"/>
  <c r="S122" i="1" s="1"/>
  <c r="M122" i="1"/>
  <c r="H122" i="1" s="1"/>
  <c r="AK121" i="1"/>
  <c r="AO121" i="1" s="1"/>
  <c r="AD121" i="1"/>
  <c r="AD120" i="1" s="1"/>
  <c r="Y121" i="1"/>
  <c r="Q121" i="1"/>
  <c r="Q135" i="1" s="1"/>
  <c r="P121" i="1"/>
  <c r="P135" i="1" s="1"/>
  <c r="O121" i="1"/>
  <c r="O135" i="1" s="1"/>
  <c r="N121" i="1"/>
  <c r="M121" i="1"/>
  <c r="I121" i="1"/>
  <c r="H121" i="1"/>
  <c r="D121" i="1"/>
  <c r="AN120" i="1"/>
  <c r="AM120" i="1"/>
  <c r="AI120" i="1"/>
  <c r="AH120" i="1"/>
  <c r="AC120" i="1"/>
  <c r="AB120" i="1"/>
  <c r="AA120" i="1"/>
  <c r="Z120" i="1"/>
  <c r="W120" i="1"/>
  <c r="V120" i="1"/>
  <c r="U120" i="1"/>
  <c r="T120" i="1"/>
  <c r="P120" i="1"/>
  <c r="K120" i="1"/>
  <c r="B124" i="1" s="1"/>
  <c r="G113" i="1"/>
  <c r="L117" i="1" s="1"/>
  <c r="AJ99" i="1"/>
  <c r="AI99" i="1"/>
  <c r="AH99" i="1"/>
  <c r="AC99" i="1"/>
  <c r="AB99" i="1"/>
  <c r="AA99" i="1"/>
  <c r="Z99" i="1"/>
  <c r="W99" i="1"/>
  <c r="V99" i="1"/>
  <c r="U99" i="1"/>
  <c r="T99" i="1"/>
  <c r="R99" i="1"/>
  <c r="Q99" i="1"/>
  <c r="P99" i="1"/>
  <c r="O99" i="1"/>
  <c r="N99" i="1"/>
  <c r="K99" i="1"/>
  <c r="AK98" i="1"/>
  <c r="AD98" i="1"/>
  <c r="Y98" i="1"/>
  <c r="S98" i="1"/>
  <c r="M98" i="1"/>
  <c r="L98" i="1"/>
  <c r="J98" i="1"/>
  <c r="I98" i="1"/>
  <c r="H98" i="1"/>
  <c r="G98" i="1"/>
  <c r="AK97" i="1"/>
  <c r="AD97" i="1"/>
  <c r="Y97" i="1"/>
  <c r="S97" i="1"/>
  <c r="M97" i="1"/>
  <c r="L97" i="1"/>
  <c r="G97" i="1" s="1"/>
  <c r="AK96" i="1"/>
  <c r="AD96" i="1"/>
  <c r="Y96" i="1"/>
  <c r="S96" i="1"/>
  <c r="M96" i="1"/>
  <c r="L96" i="1"/>
  <c r="J96" i="1"/>
  <c r="I96" i="1"/>
  <c r="H96" i="1"/>
  <c r="G96" i="1"/>
  <c r="AK95" i="1"/>
  <c r="AD95" i="1"/>
  <c r="Y95" i="1"/>
  <c r="S95" i="1"/>
  <c r="M95" i="1"/>
  <c r="L95" i="1"/>
  <c r="H95" i="1"/>
  <c r="G95" i="1"/>
  <c r="AK94" i="1"/>
  <c r="AD94" i="1"/>
  <c r="Y94" i="1"/>
  <c r="S94" i="1"/>
  <c r="M94" i="1"/>
  <c r="M20" i="1" s="1"/>
  <c r="L94" i="1"/>
  <c r="L20" i="1" s="1"/>
  <c r="G20" i="1" s="1"/>
  <c r="J94" i="1"/>
  <c r="I94" i="1"/>
  <c r="H94" i="1"/>
  <c r="G94" i="1"/>
  <c r="AK93" i="1"/>
  <c r="AD93" i="1"/>
  <c r="Y93" i="1"/>
  <c r="S93" i="1"/>
  <c r="M93" i="1"/>
  <c r="L93" i="1"/>
  <c r="G93" i="1" s="1"/>
  <c r="AK92" i="1"/>
  <c r="AD92" i="1"/>
  <c r="Y92" i="1"/>
  <c r="S92" i="1"/>
  <c r="M92" i="1"/>
  <c r="M18" i="1" s="1"/>
  <c r="H18" i="1" s="1"/>
  <c r="L92" i="1"/>
  <c r="L18" i="1" s="1"/>
  <c r="G18" i="1" s="1"/>
  <c r="J92" i="1"/>
  <c r="I92" i="1"/>
  <c r="H92" i="1"/>
  <c r="G92" i="1"/>
  <c r="AK91" i="1"/>
  <c r="AD91" i="1"/>
  <c r="Y91" i="1"/>
  <c r="S91" i="1"/>
  <c r="M91" i="1"/>
  <c r="I91" i="1" s="1"/>
  <c r="L91" i="1"/>
  <c r="H91" i="1"/>
  <c r="G91" i="1"/>
  <c r="AK90" i="1"/>
  <c r="AD90" i="1"/>
  <c r="Y90" i="1"/>
  <c r="S90" i="1"/>
  <c r="M90" i="1"/>
  <c r="H90" i="1" s="1"/>
  <c r="L90" i="1"/>
  <c r="G90" i="1" s="1"/>
  <c r="J90" i="1"/>
  <c r="I90" i="1"/>
  <c r="AK89" i="1"/>
  <c r="AD89" i="1"/>
  <c r="Y89" i="1"/>
  <c r="S89" i="1"/>
  <c r="M89" i="1"/>
  <c r="L89" i="1"/>
  <c r="G89" i="1" s="1"/>
  <c r="AK88" i="1"/>
  <c r="AD88" i="1"/>
  <c r="Y88" i="1"/>
  <c r="S88" i="1"/>
  <c r="M88" i="1"/>
  <c r="H88" i="1" s="1"/>
  <c r="L88" i="1"/>
  <c r="G88" i="1" s="1"/>
  <c r="J88" i="1"/>
  <c r="I88" i="1"/>
  <c r="AK87" i="1"/>
  <c r="AD87" i="1"/>
  <c r="Y87" i="1"/>
  <c r="S87" i="1"/>
  <c r="M87" i="1"/>
  <c r="L87" i="1"/>
  <c r="J87" i="1"/>
  <c r="I87" i="1"/>
  <c r="H87" i="1"/>
  <c r="G87" i="1"/>
  <c r="D87" i="1"/>
  <c r="AK86" i="1"/>
  <c r="AD86" i="1"/>
  <c r="Y86" i="1"/>
  <c r="S86" i="1"/>
  <c r="M86" i="1"/>
  <c r="I86" i="1" s="1"/>
  <c r="L86" i="1"/>
  <c r="G86" i="1"/>
  <c r="B86" i="1"/>
  <c r="AK85" i="1"/>
  <c r="AK84" i="1" s="1"/>
  <c r="AD85" i="1"/>
  <c r="Y85" i="1"/>
  <c r="Y84" i="1" s="1"/>
  <c r="S85" i="1"/>
  <c r="M85" i="1"/>
  <c r="L85" i="1"/>
  <c r="J85" i="1" s="1"/>
  <c r="H85" i="1"/>
  <c r="G85" i="1"/>
  <c r="D85" i="1"/>
  <c r="AI84" i="1"/>
  <c r="AH84" i="1"/>
  <c r="AC84" i="1"/>
  <c r="AB84" i="1"/>
  <c r="AA84" i="1"/>
  <c r="Z84" i="1"/>
  <c r="W84" i="1"/>
  <c r="V84" i="1"/>
  <c r="U84" i="1"/>
  <c r="T84" i="1"/>
  <c r="Q84" i="1"/>
  <c r="P84" i="1"/>
  <c r="O84" i="1"/>
  <c r="N84" i="1"/>
  <c r="K84" i="1"/>
  <c r="B84" i="1" s="1"/>
  <c r="G77" i="1"/>
  <c r="L81" i="1" s="1"/>
  <c r="AJ62" i="1"/>
  <c r="AI62" i="1"/>
  <c r="AH62" i="1"/>
  <c r="AC62" i="1"/>
  <c r="AB62" i="1"/>
  <c r="AA62" i="1"/>
  <c r="Z62" i="1"/>
  <c r="X62" i="1"/>
  <c r="W62" i="1"/>
  <c r="V62" i="1"/>
  <c r="U62" i="1"/>
  <c r="T62" i="1"/>
  <c r="R62" i="1"/>
  <c r="Q62" i="1"/>
  <c r="P62" i="1"/>
  <c r="O62" i="1"/>
  <c r="N62" i="1"/>
  <c r="K62" i="1"/>
  <c r="AK61" i="1"/>
  <c r="AO61" i="1" s="1"/>
  <c r="AD61" i="1"/>
  <c r="Y61" i="1"/>
  <c r="S61" i="1"/>
  <c r="M61" i="1"/>
  <c r="I61" i="1" s="1"/>
  <c r="L61" i="1"/>
  <c r="J61" i="1" s="1"/>
  <c r="H61" i="1"/>
  <c r="G61" i="1"/>
  <c r="AK60" i="1"/>
  <c r="AO60" i="1" s="1"/>
  <c r="AD60" i="1"/>
  <c r="Y60" i="1"/>
  <c r="S60" i="1"/>
  <c r="M60" i="1"/>
  <c r="I60" i="1" s="1"/>
  <c r="L60" i="1"/>
  <c r="G60" i="1"/>
  <c r="AK59" i="1"/>
  <c r="AO59" i="1" s="1"/>
  <c r="AD59" i="1"/>
  <c r="Y59" i="1"/>
  <c r="S59" i="1"/>
  <c r="M59" i="1"/>
  <c r="I59" i="1" s="1"/>
  <c r="L59" i="1"/>
  <c r="L22" i="1" s="1"/>
  <c r="G22" i="1" s="1"/>
  <c r="J59" i="1"/>
  <c r="H59" i="1"/>
  <c r="G59" i="1"/>
  <c r="AK58" i="1"/>
  <c r="AO58" i="1" s="1"/>
  <c r="AD58" i="1"/>
  <c r="Y58" i="1"/>
  <c r="S58" i="1"/>
  <c r="M58" i="1"/>
  <c r="L58" i="1"/>
  <c r="J58" i="1"/>
  <c r="I58" i="1"/>
  <c r="H58" i="1"/>
  <c r="G58" i="1"/>
  <c r="AK57" i="1"/>
  <c r="I57" i="1" s="1"/>
  <c r="AD57" i="1"/>
  <c r="J57" i="1" s="1"/>
  <c r="Y57" i="1"/>
  <c r="S57" i="1"/>
  <c r="M57" i="1"/>
  <c r="L57" i="1"/>
  <c r="H57" i="1"/>
  <c r="G57" i="1"/>
  <c r="AK56" i="1"/>
  <c r="AO56" i="1" s="1"/>
  <c r="AD56" i="1"/>
  <c r="Y56" i="1"/>
  <c r="S56" i="1"/>
  <c r="M56" i="1"/>
  <c r="I56" i="1" s="1"/>
  <c r="L56" i="1"/>
  <c r="L19" i="1" s="1"/>
  <c r="G19" i="1" s="1"/>
  <c r="AK55" i="1"/>
  <c r="AO55" i="1" s="1"/>
  <c r="AD55" i="1"/>
  <c r="Y55" i="1"/>
  <c r="S55" i="1"/>
  <c r="M55" i="1"/>
  <c r="H55" i="1" s="1"/>
  <c r="L55" i="1"/>
  <c r="G55" i="1" s="1"/>
  <c r="AK54" i="1"/>
  <c r="AO54" i="1" s="1"/>
  <c r="AD54" i="1"/>
  <c r="Y54" i="1"/>
  <c r="S54" i="1"/>
  <c r="M54" i="1"/>
  <c r="L54" i="1"/>
  <c r="J54" i="1"/>
  <c r="I54" i="1"/>
  <c r="H54" i="1"/>
  <c r="G54" i="1"/>
  <c r="AK53" i="1"/>
  <c r="AO53" i="1" s="1"/>
  <c r="AD53" i="1"/>
  <c r="J53" i="1" s="1"/>
  <c r="Y53" i="1"/>
  <c r="S53" i="1"/>
  <c r="M53" i="1"/>
  <c r="L53" i="1"/>
  <c r="G53" i="1"/>
  <c r="AK52" i="1"/>
  <c r="AO52" i="1" s="1"/>
  <c r="AD52" i="1"/>
  <c r="Y52" i="1"/>
  <c r="S52" i="1"/>
  <c r="M52" i="1"/>
  <c r="I52" i="1" s="1"/>
  <c r="L52" i="1"/>
  <c r="G52" i="1" s="1"/>
  <c r="AK51" i="1"/>
  <c r="AO51" i="1" s="1"/>
  <c r="AD51" i="1"/>
  <c r="J51" i="1" s="1"/>
  <c r="Y51" i="1"/>
  <c r="S51" i="1"/>
  <c r="M51" i="1"/>
  <c r="L51" i="1"/>
  <c r="G51" i="1" s="1"/>
  <c r="H51" i="1"/>
  <c r="AK50" i="1"/>
  <c r="AO50" i="1" s="1"/>
  <c r="AD50" i="1"/>
  <c r="Y50" i="1"/>
  <c r="S50" i="1"/>
  <c r="M50" i="1"/>
  <c r="I50" i="1" s="1"/>
  <c r="L50" i="1"/>
  <c r="L13" i="1" s="1"/>
  <c r="G13" i="1" s="1"/>
  <c r="G50" i="1"/>
  <c r="D50" i="1"/>
  <c r="AK49" i="1"/>
  <c r="AO49" i="1" s="1"/>
  <c r="AD49" i="1"/>
  <c r="Y49" i="1"/>
  <c r="S49" i="1"/>
  <c r="M49" i="1"/>
  <c r="H49" i="1" s="1"/>
  <c r="L49" i="1"/>
  <c r="G49" i="1"/>
  <c r="AK48" i="1"/>
  <c r="AD48" i="1"/>
  <c r="Y48" i="1"/>
  <c r="S48" i="1"/>
  <c r="M48" i="1"/>
  <c r="I48" i="1" s="1"/>
  <c r="L48" i="1"/>
  <c r="L11" i="1" s="1"/>
  <c r="J48" i="1"/>
  <c r="H48" i="1"/>
  <c r="G48" i="1"/>
  <c r="D48" i="1"/>
  <c r="AI47" i="1"/>
  <c r="AH47" i="1"/>
  <c r="AC47" i="1"/>
  <c r="AB47" i="1"/>
  <c r="AA47" i="1"/>
  <c r="Z47" i="1"/>
  <c r="W47" i="1"/>
  <c r="V47" i="1"/>
  <c r="U47" i="1"/>
  <c r="T47" i="1"/>
  <c r="Q47" i="1"/>
  <c r="P47" i="1"/>
  <c r="O47" i="1"/>
  <c r="N47" i="1"/>
  <c r="K47" i="1"/>
  <c r="B51" i="1" s="1"/>
  <c r="B47" i="1"/>
  <c r="G40" i="1"/>
  <c r="L44" i="1" s="1"/>
  <c r="AN25" i="1"/>
  <c r="AM25" i="1"/>
  <c r="X25" i="1"/>
  <c r="R25" i="1"/>
  <c r="K25" i="1"/>
  <c r="AI24" i="1"/>
  <c r="AH24" i="1"/>
  <c r="AC24" i="1"/>
  <c r="AB24" i="1"/>
  <c r="AA24" i="1"/>
  <c r="Z24" i="1"/>
  <c r="AD24" i="1" s="1"/>
  <c r="W24" i="1"/>
  <c r="V24" i="1"/>
  <c r="U24" i="1"/>
  <c r="T24" i="1"/>
  <c r="Q24" i="1"/>
  <c r="P24" i="1"/>
  <c r="O24" i="1"/>
  <c r="N24" i="1"/>
  <c r="AI23" i="1"/>
  <c r="AH23" i="1"/>
  <c r="AK23" i="1" s="1"/>
  <c r="AC23" i="1"/>
  <c r="AB23" i="1"/>
  <c r="AA23" i="1"/>
  <c r="Z23" i="1"/>
  <c r="AD23" i="1" s="1"/>
  <c r="J23" i="1" s="1"/>
  <c r="W23" i="1"/>
  <c r="V23" i="1"/>
  <c r="U23" i="1"/>
  <c r="T23" i="1"/>
  <c r="Q23" i="1"/>
  <c r="P23" i="1"/>
  <c r="O23" i="1"/>
  <c r="N23" i="1"/>
  <c r="L23" i="1"/>
  <c r="G23" i="1"/>
  <c r="AI22" i="1"/>
  <c r="AH22" i="1"/>
  <c r="AC22" i="1"/>
  <c r="AB22" i="1"/>
  <c r="AA22" i="1"/>
  <c r="Z22" i="1"/>
  <c r="AD22" i="1" s="1"/>
  <c r="W22" i="1"/>
  <c r="V22" i="1"/>
  <c r="U22" i="1"/>
  <c r="T22" i="1"/>
  <c r="Q22" i="1"/>
  <c r="P22" i="1"/>
  <c r="O22" i="1"/>
  <c r="N22" i="1"/>
  <c r="AI21" i="1"/>
  <c r="AH21" i="1"/>
  <c r="AK21" i="1" s="1"/>
  <c r="AO21" i="1" s="1"/>
  <c r="AC21" i="1"/>
  <c r="AB21" i="1"/>
  <c r="AA21" i="1"/>
  <c r="Z21" i="1"/>
  <c r="AD21" i="1" s="1"/>
  <c r="J21" i="1" s="1"/>
  <c r="W21" i="1"/>
  <c r="V21" i="1"/>
  <c r="U21" i="1"/>
  <c r="T21" i="1"/>
  <c r="Q21" i="1"/>
  <c r="P21" i="1"/>
  <c r="O21" i="1"/>
  <c r="N21" i="1"/>
  <c r="M21" i="1"/>
  <c r="L21" i="1"/>
  <c r="G21" i="1"/>
  <c r="AI20" i="1"/>
  <c r="AH20" i="1"/>
  <c r="AK20" i="1" s="1"/>
  <c r="AO20" i="1" s="1"/>
  <c r="AC20" i="1"/>
  <c r="AB20" i="1"/>
  <c r="AA20" i="1"/>
  <c r="Z20" i="1"/>
  <c r="AD20" i="1" s="1"/>
  <c r="W20" i="1"/>
  <c r="V20" i="1"/>
  <c r="U20" i="1"/>
  <c r="T20" i="1"/>
  <c r="Q20" i="1"/>
  <c r="P20" i="1"/>
  <c r="O20" i="1"/>
  <c r="N20" i="1"/>
  <c r="S20" i="1" s="1"/>
  <c r="AI19" i="1"/>
  <c r="AH19" i="1"/>
  <c r="AC19" i="1"/>
  <c r="AB19" i="1"/>
  <c r="AA19" i="1"/>
  <c r="Z19" i="1"/>
  <c r="W19" i="1"/>
  <c r="V19" i="1"/>
  <c r="U19" i="1"/>
  <c r="T19" i="1"/>
  <c r="Q19" i="1"/>
  <c r="P19" i="1"/>
  <c r="O19" i="1"/>
  <c r="N19" i="1"/>
  <c r="S19" i="1" s="1"/>
  <c r="AI18" i="1"/>
  <c r="AH18" i="1"/>
  <c r="AC18" i="1"/>
  <c r="AB18" i="1"/>
  <c r="AA18" i="1"/>
  <c r="Z18" i="1"/>
  <c r="AD18" i="1" s="1"/>
  <c r="W18" i="1"/>
  <c r="V18" i="1"/>
  <c r="U18" i="1"/>
  <c r="T18" i="1"/>
  <c r="Q18" i="1"/>
  <c r="P18" i="1"/>
  <c r="O18" i="1"/>
  <c r="N18" i="1"/>
  <c r="S18" i="1" s="1"/>
  <c r="AI17" i="1"/>
  <c r="AH17" i="1"/>
  <c r="AK17" i="1" s="1"/>
  <c r="AO17" i="1" s="1"/>
  <c r="AC17" i="1"/>
  <c r="AB17" i="1"/>
  <c r="AA17" i="1"/>
  <c r="Z17" i="1"/>
  <c r="W17" i="1"/>
  <c r="V17" i="1"/>
  <c r="U17" i="1"/>
  <c r="T17" i="1"/>
  <c r="Q17" i="1"/>
  <c r="P17" i="1"/>
  <c r="O17" i="1"/>
  <c r="N17" i="1"/>
  <c r="M17" i="1"/>
  <c r="L17" i="1"/>
  <c r="G17" i="1" s="1"/>
  <c r="H17" i="1"/>
  <c r="AI16" i="1"/>
  <c r="AO16" i="1" s="1"/>
  <c r="AH16" i="1"/>
  <c r="AK16" i="1" s="1"/>
  <c r="AC16" i="1"/>
  <c r="AB16" i="1"/>
  <c r="AA16" i="1"/>
  <c r="Z16" i="1"/>
  <c r="W16" i="1"/>
  <c r="V16" i="1"/>
  <c r="U16" i="1"/>
  <c r="T16" i="1"/>
  <c r="Q16" i="1"/>
  <c r="P16" i="1"/>
  <c r="O16" i="1"/>
  <c r="N16" i="1"/>
  <c r="S16" i="1" s="1"/>
  <c r="AI15" i="1"/>
  <c r="AH15" i="1"/>
  <c r="AK15" i="1" s="1"/>
  <c r="I15" i="1" s="1"/>
  <c r="AC15" i="1"/>
  <c r="AB15" i="1"/>
  <c r="AA15" i="1"/>
  <c r="Z15" i="1"/>
  <c r="W15" i="1"/>
  <c r="V15" i="1"/>
  <c r="U15" i="1"/>
  <c r="T15" i="1"/>
  <c r="Y15" i="1" s="1"/>
  <c r="Q15" i="1"/>
  <c r="P15" i="1"/>
  <c r="O15" i="1"/>
  <c r="N15" i="1"/>
  <c r="S15" i="1" s="1"/>
  <c r="M15" i="1"/>
  <c r="L15" i="1"/>
  <c r="H15" i="1"/>
  <c r="G15" i="1"/>
  <c r="AI14" i="1"/>
  <c r="AK14" i="1" s="1"/>
  <c r="AO14" i="1" s="1"/>
  <c r="AH14" i="1"/>
  <c r="AC14" i="1"/>
  <c r="AB14" i="1"/>
  <c r="AA14" i="1"/>
  <c r="Z14" i="1"/>
  <c r="W14" i="1"/>
  <c r="V14" i="1"/>
  <c r="U14" i="1"/>
  <c r="T14" i="1"/>
  <c r="Y14" i="1" s="1"/>
  <c r="Q14" i="1"/>
  <c r="P14" i="1"/>
  <c r="O14" i="1"/>
  <c r="N14" i="1"/>
  <c r="S14" i="1" s="1"/>
  <c r="M14" i="1"/>
  <c r="L14" i="1"/>
  <c r="G14" i="1" s="1"/>
  <c r="H14" i="1"/>
  <c r="AI13" i="1"/>
  <c r="AH13" i="1"/>
  <c r="AC13" i="1"/>
  <c r="AB13" i="1"/>
  <c r="AA13" i="1"/>
  <c r="Z13" i="1"/>
  <c r="AD13" i="1" s="1"/>
  <c r="W13" i="1"/>
  <c r="V13" i="1"/>
  <c r="U13" i="1"/>
  <c r="T13" i="1"/>
  <c r="Y13" i="1" s="1"/>
  <c r="Q13" i="1"/>
  <c r="P13" i="1"/>
  <c r="O13" i="1"/>
  <c r="N13" i="1"/>
  <c r="M13" i="1"/>
  <c r="AI12" i="1"/>
  <c r="AH12" i="1"/>
  <c r="AC12" i="1"/>
  <c r="AB12" i="1"/>
  <c r="AA12" i="1"/>
  <c r="Z12" i="1"/>
  <c r="AD12" i="1" s="1"/>
  <c r="J12" i="1" s="1"/>
  <c r="W12" i="1"/>
  <c r="V12" i="1"/>
  <c r="U12" i="1"/>
  <c r="T12" i="1"/>
  <c r="Y12" i="1" s="1"/>
  <c r="Q12" i="1"/>
  <c r="P12" i="1"/>
  <c r="O12" i="1"/>
  <c r="N12" i="1"/>
  <c r="S12" i="1" s="1"/>
  <c r="L12" i="1"/>
  <c r="G12" i="1" s="1"/>
  <c r="AI11" i="1"/>
  <c r="AH11" i="1"/>
  <c r="AK11" i="1" s="1"/>
  <c r="AC11" i="1"/>
  <c r="AB11" i="1"/>
  <c r="AB10" i="1" s="1"/>
  <c r="AA11" i="1"/>
  <c r="Z11" i="1"/>
  <c r="W11" i="1"/>
  <c r="W10" i="1" s="1"/>
  <c r="V11" i="1"/>
  <c r="U11" i="1"/>
  <c r="T11" i="1"/>
  <c r="Q11" i="1"/>
  <c r="P11" i="1"/>
  <c r="O11" i="1"/>
  <c r="O25" i="1" s="1"/>
  <c r="N11" i="1"/>
  <c r="AN10" i="1"/>
  <c r="AM10" i="1"/>
  <c r="X10" i="1"/>
  <c r="R10" i="1"/>
  <c r="K10" i="1"/>
  <c r="M7" i="1"/>
  <c r="L7" i="1"/>
  <c r="Q120" i="1" l="1"/>
  <c r="G11" i="1"/>
  <c r="H20" i="1"/>
  <c r="I20" i="1"/>
  <c r="J22" i="1"/>
  <c r="L16" i="1"/>
  <c r="G16" i="1" s="1"/>
  <c r="V25" i="1"/>
  <c r="AO159" i="1"/>
  <c r="AP159" i="1" s="1"/>
  <c r="M156" i="1"/>
  <c r="AQ156" i="1" s="1"/>
  <c r="AO130" i="1"/>
  <c r="AP130" i="1" s="1"/>
  <c r="AA10" i="1"/>
  <c r="I131" i="1"/>
  <c r="J158" i="1"/>
  <c r="M22" i="1"/>
  <c r="H22" i="1" s="1"/>
  <c r="AD135" i="1"/>
  <c r="J166" i="1"/>
  <c r="AD14" i="1"/>
  <c r="J14" i="1" s="1"/>
  <c r="S22" i="1"/>
  <c r="L24" i="1"/>
  <c r="G24" i="1" s="1"/>
  <c r="H86" i="1"/>
  <c r="Y99" i="1"/>
  <c r="L171" i="1"/>
  <c r="G171" i="1" s="1"/>
  <c r="J18" i="1"/>
  <c r="AK19" i="1"/>
  <c r="AO57" i="1"/>
  <c r="AO125" i="1"/>
  <c r="AP125" i="1" s="1"/>
  <c r="AD99" i="1"/>
  <c r="J99" i="1" s="1"/>
  <c r="J56" i="1"/>
  <c r="I123" i="1"/>
  <c r="J161" i="1"/>
  <c r="J169" i="1"/>
  <c r="AB25" i="1"/>
  <c r="Y156" i="1"/>
  <c r="M81" i="1"/>
  <c r="I133" i="1"/>
  <c r="J163" i="1"/>
  <c r="T25" i="1"/>
  <c r="AO128" i="1"/>
  <c r="AP128" i="1" s="1"/>
  <c r="AO162" i="1"/>
  <c r="AP162" i="1" s="1"/>
  <c r="T10" i="1"/>
  <c r="AK156" i="1"/>
  <c r="Y17" i="1"/>
  <c r="Y19" i="1"/>
  <c r="S23" i="1"/>
  <c r="W25" i="1"/>
  <c r="Y18" i="1"/>
  <c r="Y20" i="1"/>
  <c r="M24" i="1"/>
  <c r="H24" i="1" s="1"/>
  <c r="AK13" i="1"/>
  <c r="AO13" i="1" s="1"/>
  <c r="AD16" i="1"/>
  <c r="Y21" i="1"/>
  <c r="S24" i="1"/>
  <c r="I53" i="1"/>
  <c r="J86" i="1"/>
  <c r="I95" i="1"/>
  <c r="L99" i="1"/>
  <c r="G99" i="1" s="1"/>
  <c r="L122" i="1"/>
  <c r="G122" i="1" s="1"/>
  <c r="S171" i="1"/>
  <c r="I170" i="1"/>
  <c r="D25" i="3"/>
  <c r="J160" i="1"/>
  <c r="J168" i="1"/>
  <c r="J170" i="1"/>
  <c r="J20" i="1"/>
  <c r="O10" i="1"/>
  <c r="AK18" i="1"/>
  <c r="AO18" i="1" s="1"/>
  <c r="J24" i="1"/>
  <c r="S84" i="1"/>
  <c r="M19" i="1"/>
  <c r="I19" i="1" s="1"/>
  <c r="J164" i="1"/>
  <c r="J13" i="1"/>
  <c r="P10" i="1"/>
  <c r="M11" i="1"/>
  <c r="I11" i="1" s="1"/>
  <c r="L25" i="1"/>
  <c r="G25" i="1" s="1"/>
  <c r="AD15" i="1"/>
  <c r="J15" i="1" s="1"/>
  <c r="I49" i="1"/>
  <c r="C84" i="1"/>
  <c r="Y120" i="1"/>
  <c r="N25" i="1"/>
  <c r="M12" i="1"/>
  <c r="H12" i="1" s="1"/>
  <c r="AD17" i="1"/>
  <c r="J17" i="1" s="1"/>
  <c r="Y22" i="1"/>
  <c r="Y23" i="1"/>
  <c r="I51" i="1"/>
  <c r="I55" i="1"/>
  <c r="L84" i="1"/>
  <c r="G84" i="1" s="1"/>
  <c r="M117" i="1"/>
  <c r="L156" i="1"/>
  <c r="G156" i="1" s="1"/>
  <c r="H164" i="1"/>
  <c r="J165" i="1"/>
  <c r="M44" i="1"/>
  <c r="L123" i="1"/>
  <c r="S126" i="1"/>
  <c r="O120" i="1"/>
  <c r="I18" i="1"/>
  <c r="Q25" i="1"/>
  <c r="Q10" i="1"/>
  <c r="AI25" i="1"/>
  <c r="AO11" i="1"/>
  <c r="I13" i="1"/>
  <c r="I21" i="1"/>
  <c r="P25" i="1"/>
  <c r="AH25" i="1"/>
  <c r="G126" i="1"/>
  <c r="J126" i="1"/>
  <c r="G130" i="1"/>
  <c r="J130" i="1"/>
  <c r="N10" i="1"/>
  <c r="S11" i="1"/>
  <c r="U10" i="1"/>
  <c r="AK12" i="1"/>
  <c r="I12" i="1" s="1"/>
  <c r="H13" i="1"/>
  <c r="S13" i="1"/>
  <c r="I14" i="1"/>
  <c r="AO15" i="1"/>
  <c r="Y16" i="1"/>
  <c r="I17" i="1"/>
  <c r="H19" i="1"/>
  <c r="H21" i="1"/>
  <c r="S21" i="1"/>
  <c r="M23" i="1"/>
  <c r="AO23" i="1"/>
  <c r="Y24" i="1"/>
  <c r="M47" i="1"/>
  <c r="L47" i="1"/>
  <c r="G47" i="1" s="1"/>
  <c r="J49" i="1"/>
  <c r="AD47" i="1"/>
  <c r="H50" i="1"/>
  <c r="H52" i="1"/>
  <c r="H53" i="1"/>
  <c r="J55" i="1"/>
  <c r="I93" i="1"/>
  <c r="H93" i="1"/>
  <c r="AO122" i="1"/>
  <c r="AP122" i="1" s="1"/>
  <c r="AK120" i="1"/>
  <c r="G125" i="1"/>
  <c r="J125" i="1"/>
  <c r="S125" i="1"/>
  <c r="G129" i="1"/>
  <c r="J129" i="1"/>
  <c r="S129" i="1"/>
  <c r="M62" i="1"/>
  <c r="Z10" i="1"/>
  <c r="AH10" i="1"/>
  <c r="Y11" i="1"/>
  <c r="AC25" i="1"/>
  <c r="AC10" i="1"/>
  <c r="S17" i="1"/>
  <c r="AK22" i="1"/>
  <c r="AK24" i="1"/>
  <c r="AO24" i="1" s="1"/>
  <c r="AA25" i="1"/>
  <c r="AK47" i="1"/>
  <c r="C51" i="1" s="1"/>
  <c r="AO48" i="1"/>
  <c r="Y47" i="1"/>
  <c r="Y62" i="1"/>
  <c r="H60" i="1"/>
  <c r="S99" i="1"/>
  <c r="G124" i="1"/>
  <c r="J124" i="1"/>
  <c r="S124" i="1"/>
  <c r="G128" i="1"/>
  <c r="J128" i="1"/>
  <c r="S128" i="1"/>
  <c r="L132" i="1"/>
  <c r="S132" i="1"/>
  <c r="AO19" i="1"/>
  <c r="S130" i="1"/>
  <c r="V10" i="1"/>
  <c r="AI10" i="1"/>
  <c r="M16" i="1"/>
  <c r="AD19" i="1"/>
  <c r="J19" i="1" s="1"/>
  <c r="G56" i="1"/>
  <c r="AD62" i="1"/>
  <c r="AK62" i="1"/>
  <c r="I89" i="1"/>
  <c r="H89" i="1"/>
  <c r="I97" i="1"/>
  <c r="H97" i="1"/>
  <c r="N120" i="1"/>
  <c r="N135" i="1"/>
  <c r="L121" i="1"/>
  <c r="S121" i="1"/>
  <c r="AO120" i="1"/>
  <c r="AO135" i="1"/>
  <c r="AP121" i="1"/>
  <c r="G127" i="1"/>
  <c r="J127" i="1"/>
  <c r="S127" i="1"/>
  <c r="G131" i="1"/>
  <c r="J131" i="1"/>
  <c r="S131" i="1"/>
  <c r="B122" i="1"/>
  <c r="B120" i="1"/>
  <c r="L62" i="1"/>
  <c r="G62" i="1" s="1"/>
  <c r="J52" i="1"/>
  <c r="M99" i="1"/>
  <c r="M84" i="1"/>
  <c r="AK99" i="1"/>
  <c r="J89" i="1"/>
  <c r="J93" i="1"/>
  <c r="J97" i="1"/>
  <c r="J122" i="1"/>
  <c r="G133" i="1"/>
  <c r="J133" i="1"/>
  <c r="S133" i="1"/>
  <c r="G134" i="1"/>
  <c r="J134" i="1"/>
  <c r="S134" i="1"/>
  <c r="U25" i="1"/>
  <c r="Z25" i="1"/>
  <c r="AD11" i="1"/>
  <c r="S62" i="1"/>
  <c r="S47" i="1"/>
  <c r="J50" i="1"/>
  <c r="H56" i="1"/>
  <c r="J60" i="1"/>
  <c r="AD84" i="1"/>
  <c r="I85" i="1"/>
  <c r="B88" i="1"/>
  <c r="J91" i="1"/>
  <c r="J95" i="1"/>
  <c r="Y135" i="1"/>
  <c r="I122" i="1"/>
  <c r="M120" i="1"/>
  <c r="M135" i="1"/>
  <c r="B160" i="1"/>
  <c r="C160" i="1" s="1"/>
  <c r="M171" i="1"/>
  <c r="AD171" i="1"/>
  <c r="J171" i="1" s="1"/>
  <c r="B158" i="1"/>
  <c r="C158" i="1" s="1"/>
  <c r="I158" i="1"/>
  <c r="AO158" i="1"/>
  <c r="AP158" i="1" s="1"/>
  <c r="AP171" i="1" s="1"/>
  <c r="B49" i="1"/>
  <c r="C49" i="1" s="1"/>
  <c r="AD156" i="1"/>
  <c r="H11" i="1" l="1"/>
  <c r="H156" i="1"/>
  <c r="J16" i="1"/>
  <c r="I22" i="1"/>
  <c r="C156" i="1"/>
  <c r="J84" i="1"/>
  <c r="L10" i="1"/>
  <c r="G10" i="1" s="1"/>
  <c r="C88" i="1"/>
  <c r="AO22" i="1"/>
  <c r="J156" i="1"/>
  <c r="I156" i="1"/>
  <c r="J123" i="1"/>
  <c r="G123" i="1"/>
  <c r="I120" i="1"/>
  <c r="H120" i="1"/>
  <c r="AO62" i="1"/>
  <c r="AO47" i="1"/>
  <c r="H62" i="1"/>
  <c r="I62" i="1"/>
  <c r="I23" i="1"/>
  <c r="H23" i="1"/>
  <c r="H171" i="1"/>
  <c r="I171" i="1"/>
  <c r="AD25" i="1"/>
  <c r="J25" i="1" s="1"/>
  <c r="J11" i="1"/>
  <c r="AD10" i="1"/>
  <c r="J10" i="1" s="1"/>
  <c r="I84" i="1"/>
  <c r="AP84" i="1"/>
  <c r="H84" i="1"/>
  <c r="C124" i="1"/>
  <c r="S120" i="1"/>
  <c r="S135" i="1"/>
  <c r="C86" i="1"/>
  <c r="Y25" i="1"/>
  <c r="Y10" i="1"/>
  <c r="AQ47" i="1"/>
  <c r="I47" i="1"/>
  <c r="H47" i="1"/>
  <c r="AO12" i="1"/>
  <c r="G132" i="1"/>
  <c r="J132" i="1"/>
  <c r="AP156" i="1"/>
  <c r="I99" i="1"/>
  <c r="H99" i="1"/>
  <c r="C122" i="1"/>
  <c r="AP135" i="1"/>
  <c r="AP120" i="1"/>
  <c r="G121" i="1"/>
  <c r="L135" i="1"/>
  <c r="L120" i="1"/>
  <c r="J121" i="1"/>
  <c r="H16" i="1"/>
  <c r="I16" i="1"/>
  <c r="C47" i="1"/>
  <c r="M10" i="1"/>
  <c r="J47" i="1"/>
  <c r="AO25" i="1"/>
  <c r="AO10" i="1"/>
  <c r="AK10" i="1"/>
  <c r="S25" i="1"/>
  <c r="S10" i="1"/>
  <c r="AO156" i="1"/>
  <c r="H135" i="1"/>
  <c r="I135" i="1"/>
  <c r="AO171" i="1"/>
  <c r="J62" i="1"/>
  <c r="M25" i="1"/>
  <c r="I24" i="1"/>
  <c r="AK25" i="1"/>
  <c r="I25" i="1" l="1"/>
  <c r="H25" i="1"/>
  <c r="I10" i="1"/>
  <c r="H10" i="1"/>
  <c r="G120" i="1"/>
  <c r="J120" i="1"/>
  <c r="G135" i="1"/>
  <c r="J135" i="1"/>
  <c r="C1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pribba</author>
  </authors>
  <commentList>
    <comment ref="U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U7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U10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U14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  <comment ref="U18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pribba</author>
  </authors>
  <commentList>
    <comment ref="H34" authorId="0" shapeId="0" xr:uid="{C10875FB-4435-4415-BE88-FF7EA6543CFD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pribba</author>
  </authors>
  <commentList>
    <comment ref="Q3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pribba:</t>
        </r>
        <r>
          <rPr>
            <sz val="9"/>
            <color indexed="81"/>
            <rFont val="Tahoma"/>
            <family val="2"/>
          </rPr>
          <t xml:space="preserve">
Nama_Kepala Dinas</t>
        </r>
      </text>
    </comment>
  </commentList>
</comments>
</file>

<file path=xl/sharedStrings.xml><?xml version="1.0" encoding="utf-8"?>
<sst xmlns="http://schemas.openxmlformats.org/spreadsheetml/2006/main" count="585" uniqueCount="133">
  <si>
    <t>MENU</t>
  </si>
  <si>
    <t>HASIL PERHITUNGAN APK/APM/APS</t>
  </si>
  <si>
    <t>PENDIDIKAN DASAR (SD/MI/Sederajat dan SMP/MTs/Sederajat)</t>
  </si>
  <si>
    <t>TAHUN AJARAN 2023/2024</t>
  </si>
  <si>
    <t>KABUPATEN DEMAK</t>
  </si>
  <si>
    <t>I. PENDIDIKAN DASAR</t>
  </si>
  <si>
    <t>APK KAB. DEMAK</t>
  </si>
  <si>
    <t>No.</t>
  </si>
  <si>
    <t>KECAMATAN</t>
  </si>
  <si>
    <r>
      <rPr>
        <b/>
        <sz val="10"/>
        <rFont val="Segoe UI"/>
        <family val="2"/>
      </rPr>
      <t xml:space="preserve">APK </t>
    </r>
    <r>
      <rPr>
        <sz val="10"/>
        <rFont val="Segoe UI"/>
        <family val="2"/>
      </rPr>
      <t xml:space="preserve">
Pendidikan Dasar
%</t>
    </r>
  </si>
  <si>
    <r>
      <rPr>
        <b/>
        <sz val="10"/>
        <rFont val="Segoe UI"/>
        <family val="2"/>
      </rPr>
      <t>APM</t>
    </r>
    <r>
      <rPr>
        <sz val="10"/>
        <rFont val="Segoe UI"/>
        <family val="2"/>
      </rPr>
      <t xml:space="preserve">
Pendidikan Dasar
%</t>
    </r>
  </si>
  <si>
    <r>
      <rPr>
        <b/>
        <sz val="10"/>
        <rFont val="Segoe UI"/>
        <family val="2"/>
      </rPr>
      <t>APS
07 - 15 Tahun</t>
    </r>
    <r>
      <rPr>
        <sz val="10"/>
        <rFont val="Segoe UI"/>
        <family val="2"/>
      </rPr>
      <t xml:space="preserve">
%</t>
    </r>
  </si>
  <si>
    <r>
      <rPr>
        <b/>
        <sz val="10"/>
        <color rgb="FFFF0000"/>
        <rFont val="Segoe UI"/>
        <family val="2"/>
      </rPr>
      <t>Angka Putus Sekolah</t>
    </r>
    <r>
      <rPr>
        <sz val="10"/>
        <rFont val="Segoe UI"/>
        <family val="2"/>
      </rPr>
      <t xml:space="preserve">
Pendidikan Dasar
%</t>
    </r>
  </si>
  <si>
    <t>Jumlah 
Penduduk 
Usia 7-15 
Tahun</t>
  </si>
  <si>
    <t>JUMLAH SISWA</t>
  </si>
  <si>
    <t>JUMLAH</t>
  </si>
  <si>
    <t>Jumlah Siswa MTs
&lt;13 Tahun</t>
  </si>
  <si>
    <t>Jumlah Siswa Paket B
&lt;13 Tahun</t>
  </si>
  <si>
    <t>Jumlah</t>
  </si>
  <si>
    <t>Angka Rapor Pendidikan</t>
  </si>
  <si>
    <t>APM KAB. DEMAK</t>
  </si>
  <si>
    <t>Kelas 1 s.d. 9</t>
  </si>
  <si>
    <t>Usia 7-15 Tahun</t>
  </si>
  <si>
    <t>DROP OUT /PUTUS SEKOLAH</t>
  </si>
  <si>
    <t>Usia &gt;7 Tahun</t>
  </si>
  <si>
    <t>Usia &lt;15 Tahun</t>
  </si>
  <si>
    <t>tidak tersedia</t>
  </si>
  <si>
    <t>SD/SMP</t>
  </si>
  <si>
    <t>MI/MTs</t>
  </si>
  <si>
    <t>Paket A  &amp; B</t>
  </si>
  <si>
    <t>SLB</t>
  </si>
  <si>
    <t>Lainnya</t>
  </si>
  <si>
    <t>Total</t>
  </si>
  <si>
    <t>MI /MTs</t>
  </si>
  <si>
    <t>PAUD/Sederajat</t>
  </si>
  <si>
    <t>SM/Sederajat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</si>
  <si>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</si>
  <si>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</si>
  <si>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</si>
  <si>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</si>
  <si>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</si>
  <si>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</si>
  <si>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</si>
  <si>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Wonosalam</t>
  </si>
  <si>
    <t>Kec. Demak</t>
  </si>
  <si>
    <t>Kec. Dempet</t>
  </si>
  <si>
    <t>Kec. Gajah</t>
  </si>
  <si>
    <t>Kec. Karanganyar</t>
  </si>
  <si>
    <t>Kec. Mijen</t>
  </si>
  <si>
    <t>Kec. Wedung</t>
  </si>
  <si>
    <t>Kec. Kebonagung</t>
  </si>
  <si>
    <t>TOTAL</t>
  </si>
  <si>
    <t>Demak, 22 Februari 2024</t>
  </si>
  <si>
    <t>KepalaDinas Pendidikan dan Kebudayaan</t>
  </si>
  <si>
    <t>Kab. Demak</t>
  </si>
  <si>
    <t>HARIS WAHYUDI RIDWAN, AP, M.Si</t>
  </si>
  <si>
    <t>Pembina Utama Muda</t>
  </si>
  <si>
    <t>NIP. 197606061995011001</t>
  </si>
  <si>
    <t>SD/MI/SLB DAN PAKET A</t>
  </si>
  <si>
    <t>I. SD/MI/Paket A/SDLB/Sederajat</t>
  </si>
  <si>
    <r>
      <rPr>
        <b/>
        <sz val="10"/>
        <rFont val="Segoe UI"/>
        <family val="2"/>
      </rPr>
      <t xml:space="preserve">APK </t>
    </r>
    <r>
      <rPr>
        <sz val="10"/>
        <rFont val="Segoe UI"/>
        <family val="2"/>
      </rPr>
      <t xml:space="preserve">
SD /MI 
/PAKET A
%</t>
    </r>
  </si>
  <si>
    <r>
      <rPr>
        <b/>
        <sz val="10"/>
        <rFont val="Segoe UI"/>
        <family val="2"/>
      </rPr>
      <t>APM</t>
    </r>
    <r>
      <rPr>
        <sz val="10"/>
        <rFont val="Segoe UI"/>
        <family val="2"/>
      </rPr>
      <t xml:space="preserve">
SD /MI 
/PAKET A
%</t>
    </r>
  </si>
  <si>
    <r>
      <rPr>
        <b/>
        <sz val="10"/>
        <rFont val="Segoe UI"/>
        <family val="2"/>
      </rPr>
      <t>APS
07 - 12 Tahun</t>
    </r>
    <r>
      <rPr>
        <sz val="10"/>
        <rFont val="Segoe UI"/>
        <family val="2"/>
      </rPr>
      <t xml:space="preserve">
SD /MI 
/PAKET A
%</t>
    </r>
  </si>
  <si>
    <r>
      <rPr>
        <b/>
        <sz val="10"/>
        <color rgb="FFFF0000"/>
        <rFont val="Segoe UI"/>
        <family val="2"/>
      </rPr>
      <t>Angka Putus Sekolah</t>
    </r>
    <r>
      <rPr>
        <sz val="10"/>
        <rFont val="Segoe UI"/>
        <family val="2"/>
      </rPr>
      <t xml:space="preserve">
SD /MI 
/PAKET A
%</t>
    </r>
  </si>
  <si>
    <t>Jumlah 
Penduduk 
Usia 7-12 
Tahun</t>
  </si>
  <si>
    <t>Kelas 1 s.d. 6</t>
  </si>
  <si>
    <t>Usia 7-12 Tahun</t>
  </si>
  <si>
    <t>Usia &lt;13 Tahun</t>
  </si>
  <si>
    <t>Berusia &lt;13 Tahun</t>
  </si>
  <si>
    <t>DATA RAPORT PENDIDIKAN</t>
  </si>
  <si>
    <t>SD</t>
  </si>
  <si>
    <t>MI</t>
  </si>
  <si>
    <t>Paket A</t>
  </si>
  <si>
    <t>SMP/Sederajat</t>
  </si>
  <si>
    <t>MTs</t>
  </si>
  <si>
    <t>PAKET B</t>
  </si>
  <si>
    <t>hitung APK</t>
  </si>
  <si>
    <t>APK</t>
  </si>
  <si>
    <t>Hitung APM</t>
  </si>
  <si>
    <t>APM</t>
  </si>
  <si>
    <t>Hitung APS</t>
  </si>
  <si>
    <t>APS</t>
  </si>
  <si>
    <t>SMP/MTs/SLB DAN PAKET B</t>
  </si>
  <si>
    <t>II. SMP/MTs/Paket B/SMPLB /Sederajat</t>
  </si>
  <si>
    <r>
      <rPr>
        <b/>
        <sz val="10"/>
        <rFont val="Segoe UI"/>
        <family val="2"/>
      </rPr>
      <t xml:space="preserve">APK </t>
    </r>
    <r>
      <rPr>
        <sz val="10"/>
        <rFont val="Segoe UI"/>
        <family val="2"/>
      </rPr>
      <t xml:space="preserve">
SMP /MTs 
/PAKET B
%</t>
    </r>
  </si>
  <si>
    <r>
      <rPr>
        <b/>
        <sz val="10"/>
        <rFont val="Segoe UI"/>
        <family val="2"/>
      </rPr>
      <t>APM</t>
    </r>
    <r>
      <rPr>
        <sz val="10"/>
        <rFont val="Segoe UI"/>
        <family val="2"/>
      </rPr>
      <t xml:space="preserve">
SMP /MTs 
/PAKET B
%</t>
    </r>
  </si>
  <si>
    <r>
      <rPr>
        <b/>
        <sz val="10"/>
        <rFont val="Segoe UI"/>
        <family val="2"/>
      </rPr>
      <t>APS
13 - 15 Tahun</t>
    </r>
    <r>
      <rPr>
        <sz val="10"/>
        <rFont val="Segoe UI"/>
        <family val="2"/>
      </rPr>
      <t xml:space="preserve">
SMP /MTs 
/PAKET B
%</t>
    </r>
  </si>
  <si>
    <r>
      <rPr>
        <b/>
        <sz val="10"/>
        <color rgb="FFFF0000"/>
        <rFont val="Segoe UI"/>
        <family val="2"/>
      </rPr>
      <t>Angka Putus Sekolah</t>
    </r>
    <r>
      <rPr>
        <sz val="10"/>
        <rFont val="Segoe UI"/>
        <family val="2"/>
      </rPr>
      <t xml:space="preserve">
SMP /MTs 
/PAKET B
%</t>
    </r>
  </si>
  <si>
    <t>Jumlah 
Penduduk 
Usia 13-15 
Tahun</t>
  </si>
  <si>
    <t>Kelas 7 s.d. 9</t>
  </si>
  <si>
    <t>Usia 13-15 Tahun</t>
  </si>
  <si>
    <t>Usia &gt;13 Tahun</t>
  </si>
  <si>
    <t>SMP</t>
  </si>
  <si>
    <t>Paket B</t>
  </si>
  <si>
    <t>SMP /SLB</t>
  </si>
  <si>
    <t>SD/Sederajat</t>
  </si>
  <si>
    <t>SMA/SMK/MA DAN PAKET C</t>
  </si>
  <si>
    <t>III. SMA/SMK/MA/Paket C/SMALB /Sederajat</t>
  </si>
  <si>
    <r>
      <rPr>
        <b/>
        <sz val="10"/>
        <rFont val="Segoe UI"/>
        <family val="2"/>
      </rPr>
      <t xml:space="preserve">APK </t>
    </r>
    <r>
      <rPr>
        <sz val="10"/>
        <rFont val="Segoe UI"/>
        <family val="2"/>
      </rPr>
      <t xml:space="preserve">
SMA /SMK /MA 
/PAKET C
%</t>
    </r>
  </si>
  <si>
    <r>
      <rPr>
        <b/>
        <sz val="10"/>
        <rFont val="Segoe UI"/>
        <family val="2"/>
      </rPr>
      <t>APM</t>
    </r>
    <r>
      <rPr>
        <sz val="10"/>
        <rFont val="Segoe UI"/>
        <family val="2"/>
      </rPr>
      <t xml:space="preserve">
SMA /SMK /MA 
/PAKET C
%</t>
    </r>
  </si>
  <si>
    <r>
      <rPr>
        <b/>
        <sz val="10"/>
        <rFont val="Segoe UI"/>
        <family val="2"/>
      </rPr>
      <t>APS
16 - 18 Tahun</t>
    </r>
    <r>
      <rPr>
        <sz val="10"/>
        <rFont val="Segoe UI"/>
        <family val="2"/>
      </rPr>
      <t xml:space="preserve">
SMA /SMK /MA 
/PAKET C
%</t>
    </r>
  </si>
  <si>
    <r>
      <rPr>
        <b/>
        <sz val="10"/>
        <color rgb="FFFF0000"/>
        <rFont val="Segoe UI"/>
        <family val="2"/>
      </rPr>
      <t>Angka Putus Sekolah</t>
    </r>
    <r>
      <rPr>
        <sz val="10"/>
        <rFont val="Segoe UI"/>
        <family val="2"/>
      </rPr>
      <t xml:space="preserve">
SMA /SMK /MA 
/PAKET C
%</t>
    </r>
  </si>
  <si>
    <t>Jumlah 
Penduduk 
Usia 16-18 
Tahun</t>
  </si>
  <si>
    <t>Jumlah Siswa D2
&lt;18 Tahun</t>
  </si>
  <si>
    <t>Jumlah Siswa D3
&lt;18 Tahun</t>
  </si>
  <si>
    <t>Jumlah Siswa S1
&lt;18 Tahun</t>
  </si>
  <si>
    <t>Kelas 10 s.d. 12</t>
  </si>
  <si>
    <t>Usia 16-18 Tahun</t>
  </si>
  <si>
    <t>Usia &gt;15 Tahun</t>
  </si>
  <si>
    <t>Usia &lt;18 Tahun</t>
  </si>
  <si>
    <t>SMA</t>
  </si>
  <si>
    <t>SMK</t>
  </si>
  <si>
    <t>MA</t>
  </si>
  <si>
    <t>PAKET C</t>
  </si>
  <si>
    <t>PT/Sederajat</t>
  </si>
  <si>
    <t>PENDIDIKAN KESETARAAN</t>
  </si>
  <si>
    <t>PAKET A, PAKET B DAN PAKET C</t>
  </si>
  <si>
    <t>IV. PENDIDIKAN KESETARAAN (PAKET)</t>
  </si>
  <si>
    <t>Jumlah warga negara usia 7-18 tahun yang belum menyelesaikan pendidikan dasar dan atau menengah yang berpartisipasi dalam pendidikan kesetaraan</t>
  </si>
  <si>
    <r>
      <rPr>
        <b/>
        <sz val="10"/>
        <rFont val="Segoe UI"/>
        <family val="2"/>
      </rPr>
      <t xml:space="preserve">APK 
</t>
    </r>
    <r>
      <rPr>
        <sz val="10"/>
        <rFont val="Segoe UI"/>
        <family val="2"/>
      </rPr>
      <t>PAKET
%</t>
    </r>
  </si>
  <si>
    <r>
      <rPr>
        <b/>
        <sz val="10"/>
        <rFont val="Segoe UI"/>
        <family val="2"/>
      </rPr>
      <t>APM</t>
    </r>
    <r>
      <rPr>
        <sz val="10"/>
        <rFont val="Segoe UI"/>
        <family val="2"/>
      </rPr>
      <t xml:space="preserve">
PAKET 
%</t>
    </r>
  </si>
  <si>
    <r>
      <rPr>
        <b/>
        <sz val="10"/>
        <rFont val="Segoe UI"/>
        <family val="2"/>
      </rPr>
      <t>APS
7 - 18 Tahun</t>
    </r>
    <r>
      <rPr>
        <sz val="10"/>
        <rFont val="Segoe UI"/>
        <family val="2"/>
      </rPr>
      <t xml:space="preserve">
PAKET
%</t>
    </r>
  </si>
  <si>
    <r>
      <rPr>
        <b/>
        <sz val="10"/>
        <color rgb="FFFF0000"/>
        <rFont val="Segoe UI"/>
        <family val="2"/>
      </rPr>
      <t>Angka Putus Sekolah</t>
    </r>
    <r>
      <rPr>
        <sz val="10"/>
        <rFont val="Segoe UI"/>
        <family val="2"/>
      </rPr>
      <t xml:space="preserve">
PAKET
%</t>
    </r>
  </si>
  <si>
    <t>Jumlah 
Penduduk 
Usia 7-18 
yang Tidak Bersekolah</t>
  </si>
  <si>
    <t>JUMLAH SISWA TINGKAT</t>
  </si>
  <si>
    <t>JUMLAH SISWA USIA</t>
  </si>
  <si>
    <t>1 s.d. 6</t>
  </si>
  <si>
    <t>7-18 Tahun</t>
  </si>
  <si>
    <t>PAKET A</t>
  </si>
  <si>
    <t xml:space="preserve">Ponpes </t>
  </si>
  <si>
    <t>Jumlah Penduduk Usia 7 - 12 Tahun</t>
  </si>
  <si>
    <t>APM SD /MI 
/PAKET A
%</t>
  </si>
  <si>
    <t>Jumlah Penduduk 
Usia 7-12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</si>
</sst>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_-* #,##0_-;\-* #,##0_-;_-* &quot;-&quot;??_-;_-@_-"/>
  </numFmts>
  <fonts count="3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rgb="FFC00000"/>
      <name val="Arial"/>
      <family val="2"/>
    </font>
    <font>
      <b/>
      <sz val="12"/>
      <color theme="0"/>
      <name val="Arial"/>
      <family val="2"/>
    </font>
    <font>
      <b/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FF0000"/>
      <name val="Segoe UI"/>
      <family val="2"/>
    </font>
    <font>
      <b/>
      <sz val="11"/>
      <name val="Segoe UI"/>
      <family val="2"/>
    </font>
    <font>
      <u/>
      <sz val="11"/>
      <color theme="10"/>
      <name val="Calibri"/>
      <family val="2"/>
      <charset val="1"/>
      <scheme val="minor"/>
    </font>
    <font>
      <b/>
      <u/>
      <sz val="11"/>
      <color theme="10"/>
      <name val="Calibri"/>
      <family val="2"/>
      <scheme val="minor"/>
    </font>
    <font>
      <b/>
      <sz val="11"/>
      <color theme="10"/>
      <name val="Calibri"/>
      <family val="2"/>
      <scheme val="minor"/>
    </font>
    <font>
      <b/>
      <sz val="9"/>
      <color rgb="FF353535"/>
      <name val="Lucida Sans Unicode"/>
      <family val="2"/>
    </font>
    <font>
      <sz val="10"/>
      <color theme="1"/>
      <name val="Segoe UI"/>
      <family val="2"/>
    </font>
    <font>
      <sz val="9"/>
      <color rgb="FF353535"/>
      <name val="Lucida Sans Unicode"/>
      <family val="2"/>
    </font>
    <font>
      <sz val="10"/>
      <color theme="1"/>
      <name val="Calibri"/>
      <family val="2"/>
      <charset val="1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charset val="1"/>
      <scheme val="minor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b/>
      <u/>
      <sz val="12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2"/>
      <color rgb="FFFF0000"/>
      <name val="Arial"/>
      <family val="2"/>
    </font>
    <font>
      <b/>
      <sz val="9"/>
      <name val="Segoe U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4FBFF"/>
        <bgColor indexed="64"/>
      </patternFill>
    </fill>
    <fill>
      <patternFill patternType="solid">
        <fgColor rgb="FFD5D8DA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165" fontId="1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1" applyAlignment="1">
      <alignment vertical="center"/>
    </xf>
    <xf numFmtId="0" fontId="3" fillId="0" borderId="0" xfId="2" applyFont="1" applyAlignment="1">
      <alignment horizont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2" borderId="0" xfId="1" applyFont="1" applyFill="1" applyAlignment="1">
      <alignment vertical="center"/>
    </xf>
    <xf numFmtId="0" fontId="2" fillId="2" borderId="0" xfId="1" applyFill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1" fillId="0" borderId="0" xfId="2"/>
    <xf numFmtId="0" fontId="7" fillId="0" borderId="0" xfId="1" applyFont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0" borderId="0" xfId="1" applyFont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164" fontId="2" fillId="2" borderId="0" xfId="1" applyNumberFormat="1" applyFill="1" applyAlignment="1">
      <alignment vertical="center"/>
    </xf>
    <xf numFmtId="0" fontId="8" fillId="0" borderId="0" xfId="1" applyFont="1" applyAlignment="1">
      <alignment vertical="center"/>
    </xf>
    <xf numFmtId="4" fontId="2" fillId="0" borderId="0" xfId="1" applyNumberFormat="1" applyAlignment="1">
      <alignment vertical="center"/>
    </xf>
    <xf numFmtId="164" fontId="2" fillId="0" borderId="0" xfId="1" applyNumberFormat="1" applyAlignment="1">
      <alignment vertical="center"/>
    </xf>
    <xf numFmtId="0" fontId="2" fillId="0" borderId="0" xfId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/>
    </xf>
    <xf numFmtId="0" fontId="9" fillId="3" borderId="8" xfId="1" quotePrefix="1" applyFont="1" applyFill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9" fillId="3" borderId="15" xfId="1" applyFont="1" applyFill="1" applyBorder="1" applyAlignment="1">
      <alignment vertical="center"/>
    </xf>
    <xf numFmtId="0" fontId="9" fillId="3" borderId="16" xfId="1" applyFont="1" applyFill="1" applyBorder="1" applyAlignment="1">
      <alignment vertical="center"/>
    </xf>
    <xf numFmtId="0" fontId="12" fillId="3" borderId="16" xfId="1" applyFont="1" applyFill="1" applyBorder="1" applyAlignment="1">
      <alignment horizontal="center" vertical="top"/>
    </xf>
    <xf numFmtId="0" fontId="9" fillId="3" borderId="16" xfId="1" applyFont="1" applyFill="1" applyBorder="1" applyAlignment="1">
      <alignment vertical="center" wrapText="1"/>
    </xf>
    <xf numFmtId="0" fontId="10" fillId="3" borderId="17" xfId="1" applyFont="1" applyFill="1" applyBorder="1" applyAlignment="1">
      <alignment vertical="center"/>
    </xf>
    <xf numFmtId="0" fontId="9" fillId="2" borderId="15" xfId="1" applyFont="1" applyFill="1" applyBorder="1" applyAlignment="1">
      <alignment vertical="center"/>
    </xf>
    <xf numFmtId="0" fontId="9" fillId="2" borderId="16" xfId="1" applyFont="1" applyFill="1" applyBorder="1" applyAlignment="1">
      <alignment vertical="center"/>
    </xf>
    <xf numFmtId="0" fontId="12" fillId="2" borderId="16" xfId="1" applyFont="1" applyFill="1" applyBorder="1" applyAlignment="1">
      <alignment horizontal="center" vertical="top"/>
    </xf>
    <xf numFmtId="0" fontId="9" fillId="2" borderId="16" xfId="1" applyFont="1" applyFill="1" applyBorder="1" applyAlignment="1">
      <alignment vertical="center" wrapText="1"/>
    </xf>
    <xf numFmtId="0" fontId="10" fillId="2" borderId="17" xfId="1" applyFont="1" applyFill="1" applyBorder="1" applyAlignment="1">
      <alignment vertical="center"/>
    </xf>
    <xf numFmtId="0" fontId="10" fillId="3" borderId="16" xfId="1" applyFont="1" applyFill="1" applyBorder="1" applyAlignment="1">
      <alignment horizontal="center" vertical="top"/>
    </xf>
    <xf numFmtId="0" fontId="10" fillId="3" borderId="18" xfId="1" applyFont="1" applyFill="1" applyBorder="1" applyAlignment="1">
      <alignment vertical="center"/>
    </xf>
    <xf numFmtId="0" fontId="9" fillId="2" borderId="19" xfId="1" applyFont="1" applyFill="1" applyBorder="1" applyAlignment="1">
      <alignment horizontal="center" vertical="center" wrapText="1"/>
    </xf>
    <xf numFmtId="0" fontId="9" fillId="2" borderId="19" xfId="1" quotePrefix="1" applyFont="1" applyFill="1" applyBorder="1" applyAlignment="1">
      <alignment horizontal="center" vertical="center" wrapText="1"/>
    </xf>
    <xf numFmtId="0" fontId="9" fillId="3" borderId="14" xfId="1" quotePrefix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9" fillId="3" borderId="19" xfId="1" quotePrefix="1" applyFont="1" applyFill="1" applyBorder="1" applyAlignment="1">
      <alignment horizontal="center" vertical="center" wrapText="1"/>
    </xf>
    <xf numFmtId="0" fontId="14" fillId="5" borderId="22" xfId="3" applyFont="1" applyFill="1" applyBorder="1" applyAlignment="1">
      <alignment horizontal="left" vertical="center"/>
    </xf>
    <xf numFmtId="0" fontId="14" fillId="5" borderId="23" xfId="3" applyFont="1" applyFill="1" applyBorder="1" applyAlignment="1">
      <alignment horizontal="center" vertical="center"/>
    </xf>
    <xf numFmtId="2" fontId="15" fillId="5" borderId="23" xfId="3" applyNumberFormat="1" applyFont="1" applyFill="1" applyBorder="1" applyAlignment="1">
      <alignment horizontal="center" vertical="center"/>
    </xf>
    <xf numFmtId="3" fontId="15" fillId="5" borderId="23" xfId="3" applyNumberFormat="1" applyFont="1" applyFill="1" applyBorder="1" applyAlignment="1">
      <alignment horizontal="center" vertical="center"/>
    </xf>
    <xf numFmtId="3" fontId="15" fillId="2" borderId="23" xfId="3" applyNumberFormat="1" applyFont="1" applyFill="1" applyBorder="1" applyAlignment="1">
      <alignment horizontal="center" vertical="center"/>
    </xf>
    <xf numFmtId="3" fontId="15" fillId="5" borderId="24" xfId="3" applyNumberFormat="1" applyFont="1" applyFill="1" applyBorder="1" applyAlignment="1">
      <alignment horizontal="center" vertical="center"/>
    </xf>
    <xf numFmtId="164" fontId="15" fillId="0" borderId="0" xfId="3" applyNumberFormat="1" applyFont="1" applyAlignment="1">
      <alignment vertical="center"/>
    </xf>
    <xf numFmtId="10" fontId="2" fillId="0" borderId="8" xfId="4" applyNumberFormat="1" applyFont="1" applyBorder="1" applyAlignment="1">
      <alignment vertical="center"/>
    </xf>
    <xf numFmtId="0" fontId="14" fillId="6" borderId="8" xfId="3" applyFont="1" applyFill="1" applyBorder="1" applyAlignment="1">
      <alignment horizontal="left" vertical="center"/>
    </xf>
    <xf numFmtId="3" fontId="16" fillId="2" borderId="8" xfId="5" applyNumberFormat="1" applyFont="1" applyFill="1" applyBorder="1" applyAlignment="1">
      <alignment horizontal="center" vertical="center" wrapText="1"/>
    </xf>
    <xf numFmtId="3" fontId="16" fillId="7" borderId="8" xfId="5" applyNumberFormat="1" applyFont="1" applyFill="1" applyBorder="1" applyAlignment="1">
      <alignment horizontal="center" vertical="center" wrapText="1"/>
    </xf>
    <xf numFmtId="0" fontId="17" fillId="0" borderId="25" xfId="2" applyFont="1" applyBorder="1" applyAlignment="1">
      <alignment horizontal="center"/>
    </xf>
    <xf numFmtId="0" fontId="17" fillId="0" borderId="19" xfId="2" applyFont="1" applyBorder="1"/>
    <xf numFmtId="4" fontId="17" fillId="0" borderId="19" xfId="2" applyNumberFormat="1" applyFont="1" applyBorder="1" applyAlignment="1">
      <alignment horizontal="center"/>
    </xf>
    <xf numFmtId="3" fontId="17" fillId="0" borderId="19" xfId="2" applyNumberFormat="1" applyFont="1" applyBorder="1" applyAlignment="1">
      <alignment horizontal="center"/>
    </xf>
    <xf numFmtId="3" fontId="17" fillId="2" borderId="19" xfId="2" applyNumberFormat="1" applyFont="1" applyFill="1" applyBorder="1" applyAlignment="1">
      <alignment horizontal="center"/>
    </xf>
    <xf numFmtId="3" fontId="17" fillId="0" borderId="26" xfId="2" applyNumberFormat="1" applyFont="1" applyBorder="1" applyAlignment="1">
      <alignment horizontal="center"/>
    </xf>
    <xf numFmtId="164" fontId="2" fillId="0" borderId="8" xfId="1" applyNumberFormat="1" applyBorder="1" applyAlignment="1">
      <alignment vertical="center"/>
    </xf>
    <xf numFmtId="0" fontId="9" fillId="0" borderId="8" xfId="1" applyFont="1" applyBorder="1" applyAlignment="1">
      <alignment vertical="center"/>
    </xf>
    <xf numFmtId="3" fontId="9" fillId="2" borderId="8" xfId="1" applyNumberFormat="1" applyFont="1" applyFill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3" fontId="18" fillId="7" borderId="8" xfId="5" applyNumberFormat="1" applyFont="1" applyFill="1" applyBorder="1" applyAlignment="1">
      <alignment horizontal="center" wrapText="1"/>
    </xf>
    <xf numFmtId="3" fontId="18" fillId="7" borderId="8" xfId="2" applyNumberFormat="1" applyFont="1" applyFill="1" applyBorder="1" applyAlignment="1">
      <alignment horizontal="center" vertical="center" wrapText="1"/>
    </xf>
    <xf numFmtId="0" fontId="18" fillId="7" borderId="8" xfId="2" applyFont="1" applyFill="1" applyBorder="1" applyAlignment="1">
      <alignment vertical="center" wrapText="1"/>
    </xf>
    <xf numFmtId="0" fontId="17" fillId="0" borderId="13" xfId="2" applyFont="1" applyBorder="1" applyAlignment="1">
      <alignment horizontal="center"/>
    </xf>
    <xf numFmtId="0" fontId="17" fillId="0" borderId="8" xfId="2" applyFont="1" applyBorder="1"/>
    <xf numFmtId="3" fontId="17" fillId="0" borderId="8" xfId="2" applyNumberFormat="1" applyFont="1" applyBorder="1" applyAlignment="1">
      <alignment horizontal="center"/>
    </xf>
    <xf numFmtId="3" fontId="17" fillId="2" borderId="8" xfId="2" applyNumberFormat="1" applyFont="1" applyFill="1" applyBorder="1" applyAlignment="1">
      <alignment horizontal="center"/>
    </xf>
    <xf numFmtId="3" fontId="17" fillId="0" borderId="27" xfId="2" applyNumberFormat="1" applyFont="1" applyBorder="1" applyAlignment="1">
      <alignment horizontal="center"/>
    </xf>
    <xf numFmtId="0" fontId="18" fillId="8" borderId="8" xfId="2" applyFont="1" applyFill="1" applyBorder="1" applyAlignment="1">
      <alignment vertical="center" wrapText="1"/>
    </xf>
    <xf numFmtId="0" fontId="17" fillId="0" borderId="20" xfId="2" applyFont="1" applyBorder="1" applyAlignment="1">
      <alignment horizontal="center"/>
    </xf>
    <xf numFmtId="0" fontId="17" fillId="0" borderId="12" xfId="2" applyFont="1" applyBorder="1"/>
    <xf numFmtId="4" fontId="17" fillId="0" borderId="12" xfId="2" applyNumberFormat="1" applyFont="1" applyBorder="1" applyAlignment="1">
      <alignment horizontal="center"/>
    </xf>
    <xf numFmtId="3" fontId="17" fillId="0" borderId="12" xfId="2" applyNumberFormat="1" applyFont="1" applyBorder="1" applyAlignment="1">
      <alignment horizontal="center"/>
    </xf>
    <xf numFmtId="3" fontId="17" fillId="0" borderId="14" xfId="2" applyNumberFormat="1" applyFont="1" applyBorder="1" applyAlignment="1">
      <alignment horizontal="center"/>
    </xf>
    <xf numFmtId="3" fontId="17" fillId="2" borderId="14" xfId="2" applyNumberFormat="1" applyFont="1" applyFill="1" applyBorder="1" applyAlignment="1">
      <alignment horizontal="center"/>
    </xf>
    <xf numFmtId="3" fontId="17" fillId="2" borderId="12" xfId="2" applyNumberFormat="1" applyFont="1" applyFill="1" applyBorder="1" applyAlignment="1">
      <alignment horizontal="center"/>
    </xf>
    <xf numFmtId="3" fontId="17" fillId="0" borderId="21" xfId="2" applyNumberFormat="1" applyFont="1" applyBorder="1" applyAlignment="1">
      <alignment horizontal="center"/>
    </xf>
    <xf numFmtId="0" fontId="19" fillId="0" borderId="28" xfId="2" applyFont="1" applyBorder="1"/>
    <xf numFmtId="0" fontId="20" fillId="5" borderId="29" xfId="2" applyFont="1" applyFill="1" applyBorder="1" applyAlignment="1">
      <alignment horizontal="center"/>
    </xf>
    <xf numFmtId="2" fontId="15" fillId="5" borderId="29" xfId="3" applyNumberFormat="1" applyFont="1" applyFill="1" applyBorder="1" applyAlignment="1">
      <alignment horizontal="center" vertical="center"/>
    </xf>
    <xf numFmtId="3" fontId="15" fillId="5" borderId="29" xfId="3" applyNumberFormat="1" applyFont="1" applyFill="1" applyBorder="1" applyAlignment="1">
      <alignment horizontal="center" vertical="center"/>
    </xf>
    <xf numFmtId="3" fontId="15" fillId="2" borderId="29" xfId="3" applyNumberFormat="1" applyFont="1" applyFill="1" applyBorder="1" applyAlignment="1">
      <alignment horizontal="center" vertical="center"/>
    </xf>
    <xf numFmtId="1" fontId="15" fillId="5" borderId="29" xfId="3" applyNumberFormat="1" applyFont="1" applyFill="1" applyBorder="1" applyAlignment="1">
      <alignment horizontal="center" vertical="center"/>
    </xf>
    <xf numFmtId="1" fontId="15" fillId="5" borderId="30" xfId="3" applyNumberFormat="1" applyFont="1" applyFill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3" fontId="8" fillId="2" borderId="8" xfId="1" applyNumberFormat="1" applyFont="1" applyFill="1" applyBorder="1" applyAlignment="1">
      <alignment horizontal="center" vertical="center"/>
    </xf>
    <xf numFmtId="3" fontId="8" fillId="0" borderId="8" xfId="1" applyNumberFormat="1" applyFont="1" applyBorder="1" applyAlignment="1">
      <alignment horizontal="center" vertical="center"/>
    </xf>
    <xf numFmtId="0" fontId="21" fillId="0" borderId="0" xfId="2" applyFont="1"/>
    <xf numFmtId="0" fontId="21" fillId="0" borderId="0" xfId="2" applyFont="1" applyAlignment="1">
      <alignment shrinkToFit="1"/>
    </xf>
    <xf numFmtId="0" fontId="19" fillId="0" borderId="0" xfId="2" applyFont="1" applyAlignment="1">
      <alignment shrinkToFit="1"/>
    </xf>
    <xf numFmtId="0" fontId="19" fillId="2" borderId="0" xfId="2" applyFont="1" applyFill="1" applyAlignment="1">
      <alignment shrinkToFit="1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5" fillId="2" borderId="0" xfId="6" applyFont="1" applyFill="1" applyAlignment="1">
      <alignment horizontal="center"/>
    </xf>
    <xf numFmtId="15" fontId="2" fillId="2" borderId="0" xfId="1" quotePrefix="1" applyNumberFormat="1" applyFill="1" applyAlignment="1">
      <alignment horizontal="left" vertical="center"/>
    </xf>
    <xf numFmtId="0" fontId="26" fillId="0" borderId="0" xfId="1" applyFont="1" applyAlignment="1">
      <alignment vertical="center"/>
    </xf>
    <xf numFmtId="0" fontId="2" fillId="2" borderId="0" xfId="1" applyFill="1" applyAlignment="1">
      <alignment horizontal="right" vertical="center"/>
    </xf>
    <xf numFmtId="0" fontId="27" fillId="2" borderId="0" xfId="6" applyFont="1" applyFill="1" applyAlignment="1">
      <alignment horizontal="center"/>
    </xf>
    <xf numFmtId="0" fontId="1" fillId="2" borderId="0" xfId="2" applyFill="1"/>
    <xf numFmtId="3" fontId="2" fillId="0" borderId="0" xfId="1" applyNumberFormat="1" applyAlignment="1">
      <alignment vertical="center"/>
    </xf>
    <xf numFmtId="0" fontId="9" fillId="3" borderId="12" xfId="1" quotePrefix="1" applyFont="1" applyFill="1" applyBorder="1" applyAlignment="1">
      <alignment horizontal="center" vertical="center"/>
    </xf>
    <xf numFmtId="0" fontId="10" fillId="3" borderId="14" xfId="1" quotePrefix="1" applyFont="1" applyFill="1" applyBorder="1" applyAlignment="1">
      <alignment horizontal="center" vertical="center" wrapText="1"/>
    </xf>
    <xf numFmtId="0" fontId="9" fillId="3" borderId="14" xfId="1" quotePrefix="1" applyFont="1" applyFill="1" applyBorder="1" applyAlignment="1">
      <alignment horizontal="center" vertical="center"/>
    </xf>
    <xf numFmtId="0" fontId="9" fillId="3" borderId="8" xfId="1" quotePrefix="1" applyFont="1" applyFill="1" applyBorder="1" applyAlignment="1">
      <alignment horizontal="center" vertical="center"/>
    </xf>
    <xf numFmtId="165" fontId="2" fillId="0" borderId="0" xfId="7" applyFont="1" applyAlignment="1">
      <alignment vertical="center"/>
    </xf>
    <xf numFmtId="165" fontId="2" fillId="0" borderId="0" xfId="1" applyNumberFormat="1" applyAlignment="1">
      <alignment vertical="center"/>
    </xf>
    <xf numFmtId="3" fontId="1" fillId="0" borderId="0" xfId="2" applyNumberFormat="1" applyAlignment="1">
      <alignment vertical="center"/>
    </xf>
    <xf numFmtId="0" fontId="2" fillId="0" borderId="0" xfId="1" applyAlignment="1">
      <alignment horizontal="center" vertical="center"/>
    </xf>
    <xf numFmtId="2" fontId="2" fillId="0" borderId="0" xfId="1" applyNumberFormat="1" applyAlignment="1">
      <alignment horizontal="center" vertical="center"/>
    </xf>
    <xf numFmtId="3" fontId="18" fillId="2" borderId="8" xfId="5" applyNumberFormat="1" applyFont="1" applyFill="1" applyBorder="1" applyAlignment="1">
      <alignment horizontal="center" wrapText="1"/>
    </xf>
    <xf numFmtId="3" fontId="18" fillId="0" borderId="8" xfId="5" applyNumberFormat="1" applyFont="1" applyFill="1" applyBorder="1" applyAlignment="1">
      <alignment horizontal="center" wrapText="1"/>
    </xf>
    <xf numFmtId="166" fontId="2" fillId="0" borderId="0" xfId="7" applyNumberFormat="1" applyFont="1" applyAlignment="1">
      <alignment horizontal="center" vertical="center"/>
    </xf>
    <xf numFmtId="166" fontId="2" fillId="0" borderId="0" xfId="1" applyNumberFormat="1" applyAlignment="1">
      <alignment vertical="center"/>
    </xf>
    <xf numFmtId="4" fontId="17" fillId="0" borderId="8" xfId="2" applyNumberFormat="1" applyFont="1" applyBorder="1" applyAlignment="1">
      <alignment horizontal="center"/>
    </xf>
    <xf numFmtId="165" fontId="2" fillId="0" borderId="0" xfId="7" applyFont="1" applyAlignment="1">
      <alignment horizontal="center" vertical="center"/>
    </xf>
    <xf numFmtId="0" fontId="17" fillId="0" borderId="32" xfId="2" applyFont="1" applyBorder="1" applyAlignment="1">
      <alignment horizontal="center"/>
    </xf>
    <xf numFmtId="0" fontId="17" fillId="0" borderId="33" xfId="2" applyFont="1" applyBorder="1"/>
    <xf numFmtId="4" fontId="17" fillId="0" borderId="33" xfId="2" applyNumberFormat="1" applyFont="1" applyBorder="1" applyAlignment="1">
      <alignment horizontal="center"/>
    </xf>
    <xf numFmtId="3" fontId="17" fillId="0" borderId="33" xfId="2" applyNumberFormat="1" applyFont="1" applyBorder="1" applyAlignment="1">
      <alignment horizontal="center"/>
    </xf>
    <xf numFmtId="3" fontId="17" fillId="2" borderId="33" xfId="2" applyNumberFormat="1" applyFont="1" applyFill="1" applyBorder="1" applyAlignment="1">
      <alignment horizontal="center"/>
    </xf>
    <xf numFmtId="3" fontId="17" fillId="0" borderId="34" xfId="2" applyNumberFormat="1" applyFont="1" applyBorder="1" applyAlignment="1">
      <alignment horizontal="center"/>
    </xf>
    <xf numFmtId="0" fontId="19" fillId="0" borderId="35" xfId="2" applyFont="1" applyBorder="1"/>
    <xf numFmtId="0" fontId="20" fillId="5" borderId="36" xfId="2" applyFont="1" applyFill="1" applyBorder="1" applyAlignment="1">
      <alignment horizontal="center"/>
    </xf>
    <xf numFmtId="2" fontId="15" fillId="5" borderId="36" xfId="3" applyNumberFormat="1" applyFont="1" applyFill="1" applyBorder="1" applyAlignment="1">
      <alignment horizontal="center" vertical="center"/>
    </xf>
    <xf numFmtId="3" fontId="15" fillId="5" borderId="36" xfId="3" applyNumberFormat="1" applyFont="1" applyFill="1" applyBorder="1" applyAlignment="1">
      <alignment horizontal="center" vertical="center"/>
    </xf>
    <xf numFmtId="3" fontId="15" fillId="2" borderId="36" xfId="3" applyNumberFormat="1" applyFont="1" applyFill="1" applyBorder="1" applyAlignment="1">
      <alignment horizontal="center" vertical="center"/>
    </xf>
    <xf numFmtId="1" fontId="15" fillId="5" borderId="36" xfId="3" applyNumberFormat="1" applyFont="1" applyFill="1" applyBorder="1" applyAlignment="1">
      <alignment horizontal="center" vertical="center"/>
    </xf>
    <xf numFmtId="1" fontId="15" fillId="5" borderId="37" xfId="3" applyNumberFormat="1" applyFont="1" applyFill="1" applyBorder="1" applyAlignment="1">
      <alignment horizontal="center" vertical="center"/>
    </xf>
    <xf numFmtId="0" fontId="1" fillId="0" borderId="0" xfId="2" applyAlignment="1">
      <alignment horizontal="center"/>
    </xf>
    <xf numFmtId="0" fontId="28" fillId="0" borderId="0" xfId="1" applyFont="1" applyAlignment="1">
      <alignment horizontal="left" vertical="center"/>
    </xf>
    <xf numFmtId="0" fontId="29" fillId="0" borderId="0" xfId="1" applyFont="1" applyAlignment="1">
      <alignment horizontal="left" vertical="center"/>
    </xf>
    <xf numFmtId="164" fontId="29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64" fontId="22" fillId="0" borderId="0" xfId="1" applyNumberFormat="1" applyFont="1" applyAlignment="1">
      <alignment vertical="center"/>
    </xf>
    <xf numFmtId="0" fontId="9" fillId="3" borderId="12" xfId="1" quotePrefix="1" applyFont="1" applyFill="1" applyBorder="1" applyAlignment="1">
      <alignment horizontal="center" vertical="center" wrapText="1"/>
    </xf>
    <xf numFmtId="0" fontId="9" fillId="3" borderId="8" xfId="1" quotePrefix="1" applyFont="1" applyFill="1" applyBorder="1" applyAlignment="1">
      <alignment vertical="center" wrapText="1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2" fillId="0" borderId="8" xfId="1" applyBorder="1" applyAlignment="1">
      <alignment vertical="center"/>
    </xf>
    <xf numFmtId="2" fontId="2" fillId="0" borderId="8" xfId="1" applyNumberFormat="1" applyBorder="1" applyAlignment="1">
      <alignment horizontal="center" vertical="center"/>
    </xf>
    <xf numFmtId="0" fontId="17" fillId="0" borderId="17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3" fontId="2" fillId="2" borderId="8" xfId="1" applyNumberFormat="1" applyFill="1" applyBorder="1" applyAlignment="1">
      <alignment horizontal="center" vertical="center"/>
    </xf>
    <xf numFmtId="3" fontId="2" fillId="0" borderId="8" xfId="1" applyNumberFormat="1" applyBorder="1" applyAlignment="1">
      <alignment horizontal="center" vertical="center"/>
    </xf>
    <xf numFmtId="3" fontId="18" fillId="7" borderId="8" xfId="5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3" fontId="1" fillId="0" borderId="0" xfId="2" applyNumberFormat="1"/>
    <xf numFmtId="0" fontId="9" fillId="3" borderId="2" xfId="1" quotePrefix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3" xfId="1" quotePrefix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8" xfId="1" quotePrefix="1" applyFont="1" applyFill="1" applyBorder="1" applyAlignment="1">
      <alignment horizontal="center" vertical="center" wrapText="1"/>
    </xf>
    <xf numFmtId="0" fontId="10" fillId="4" borderId="2" xfId="1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0" fillId="4" borderId="1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3" borderId="4" xfId="1" applyFont="1" applyFill="1" applyBorder="1" applyAlignment="1">
      <alignment horizontal="center" wrapText="1"/>
    </xf>
    <xf numFmtId="0" fontId="10" fillId="3" borderId="5" xfId="1" applyFont="1" applyFill="1" applyBorder="1" applyAlignment="1">
      <alignment horizontal="center" wrapText="1"/>
    </xf>
    <xf numFmtId="0" fontId="10" fillId="3" borderId="7" xfId="1" applyFont="1" applyFill="1" applyBorder="1" applyAlignment="1">
      <alignment horizontal="center" wrapText="1"/>
    </xf>
    <xf numFmtId="0" fontId="9" fillId="2" borderId="31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3" borderId="12" xfId="1" quotePrefix="1" applyFont="1" applyFill="1" applyBorder="1" applyAlignment="1">
      <alignment horizontal="center" vertical="center" wrapText="1"/>
    </xf>
    <xf numFmtId="0" fontId="9" fillId="3" borderId="14" xfId="1" quotePrefix="1" applyFont="1" applyFill="1" applyBorder="1" applyAlignment="1">
      <alignment horizontal="center" vertical="center" wrapText="1"/>
    </xf>
    <xf numFmtId="0" fontId="9" fillId="3" borderId="19" xfId="1" quotePrefix="1" applyFont="1" applyFill="1" applyBorder="1" applyAlignment="1">
      <alignment horizontal="center" vertical="center" wrapText="1"/>
    </xf>
    <xf numFmtId="0" fontId="9" fillId="3" borderId="12" xfId="1" quotePrefix="1" applyFont="1" applyFill="1" applyBorder="1" applyAlignment="1">
      <alignment horizontal="center" vertical="center"/>
    </xf>
    <xf numFmtId="0" fontId="9" fillId="3" borderId="14" xfId="1" quotePrefix="1" applyFont="1" applyFill="1" applyBorder="1" applyAlignment="1">
      <alignment horizontal="center" vertical="center"/>
    </xf>
    <xf numFmtId="0" fontId="9" fillId="3" borderId="19" xfId="1" quotePrefix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30" fillId="4" borderId="2" xfId="1" applyFont="1" applyFill="1" applyBorder="1" applyAlignment="1">
      <alignment horizontal="center" vertical="center" wrapText="1"/>
    </xf>
    <xf numFmtId="0" fontId="30" fillId="4" borderId="8" xfId="1" applyFont="1" applyFill="1" applyBorder="1" applyAlignment="1">
      <alignment horizontal="center" vertical="center" wrapText="1"/>
    </xf>
    <xf numFmtId="0" fontId="30" fillId="4" borderId="12" xfId="1" applyFont="1" applyFill="1" applyBorder="1" applyAlignment="1">
      <alignment horizontal="center" vertical="center" wrapText="1"/>
    </xf>
    <xf numFmtId="0" fontId="2" fillId="0" borderId="8" xfId="1" applyBorder="1" applyAlignment="1">
      <alignment horizontal="center" vertical="center"/>
    </xf>
    <xf numFmtId="0" fontId="10" fillId="9" borderId="3" xfId="1" applyFont="1" applyFill="1" applyBorder="1" applyAlignment="1">
      <alignment horizontal="center" vertical="center" wrapText="1"/>
    </xf>
    <xf numFmtId="0" fontId="10" fillId="9" borderId="14" xfId="1" applyFont="1" applyFill="1" applyBorder="1" applyAlignment="1">
      <alignment horizontal="center" vertical="center" wrapText="1"/>
    </xf>
    <xf numFmtId="0" fontId="10" fillId="9" borderId="39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/>
    </xf>
    <xf numFmtId="0" fontId="10" fillId="3" borderId="2" xfId="1" quotePrefix="1" applyFont="1" applyFill="1" applyBorder="1" applyAlignment="1">
      <alignment horizontal="center" vertical="center" wrapText="1"/>
    </xf>
    <xf numFmtId="0" fontId="10" fillId="3" borderId="3" xfId="1" quotePrefix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14" xfId="1" quotePrefix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 wrapText="1"/>
    </xf>
    <xf numFmtId="0" fontId="10" fillId="3" borderId="39" xfId="1" quotePrefix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</cellXfs>
  <cellStyles count="8">
    <cellStyle name="Comma [0] 2 3" xfId="5" xr:uid="{00000000-0005-0000-0000-000000000000}"/>
    <cellStyle name="Comma 5" xfId="7" xr:uid="{00000000-0005-0000-0000-000001000000}"/>
    <cellStyle name="Hyperlink 2" xfId="3" xr:uid="{00000000-0005-0000-0000-000002000000}"/>
    <cellStyle name="Normal" xfId="0" builtinId="0"/>
    <cellStyle name="Normal 10" xfId="1" xr:uid="{00000000-0005-0000-0000-000004000000}"/>
    <cellStyle name="Normal 11" xfId="2" xr:uid="{00000000-0005-0000-0000-000005000000}"/>
    <cellStyle name="Normal 6 2 2" xfId="6" xr:uid="{00000000-0005-0000-0000-000006000000}"/>
    <cellStyle name="Percent 2 2" xfId="4" xr:uid="{00000000-0005-0000-0000-000007000000}"/>
  </cellStyles>
  <dxfs count="7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444500</xdr:colOff>
      <xdr:row>37</xdr:row>
      <xdr:rowOff>127000</xdr:rowOff>
    </xdr:from>
    <xdr:ext cx="584352" cy="72601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575" y="7861300"/>
          <a:ext cx="584352" cy="726017"/>
        </a:xfrm>
        <a:prstGeom prst="rect">
          <a:avLst/>
        </a:prstGeom>
      </xdr:spPr>
    </xdr:pic>
    <xdr:clientData/>
  </xdr:oneCellAnchor>
  <xdr:oneCellAnchor>
    <xdr:from>
      <xdr:col>5</xdr:col>
      <xdr:colOff>444500</xdr:colOff>
      <xdr:row>74</xdr:row>
      <xdr:rowOff>127000</xdr:rowOff>
    </xdr:from>
    <xdr:ext cx="584352" cy="742951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575" y="16100425"/>
          <a:ext cx="584352" cy="742951"/>
        </a:xfrm>
        <a:prstGeom prst="rect">
          <a:avLst/>
        </a:prstGeom>
      </xdr:spPr>
    </xdr:pic>
    <xdr:clientData/>
  </xdr:oneCellAnchor>
  <xdr:oneCellAnchor>
    <xdr:from>
      <xdr:col>5</xdr:col>
      <xdr:colOff>444500</xdr:colOff>
      <xdr:row>110</xdr:row>
      <xdr:rowOff>127000</xdr:rowOff>
    </xdr:from>
    <xdr:ext cx="584352" cy="742951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575" y="23929975"/>
          <a:ext cx="584352" cy="742951"/>
        </a:xfrm>
        <a:prstGeom prst="rect">
          <a:avLst/>
        </a:prstGeom>
      </xdr:spPr>
    </xdr:pic>
    <xdr:clientData/>
  </xdr:oneCellAnchor>
  <xdr:oneCellAnchor>
    <xdr:from>
      <xdr:col>5</xdr:col>
      <xdr:colOff>444500</xdr:colOff>
      <xdr:row>0</xdr:row>
      <xdr:rowOff>127000</xdr:rowOff>
    </xdr:from>
    <xdr:ext cx="584352" cy="742951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575" y="127000"/>
          <a:ext cx="584352" cy="742951"/>
        </a:xfrm>
        <a:prstGeom prst="rect">
          <a:avLst/>
        </a:prstGeom>
      </xdr:spPr>
    </xdr:pic>
    <xdr:clientData/>
  </xdr:oneCellAnchor>
  <xdr:oneCellAnchor>
    <xdr:from>
      <xdr:col>5</xdr:col>
      <xdr:colOff>444500</xdr:colOff>
      <xdr:row>146</xdr:row>
      <xdr:rowOff>127000</xdr:rowOff>
    </xdr:from>
    <xdr:ext cx="584352" cy="742951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1575" y="31759525"/>
          <a:ext cx="584352" cy="74295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473075</xdr:colOff>
      <xdr:row>0</xdr:row>
      <xdr:rowOff>69850</xdr:rowOff>
    </xdr:from>
    <xdr:ext cx="584352" cy="726017"/>
    <xdr:pic>
      <xdr:nvPicPr>
        <xdr:cNvPr id="2" name="Picture 1">
          <a:extLst>
            <a:ext uri="{FF2B5EF4-FFF2-40B4-BE49-F238E27FC236}">
              <a16:creationId xmlns:a16="http://schemas.microsoft.com/office/drawing/2014/main" id="{93F8F97E-0A90-48EB-8954-17AE44BD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775" y="69850"/>
          <a:ext cx="584352" cy="72601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473075</xdr:colOff>
      <xdr:row>0</xdr:row>
      <xdr:rowOff>69850</xdr:rowOff>
    </xdr:from>
    <xdr:ext cx="584352" cy="72601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675" y="69850"/>
          <a:ext cx="584352" cy="72601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sm/OneDrive%20-%20Microsoft%20(1)/Templates/Designer%20tools/Excel%20Template%20Master%2005_29_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WI%20NITIP%20LAPTOP%20LAGI%20DI%20SERVIS\LPPD%202020\CAPAIAN%20KINERJA\01-DIKBUD-09-01-2021-APK_PM_APS_2020_REVISI%20tgl%20080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 author"/>
      <sheetName val="Star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Learn more"/>
      <sheetName val="Visuals"/>
      <sheetName val="WalkMe"/>
      <sheetName val="Review"/>
      <sheetName val="Practice"/>
      <sheetName val="Accessibility"/>
      <sheetName val="Font &amp; Shapes"/>
      <sheetName val="Sample data"/>
      <sheetName val="Excel Template Master 05_29_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SS DAPODIK"/>
      <sheetName val="Menu"/>
      <sheetName val="Referensi Kecamatan"/>
      <sheetName val="Tabel-7-Capaian IKK 2017-2021"/>
      <sheetName val="SD-MI-Capaian Kinerja 2016"/>
      <sheetName val="SD-MI-Target 2017"/>
      <sheetName val="SMP-MTs-Capaian Kinerja 2016"/>
      <sheetName val="SMP-MTs-Target 2017"/>
      <sheetName val="JUMLAH Penduduk"/>
      <sheetName val="Tabel-9-Usia_Sekolah_2020"/>
      <sheetName val="R-PENDUDUK USIA"/>
      <sheetName val="9.1 Gender_Usia_Sklh_2020"/>
      <sheetName val="9.2 Usia_Sekolah_2020 s.d.18"/>
      <sheetName val="9.3 Penduduk Tingkat Pendidikan"/>
      <sheetName val="NON-PENDIDIKAN"/>
      <sheetName val="9.4 Penduduk Kelompok Usia"/>
      <sheetName val="Tabel-5-Hitung APK-APM-APS"/>
      <sheetName val="DAPODIK"/>
      <sheetName val="09_Profil-PAUD"/>
      <sheetName val="09.1_Profil-TK"/>
      <sheetName val="10_Profil-SD-MI-LB-PAKETA"/>
      <sheetName val="11_Profil-SMP-MTS-LB-PAKETB"/>
      <sheetName val="12_Profil-SMA-SMK-MA-PAKET-C"/>
      <sheetName val="10.1_Profil-SD"/>
      <sheetName val="10.2_Profil-MI"/>
      <sheetName val="10.3_Profil-SLB"/>
      <sheetName val="11.1_Profil-SMP"/>
      <sheetName val="11.2_Profil-MTs"/>
      <sheetName val="11.3_Profil-PAKET-B"/>
      <sheetName val="PROFIL-PENDIDIKAN"/>
      <sheetName val="PROFIL-PAUD-KEC."/>
      <sheetName val="PROFIL-PNF-KEC."/>
      <sheetName val="Rasio Ketersediaan Sekolah"/>
      <sheetName val="RASIO SEKOLAH Per_Kecamatan"/>
      <sheetName val="16.2 APK PAUD-DIKDAS-LKPJ"/>
      <sheetName val="GRAPHIC APK-APM"/>
      <sheetName val="16.3-DATA-LPPD-2014-2020"/>
      <sheetName val="16.1 LKPJ"/>
      <sheetName val="14.1 AM (Angka Melanjutkan)"/>
      <sheetName val="Tabel_1.1 SP-KABUPATEN"/>
      <sheetName val="Tabel-1.3 SP-SD-SMP-SMA-SMK"/>
      <sheetName val="KEPENDUDUKAN_Per.Kecamatan"/>
      <sheetName val="Tabel 1.2-SP-TK-RA-KB-TPA-SPS"/>
      <sheetName val="Tabel-1.4-SP-LKP-PKBM-SKB"/>
      <sheetName val="Tabel-2.1 PD-Kabupaten "/>
      <sheetName val="Tabel-2.2 PD-DIKNAS-KEMENAG"/>
      <sheetName val="REKAP-SD-SMP-SMA-PAKET"/>
      <sheetName val="13.1._PD_DROUP_OUT"/>
      <sheetName val="5.1-APK-APM PAUD 0 - 3"/>
      <sheetName val="5.2-APK-APM 0-6"/>
      <sheetName val="5.3-APK-APM TK-RA-KB 3-6"/>
      <sheetName val="5.4-APK-APM TK-RA 4-6"/>
      <sheetName val="5.5-APK-APM PAUD 5-6"/>
      <sheetName val="5.4-APK-TK-RA 4-6 Gender"/>
      <sheetName val="5.5-APS-PENDIDIKAN DASAR"/>
      <sheetName val="5.6-APK-APM-APS SD-MI-2019"/>
      <sheetName val="5.7-APK-APM SMP-MTS-2019"/>
      <sheetName val="5.8-APK-APM SMA-SMK-MA-C"/>
      <sheetName val="Tabel-5.6.1-APK-APM-SD-Gender"/>
      <sheetName val="Tabel-5.6-APK-APM SMP-MTsGender"/>
      <sheetName val="Tabel-5.7-APK-SMA-SMK-MA-Gender"/>
      <sheetName val="Tabel-5.8-APK-APM SMA "/>
      <sheetName val="Tabel-3.1 Rekap PD-TK-RA-BA"/>
      <sheetName val="3.2 Rekap PD-SD-MI-SDLB "/>
      <sheetName val="3.3-Rekap PD-SMP-MTs-SMPLB"/>
      <sheetName val="3.4-Rekap PD-SMA-MA-SMK-SMALB"/>
      <sheetName val="4.1 PAUD_KAB._DEMAK"/>
      <sheetName val="4.1.1_TK_Perkecamatan"/>
      <sheetName val="4.1.2_RA_Perkecamatan"/>
      <sheetName val="RA"/>
      <sheetName val="4.2._KB_TPA_SPS_Perkecamatan"/>
      <sheetName val="KB-TPA-SPS"/>
      <sheetName val="Tabel-4.2.1_KB_Perkecamatan"/>
      <sheetName val="Tabel-4.2.1_TPA_Perkecamatan"/>
      <sheetName val="Tabel-4.2.3_SPS_Perkecamatan"/>
      <sheetName val="TK"/>
      <sheetName val="4.3 MI_Perkecamatan"/>
      <sheetName val="4.2 SD_Perkecamatan"/>
      <sheetName val="4.4 SMP_Perkecamatan"/>
      <sheetName val="4.5 MTS_Perkecamatan"/>
      <sheetName val="4.6 SMA_Perkecamatan"/>
      <sheetName val="4.7 MA_Perkecamatan"/>
      <sheetName val="4.8 SMK_Perkecamatan"/>
      <sheetName val="4.9 SLB_Perkecamatan"/>
      <sheetName val="SISWA BARU_SMP-MTs"/>
      <sheetName val="SD_MI_SMP_MTs_Perkecamatan"/>
      <sheetName val="SD_MI_PaketA_SMP_MTS_PAKETB"/>
      <sheetName val="Rekap PD SMA-MA-SMK"/>
      <sheetName val="SISWA BARU_SM_Perkecamatan"/>
      <sheetName val="SMA_MA_SMK_Perkecamatan"/>
      <sheetName val="SD"/>
      <sheetName val="MI"/>
      <sheetName val="SLB"/>
      <sheetName val="SD-MI-SLB"/>
      <sheetName val="SMP"/>
      <sheetName val="MTs"/>
      <sheetName val="SMP-MTs-SLB"/>
      <sheetName val="SMA"/>
      <sheetName val="MA"/>
      <sheetName val="SMK"/>
      <sheetName val="SMA-SMK"/>
      <sheetName val="8.1 SD_Lulus_US"/>
      <sheetName val="8.2 MI_Lulus_US"/>
      <sheetName val="SD_MI_Lulus_US "/>
      <sheetName val="JUMLAH LULUSAN SD-MI-SMP-MTs"/>
      <sheetName val="8.3 SMP_Lulus_UN"/>
      <sheetName val="8.4 MTS_Lulus_UN"/>
      <sheetName val="8.5 SMP_MTs_Lulus_UN"/>
      <sheetName val="8.6 SMA_Lulus_UN"/>
      <sheetName val="8.7 MA_Lulus_UN"/>
      <sheetName val="8.8 SMK_Lulus_UN"/>
      <sheetName val="SMA_MA_SMK_Lulus_UN "/>
      <sheetName val="SMA_SMK_Lulus_UN "/>
      <sheetName val="Rekap-PD-Paket A-B-C"/>
      <sheetName val="Paket-ABC-Perkecamatan"/>
      <sheetName val="Paket A-Perkecamatan"/>
      <sheetName val="PD-PKBM-2020"/>
      <sheetName val="Paket B-Perkecamatan"/>
      <sheetName val="Paket C-Perkecamatan"/>
      <sheetName val="SISWA-PAKET-A"/>
      <sheetName val="PKBM-SKB"/>
      <sheetName val="SISWA-PAKET-B"/>
      <sheetName val="SISWA-PAKET-C"/>
      <sheetName val="Rekap SISWA Umur SD-MI-SMP-MTS"/>
      <sheetName val="Melek-Huruf 2018"/>
      <sheetName val="Melek-Huruf 2019"/>
      <sheetName val="Melek-Huruf 2020"/>
      <sheetName val="HAM 2019"/>
      <sheetName val="HAM 2018"/>
      <sheetName val="Melek-Huruf 2017"/>
      <sheetName val="Melek-Huruf 2016"/>
      <sheetName val="Buta Huruf 2015"/>
      <sheetName val="HAM 2017"/>
      <sheetName val="KP2PA-Pilihan Gender 2019"/>
      <sheetName val="HAM"/>
      <sheetName val="KP2PA-Pilihan Gender 2018"/>
      <sheetName val="KP2PA-Pilihan Gender 2017"/>
      <sheetName val="P2PA-Gender 2016"/>
      <sheetName val="Sheet1"/>
      <sheetName val="Tabel-1.3-SP-PAUD Kab. Demak"/>
      <sheetName val="Tabel-1.4 SP-DiKDaS-DiKmen"/>
      <sheetName val="Tabel-2.4-PD-SD-SMP-SMA-SMK"/>
      <sheetName val="Tabel-1 Total SP-Kab. Demak"/>
      <sheetName val="Tabel-2 Total PD-Kab. Demak"/>
      <sheetName val="Tabel-3 Lulus PD-Kab. Demak"/>
      <sheetName val="NERACA PENDIDIKAN"/>
      <sheetName val="NERACA PENDIDIKAN 2018"/>
    </sheetNames>
    <sheetDataSet>
      <sheetData sheetId="0" refreshError="1"/>
      <sheetData sheetId="1" refreshError="1">
        <row r="2">
          <cell r="P2" t="str">
            <v>2019/2020</v>
          </cell>
        </row>
        <row r="3">
          <cell r="D3" t="str">
            <v>TAHUN PELAJARAN 2020/2021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W191"/>
  <sheetViews>
    <sheetView showGridLines="0" view="pageBreakPreview" topLeftCell="E25" zoomScale="75" zoomScaleNormal="75" zoomScaleSheetLayoutView="75" workbookViewId="0">
      <selection activeCell="L68" sqref="L68"/>
    </sheetView>
  </sheetViews>
  <sheetFormatPr defaultColWidth="9.1328125" defaultRowHeight="12.75" x14ac:dyDescent="0.45"/>
  <cols>
    <col min="1" max="1" width="13.1328125" style="1" customWidth="1"/>
    <col min="2" max="3" width="11.1328125" style="1" bestFit="1" customWidth="1"/>
    <col min="4" max="4" width="9.1328125" style="1"/>
    <col min="5" max="5" width="4.3984375" style="1" customWidth="1"/>
    <col min="6" max="6" width="17.59765625" style="1" customWidth="1"/>
    <col min="7" max="7" width="10" style="1" customWidth="1"/>
    <col min="8" max="9" width="9" style="1" customWidth="1"/>
    <col min="10" max="10" width="9.86328125" style="1" customWidth="1"/>
    <col min="11" max="11" width="10.73046875" style="1" customWidth="1"/>
    <col min="12" max="12" width="11.265625" style="1" customWidth="1"/>
    <col min="13" max="13" width="11.59765625" style="1" customWidth="1"/>
    <col min="14" max="16" width="8.265625" style="1" customWidth="1"/>
    <col min="17" max="18" width="6.59765625" style="1" customWidth="1"/>
    <col min="19" max="19" width="8.73046875" style="1" customWidth="1"/>
    <col min="20" max="20" width="12.86328125" style="6" customWidth="1"/>
    <col min="21" max="21" width="7.265625" style="6" customWidth="1"/>
    <col min="22" max="22" width="7.59765625" style="6" customWidth="1"/>
    <col min="23" max="24" width="6.59765625" style="6" customWidth="1"/>
    <col min="25" max="25" width="8.73046875" style="6" customWidth="1"/>
    <col min="26" max="29" width="7" style="1" customWidth="1"/>
    <col min="30" max="30" width="7.86328125" style="1" customWidth="1"/>
    <col min="31" max="31" width="1" style="1" customWidth="1"/>
    <col min="32" max="32" width="4.73046875" style="1" bestFit="1" customWidth="1"/>
    <col min="33" max="33" width="18.265625" style="1" bestFit="1" customWidth="1"/>
    <col min="34" max="34" width="11.1328125" style="6" customWidth="1"/>
    <col min="35" max="35" width="12.3984375" style="6" customWidth="1"/>
    <col min="36" max="36" width="10.1328125" style="1" customWidth="1"/>
    <col min="37" max="37" width="11.86328125" style="1" customWidth="1"/>
    <col min="38" max="38" width="7.59765625" style="1" hidden="1" customWidth="1"/>
    <col min="39" max="39" width="10.3984375" style="1" hidden="1" customWidth="1"/>
    <col min="40" max="41" width="0" style="1" hidden="1" customWidth="1"/>
    <col min="42" max="42" width="12.3984375" style="1" customWidth="1"/>
    <col min="43" max="43" width="12.73046875" style="1" customWidth="1"/>
    <col min="44" max="44" width="3.59765625" style="1" customWidth="1"/>
    <col min="45" max="45" width="16.265625" style="1" bestFit="1" customWidth="1"/>
    <col min="46" max="271" width="9.1328125" style="1"/>
    <col min="272" max="272" width="6.1328125" style="1" customWidth="1"/>
    <col min="273" max="273" width="21.265625" style="1" customWidth="1"/>
    <col min="274" max="274" width="16.86328125" style="1" customWidth="1"/>
    <col min="275" max="275" width="19.73046875" style="1" customWidth="1"/>
    <col min="276" max="276" width="0.1328125" style="1" customWidth="1"/>
    <col min="277" max="277" width="13.1328125" style="1" customWidth="1"/>
    <col min="278" max="279" width="13.59765625" style="1" customWidth="1"/>
    <col min="280" max="280" width="13.86328125" style="1" customWidth="1"/>
    <col min="281" max="282" width="15.3984375" style="1" customWidth="1"/>
    <col min="283" max="283" width="21.73046875" style="1" customWidth="1"/>
    <col min="284" max="286" width="9.265625" style="1" bestFit="1" customWidth="1"/>
    <col min="287" max="287" width="9.86328125" style="1" bestFit="1" customWidth="1"/>
    <col min="288" max="527" width="9.1328125" style="1"/>
    <col min="528" max="528" width="6.1328125" style="1" customWidth="1"/>
    <col min="529" max="529" width="21.265625" style="1" customWidth="1"/>
    <col min="530" max="530" width="16.86328125" style="1" customWidth="1"/>
    <col min="531" max="531" width="19.73046875" style="1" customWidth="1"/>
    <col min="532" max="532" width="0.1328125" style="1" customWidth="1"/>
    <col min="533" max="533" width="13.1328125" style="1" customWidth="1"/>
    <col min="534" max="535" width="13.59765625" style="1" customWidth="1"/>
    <col min="536" max="536" width="13.86328125" style="1" customWidth="1"/>
    <col min="537" max="538" width="15.3984375" style="1" customWidth="1"/>
    <col min="539" max="539" width="21.73046875" style="1" customWidth="1"/>
    <col min="540" max="542" width="9.265625" style="1" bestFit="1" customWidth="1"/>
    <col min="543" max="543" width="9.86328125" style="1" bestFit="1" customWidth="1"/>
    <col min="544" max="783" width="9.1328125" style="1"/>
    <col min="784" max="784" width="6.1328125" style="1" customWidth="1"/>
    <col min="785" max="785" width="21.265625" style="1" customWidth="1"/>
    <col min="786" max="786" width="16.86328125" style="1" customWidth="1"/>
    <col min="787" max="787" width="19.73046875" style="1" customWidth="1"/>
    <col min="788" max="788" width="0.1328125" style="1" customWidth="1"/>
    <col min="789" max="789" width="13.1328125" style="1" customWidth="1"/>
    <col min="790" max="791" width="13.59765625" style="1" customWidth="1"/>
    <col min="792" max="792" width="13.86328125" style="1" customWidth="1"/>
    <col min="793" max="794" width="15.3984375" style="1" customWidth="1"/>
    <col min="795" max="795" width="21.73046875" style="1" customWidth="1"/>
    <col min="796" max="798" width="9.265625" style="1" bestFit="1" customWidth="1"/>
    <col min="799" max="799" width="9.86328125" style="1" bestFit="1" customWidth="1"/>
    <col min="800" max="1039" width="9.1328125" style="1"/>
    <col min="1040" max="1040" width="6.1328125" style="1" customWidth="1"/>
    <col min="1041" max="1041" width="21.265625" style="1" customWidth="1"/>
    <col min="1042" max="1042" width="16.86328125" style="1" customWidth="1"/>
    <col min="1043" max="1043" width="19.73046875" style="1" customWidth="1"/>
    <col min="1044" max="1044" width="0.1328125" style="1" customWidth="1"/>
    <col min="1045" max="1045" width="13.1328125" style="1" customWidth="1"/>
    <col min="1046" max="1047" width="13.59765625" style="1" customWidth="1"/>
    <col min="1048" max="1048" width="13.86328125" style="1" customWidth="1"/>
    <col min="1049" max="1050" width="15.3984375" style="1" customWidth="1"/>
    <col min="1051" max="1051" width="21.73046875" style="1" customWidth="1"/>
    <col min="1052" max="1054" width="9.265625" style="1" bestFit="1" customWidth="1"/>
    <col min="1055" max="1055" width="9.86328125" style="1" bestFit="1" customWidth="1"/>
    <col min="1056" max="1295" width="9.1328125" style="1"/>
    <col min="1296" max="1296" width="6.1328125" style="1" customWidth="1"/>
    <col min="1297" max="1297" width="21.265625" style="1" customWidth="1"/>
    <col min="1298" max="1298" width="16.86328125" style="1" customWidth="1"/>
    <col min="1299" max="1299" width="19.73046875" style="1" customWidth="1"/>
    <col min="1300" max="1300" width="0.1328125" style="1" customWidth="1"/>
    <col min="1301" max="1301" width="13.1328125" style="1" customWidth="1"/>
    <col min="1302" max="1303" width="13.59765625" style="1" customWidth="1"/>
    <col min="1304" max="1304" width="13.86328125" style="1" customWidth="1"/>
    <col min="1305" max="1306" width="15.3984375" style="1" customWidth="1"/>
    <col min="1307" max="1307" width="21.73046875" style="1" customWidth="1"/>
    <col min="1308" max="1310" width="9.265625" style="1" bestFit="1" customWidth="1"/>
    <col min="1311" max="1311" width="9.86328125" style="1" bestFit="1" customWidth="1"/>
    <col min="1312" max="1551" width="9.1328125" style="1"/>
    <col min="1552" max="1552" width="6.1328125" style="1" customWidth="1"/>
    <col min="1553" max="1553" width="21.265625" style="1" customWidth="1"/>
    <col min="1554" max="1554" width="16.86328125" style="1" customWidth="1"/>
    <col min="1555" max="1555" width="19.73046875" style="1" customWidth="1"/>
    <col min="1556" max="1556" width="0.1328125" style="1" customWidth="1"/>
    <col min="1557" max="1557" width="13.1328125" style="1" customWidth="1"/>
    <col min="1558" max="1559" width="13.59765625" style="1" customWidth="1"/>
    <col min="1560" max="1560" width="13.86328125" style="1" customWidth="1"/>
    <col min="1561" max="1562" width="15.3984375" style="1" customWidth="1"/>
    <col min="1563" max="1563" width="21.73046875" style="1" customWidth="1"/>
    <col min="1564" max="1566" width="9.265625" style="1" bestFit="1" customWidth="1"/>
    <col min="1567" max="1567" width="9.86328125" style="1" bestFit="1" customWidth="1"/>
    <col min="1568" max="1807" width="9.1328125" style="1"/>
    <col min="1808" max="1808" width="6.1328125" style="1" customWidth="1"/>
    <col min="1809" max="1809" width="21.265625" style="1" customWidth="1"/>
    <col min="1810" max="1810" width="16.86328125" style="1" customWidth="1"/>
    <col min="1811" max="1811" width="19.73046875" style="1" customWidth="1"/>
    <col min="1812" max="1812" width="0.1328125" style="1" customWidth="1"/>
    <col min="1813" max="1813" width="13.1328125" style="1" customWidth="1"/>
    <col min="1814" max="1815" width="13.59765625" style="1" customWidth="1"/>
    <col min="1816" max="1816" width="13.86328125" style="1" customWidth="1"/>
    <col min="1817" max="1818" width="15.3984375" style="1" customWidth="1"/>
    <col min="1819" max="1819" width="21.73046875" style="1" customWidth="1"/>
    <col min="1820" max="1822" width="9.265625" style="1" bestFit="1" customWidth="1"/>
    <col min="1823" max="1823" width="9.86328125" style="1" bestFit="1" customWidth="1"/>
    <col min="1824" max="2063" width="9.1328125" style="1"/>
    <col min="2064" max="2064" width="6.1328125" style="1" customWidth="1"/>
    <col min="2065" max="2065" width="21.265625" style="1" customWidth="1"/>
    <col min="2066" max="2066" width="16.86328125" style="1" customWidth="1"/>
    <col min="2067" max="2067" width="19.73046875" style="1" customWidth="1"/>
    <col min="2068" max="2068" width="0.1328125" style="1" customWidth="1"/>
    <col min="2069" max="2069" width="13.1328125" style="1" customWidth="1"/>
    <col min="2070" max="2071" width="13.59765625" style="1" customWidth="1"/>
    <col min="2072" max="2072" width="13.86328125" style="1" customWidth="1"/>
    <col min="2073" max="2074" width="15.3984375" style="1" customWidth="1"/>
    <col min="2075" max="2075" width="21.73046875" style="1" customWidth="1"/>
    <col min="2076" max="2078" width="9.265625" style="1" bestFit="1" customWidth="1"/>
    <col min="2079" max="2079" width="9.86328125" style="1" bestFit="1" customWidth="1"/>
    <col min="2080" max="2319" width="9.1328125" style="1"/>
    <col min="2320" max="2320" width="6.1328125" style="1" customWidth="1"/>
    <col min="2321" max="2321" width="21.265625" style="1" customWidth="1"/>
    <col min="2322" max="2322" width="16.86328125" style="1" customWidth="1"/>
    <col min="2323" max="2323" width="19.73046875" style="1" customWidth="1"/>
    <col min="2324" max="2324" width="0.1328125" style="1" customWidth="1"/>
    <col min="2325" max="2325" width="13.1328125" style="1" customWidth="1"/>
    <col min="2326" max="2327" width="13.59765625" style="1" customWidth="1"/>
    <col min="2328" max="2328" width="13.86328125" style="1" customWidth="1"/>
    <col min="2329" max="2330" width="15.3984375" style="1" customWidth="1"/>
    <col min="2331" max="2331" width="21.73046875" style="1" customWidth="1"/>
    <col min="2332" max="2334" width="9.265625" style="1" bestFit="1" customWidth="1"/>
    <col min="2335" max="2335" width="9.86328125" style="1" bestFit="1" customWidth="1"/>
    <col min="2336" max="2575" width="9.1328125" style="1"/>
    <col min="2576" max="2576" width="6.1328125" style="1" customWidth="1"/>
    <col min="2577" max="2577" width="21.265625" style="1" customWidth="1"/>
    <col min="2578" max="2578" width="16.86328125" style="1" customWidth="1"/>
    <col min="2579" max="2579" width="19.73046875" style="1" customWidth="1"/>
    <col min="2580" max="2580" width="0.1328125" style="1" customWidth="1"/>
    <col min="2581" max="2581" width="13.1328125" style="1" customWidth="1"/>
    <col min="2582" max="2583" width="13.59765625" style="1" customWidth="1"/>
    <col min="2584" max="2584" width="13.86328125" style="1" customWidth="1"/>
    <col min="2585" max="2586" width="15.3984375" style="1" customWidth="1"/>
    <col min="2587" max="2587" width="21.73046875" style="1" customWidth="1"/>
    <col min="2588" max="2590" width="9.265625" style="1" bestFit="1" customWidth="1"/>
    <col min="2591" max="2591" width="9.86328125" style="1" bestFit="1" customWidth="1"/>
    <col min="2592" max="2831" width="9.1328125" style="1"/>
    <col min="2832" max="2832" width="6.1328125" style="1" customWidth="1"/>
    <col min="2833" max="2833" width="21.265625" style="1" customWidth="1"/>
    <col min="2834" max="2834" width="16.86328125" style="1" customWidth="1"/>
    <col min="2835" max="2835" width="19.73046875" style="1" customWidth="1"/>
    <col min="2836" max="2836" width="0.1328125" style="1" customWidth="1"/>
    <col min="2837" max="2837" width="13.1328125" style="1" customWidth="1"/>
    <col min="2838" max="2839" width="13.59765625" style="1" customWidth="1"/>
    <col min="2840" max="2840" width="13.86328125" style="1" customWidth="1"/>
    <col min="2841" max="2842" width="15.3984375" style="1" customWidth="1"/>
    <col min="2843" max="2843" width="21.73046875" style="1" customWidth="1"/>
    <col min="2844" max="2846" width="9.265625" style="1" bestFit="1" customWidth="1"/>
    <col min="2847" max="2847" width="9.86328125" style="1" bestFit="1" customWidth="1"/>
    <col min="2848" max="3087" width="9.1328125" style="1"/>
    <col min="3088" max="3088" width="6.1328125" style="1" customWidth="1"/>
    <col min="3089" max="3089" width="21.265625" style="1" customWidth="1"/>
    <col min="3090" max="3090" width="16.86328125" style="1" customWidth="1"/>
    <col min="3091" max="3091" width="19.73046875" style="1" customWidth="1"/>
    <col min="3092" max="3092" width="0.1328125" style="1" customWidth="1"/>
    <col min="3093" max="3093" width="13.1328125" style="1" customWidth="1"/>
    <col min="3094" max="3095" width="13.59765625" style="1" customWidth="1"/>
    <col min="3096" max="3096" width="13.86328125" style="1" customWidth="1"/>
    <col min="3097" max="3098" width="15.3984375" style="1" customWidth="1"/>
    <col min="3099" max="3099" width="21.73046875" style="1" customWidth="1"/>
    <col min="3100" max="3102" width="9.265625" style="1" bestFit="1" customWidth="1"/>
    <col min="3103" max="3103" width="9.86328125" style="1" bestFit="1" customWidth="1"/>
    <col min="3104" max="3343" width="9.1328125" style="1"/>
    <col min="3344" max="3344" width="6.1328125" style="1" customWidth="1"/>
    <col min="3345" max="3345" width="21.265625" style="1" customWidth="1"/>
    <col min="3346" max="3346" width="16.86328125" style="1" customWidth="1"/>
    <col min="3347" max="3347" width="19.73046875" style="1" customWidth="1"/>
    <col min="3348" max="3348" width="0.1328125" style="1" customWidth="1"/>
    <col min="3349" max="3349" width="13.1328125" style="1" customWidth="1"/>
    <col min="3350" max="3351" width="13.59765625" style="1" customWidth="1"/>
    <col min="3352" max="3352" width="13.86328125" style="1" customWidth="1"/>
    <col min="3353" max="3354" width="15.3984375" style="1" customWidth="1"/>
    <col min="3355" max="3355" width="21.73046875" style="1" customWidth="1"/>
    <col min="3356" max="3358" width="9.265625" style="1" bestFit="1" customWidth="1"/>
    <col min="3359" max="3359" width="9.86328125" style="1" bestFit="1" customWidth="1"/>
    <col min="3360" max="3599" width="9.1328125" style="1"/>
    <col min="3600" max="3600" width="6.1328125" style="1" customWidth="1"/>
    <col min="3601" max="3601" width="21.265625" style="1" customWidth="1"/>
    <col min="3602" max="3602" width="16.86328125" style="1" customWidth="1"/>
    <col min="3603" max="3603" width="19.73046875" style="1" customWidth="1"/>
    <col min="3604" max="3604" width="0.1328125" style="1" customWidth="1"/>
    <col min="3605" max="3605" width="13.1328125" style="1" customWidth="1"/>
    <col min="3606" max="3607" width="13.59765625" style="1" customWidth="1"/>
    <col min="3608" max="3608" width="13.86328125" style="1" customWidth="1"/>
    <col min="3609" max="3610" width="15.3984375" style="1" customWidth="1"/>
    <col min="3611" max="3611" width="21.73046875" style="1" customWidth="1"/>
    <col min="3612" max="3614" width="9.265625" style="1" bestFit="1" customWidth="1"/>
    <col min="3615" max="3615" width="9.86328125" style="1" bestFit="1" customWidth="1"/>
    <col min="3616" max="3855" width="9.1328125" style="1"/>
    <col min="3856" max="3856" width="6.1328125" style="1" customWidth="1"/>
    <col min="3857" max="3857" width="21.265625" style="1" customWidth="1"/>
    <col min="3858" max="3858" width="16.86328125" style="1" customWidth="1"/>
    <col min="3859" max="3859" width="19.73046875" style="1" customWidth="1"/>
    <col min="3860" max="3860" width="0.1328125" style="1" customWidth="1"/>
    <col min="3861" max="3861" width="13.1328125" style="1" customWidth="1"/>
    <col min="3862" max="3863" width="13.59765625" style="1" customWidth="1"/>
    <col min="3864" max="3864" width="13.86328125" style="1" customWidth="1"/>
    <col min="3865" max="3866" width="15.3984375" style="1" customWidth="1"/>
    <col min="3867" max="3867" width="21.73046875" style="1" customWidth="1"/>
    <col min="3868" max="3870" width="9.265625" style="1" bestFit="1" customWidth="1"/>
    <col min="3871" max="3871" width="9.86328125" style="1" bestFit="1" customWidth="1"/>
    <col min="3872" max="4111" width="9.1328125" style="1"/>
    <col min="4112" max="4112" width="6.1328125" style="1" customWidth="1"/>
    <col min="4113" max="4113" width="21.265625" style="1" customWidth="1"/>
    <col min="4114" max="4114" width="16.86328125" style="1" customWidth="1"/>
    <col min="4115" max="4115" width="19.73046875" style="1" customWidth="1"/>
    <col min="4116" max="4116" width="0.1328125" style="1" customWidth="1"/>
    <col min="4117" max="4117" width="13.1328125" style="1" customWidth="1"/>
    <col min="4118" max="4119" width="13.59765625" style="1" customWidth="1"/>
    <col min="4120" max="4120" width="13.86328125" style="1" customWidth="1"/>
    <col min="4121" max="4122" width="15.3984375" style="1" customWidth="1"/>
    <col min="4123" max="4123" width="21.73046875" style="1" customWidth="1"/>
    <col min="4124" max="4126" width="9.265625" style="1" bestFit="1" customWidth="1"/>
    <col min="4127" max="4127" width="9.86328125" style="1" bestFit="1" customWidth="1"/>
    <col min="4128" max="4367" width="9.1328125" style="1"/>
    <col min="4368" max="4368" width="6.1328125" style="1" customWidth="1"/>
    <col min="4369" max="4369" width="21.265625" style="1" customWidth="1"/>
    <col min="4370" max="4370" width="16.86328125" style="1" customWidth="1"/>
    <col min="4371" max="4371" width="19.73046875" style="1" customWidth="1"/>
    <col min="4372" max="4372" width="0.1328125" style="1" customWidth="1"/>
    <col min="4373" max="4373" width="13.1328125" style="1" customWidth="1"/>
    <col min="4374" max="4375" width="13.59765625" style="1" customWidth="1"/>
    <col min="4376" max="4376" width="13.86328125" style="1" customWidth="1"/>
    <col min="4377" max="4378" width="15.3984375" style="1" customWidth="1"/>
    <col min="4379" max="4379" width="21.73046875" style="1" customWidth="1"/>
    <col min="4380" max="4382" width="9.265625" style="1" bestFit="1" customWidth="1"/>
    <col min="4383" max="4383" width="9.86328125" style="1" bestFit="1" customWidth="1"/>
    <col min="4384" max="4623" width="9.1328125" style="1"/>
    <col min="4624" max="4624" width="6.1328125" style="1" customWidth="1"/>
    <col min="4625" max="4625" width="21.265625" style="1" customWidth="1"/>
    <col min="4626" max="4626" width="16.86328125" style="1" customWidth="1"/>
    <col min="4627" max="4627" width="19.73046875" style="1" customWidth="1"/>
    <col min="4628" max="4628" width="0.1328125" style="1" customWidth="1"/>
    <col min="4629" max="4629" width="13.1328125" style="1" customWidth="1"/>
    <col min="4630" max="4631" width="13.59765625" style="1" customWidth="1"/>
    <col min="4632" max="4632" width="13.86328125" style="1" customWidth="1"/>
    <col min="4633" max="4634" width="15.3984375" style="1" customWidth="1"/>
    <col min="4635" max="4635" width="21.73046875" style="1" customWidth="1"/>
    <col min="4636" max="4638" width="9.265625" style="1" bestFit="1" customWidth="1"/>
    <col min="4639" max="4639" width="9.86328125" style="1" bestFit="1" customWidth="1"/>
    <col min="4640" max="4879" width="9.1328125" style="1"/>
    <col min="4880" max="4880" width="6.1328125" style="1" customWidth="1"/>
    <col min="4881" max="4881" width="21.265625" style="1" customWidth="1"/>
    <col min="4882" max="4882" width="16.86328125" style="1" customWidth="1"/>
    <col min="4883" max="4883" width="19.73046875" style="1" customWidth="1"/>
    <col min="4884" max="4884" width="0.1328125" style="1" customWidth="1"/>
    <col min="4885" max="4885" width="13.1328125" style="1" customWidth="1"/>
    <col min="4886" max="4887" width="13.59765625" style="1" customWidth="1"/>
    <col min="4888" max="4888" width="13.86328125" style="1" customWidth="1"/>
    <col min="4889" max="4890" width="15.3984375" style="1" customWidth="1"/>
    <col min="4891" max="4891" width="21.73046875" style="1" customWidth="1"/>
    <col min="4892" max="4894" width="9.265625" style="1" bestFit="1" customWidth="1"/>
    <col min="4895" max="4895" width="9.86328125" style="1" bestFit="1" customWidth="1"/>
    <col min="4896" max="5135" width="9.1328125" style="1"/>
    <col min="5136" max="5136" width="6.1328125" style="1" customWidth="1"/>
    <col min="5137" max="5137" width="21.265625" style="1" customWidth="1"/>
    <col min="5138" max="5138" width="16.86328125" style="1" customWidth="1"/>
    <col min="5139" max="5139" width="19.73046875" style="1" customWidth="1"/>
    <col min="5140" max="5140" width="0.1328125" style="1" customWidth="1"/>
    <col min="5141" max="5141" width="13.1328125" style="1" customWidth="1"/>
    <col min="5142" max="5143" width="13.59765625" style="1" customWidth="1"/>
    <col min="5144" max="5144" width="13.86328125" style="1" customWidth="1"/>
    <col min="5145" max="5146" width="15.3984375" style="1" customWidth="1"/>
    <col min="5147" max="5147" width="21.73046875" style="1" customWidth="1"/>
    <col min="5148" max="5150" width="9.265625" style="1" bestFit="1" customWidth="1"/>
    <col min="5151" max="5151" width="9.86328125" style="1" bestFit="1" customWidth="1"/>
    <col min="5152" max="5391" width="9.1328125" style="1"/>
    <col min="5392" max="5392" width="6.1328125" style="1" customWidth="1"/>
    <col min="5393" max="5393" width="21.265625" style="1" customWidth="1"/>
    <col min="5394" max="5394" width="16.86328125" style="1" customWidth="1"/>
    <col min="5395" max="5395" width="19.73046875" style="1" customWidth="1"/>
    <col min="5396" max="5396" width="0.1328125" style="1" customWidth="1"/>
    <col min="5397" max="5397" width="13.1328125" style="1" customWidth="1"/>
    <col min="5398" max="5399" width="13.59765625" style="1" customWidth="1"/>
    <col min="5400" max="5400" width="13.86328125" style="1" customWidth="1"/>
    <col min="5401" max="5402" width="15.3984375" style="1" customWidth="1"/>
    <col min="5403" max="5403" width="21.73046875" style="1" customWidth="1"/>
    <col min="5404" max="5406" width="9.265625" style="1" bestFit="1" customWidth="1"/>
    <col min="5407" max="5407" width="9.86328125" style="1" bestFit="1" customWidth="1"/>
    <col min="5408" max="5647" width="9.1328125" style="1"/>
    <col min="5648" max="5648" width="6.1328125" style="1" customWidth="1"/>
    <col min="5649" max="5649" width="21.265625" style="1" customWidth="1"/>
    <col min="5650" max="5650" width="16.86328125" style="1" customWidth="1"/>
    <col min="5651" max="5651" width="19.73046875" style="1" customWidth="1"/>
    <col min="5652" max="5652" width="0.1328125" style="1" customWidth="1"/>
    <col min="5653" max="5653" width="13.1328125" style="1" customWidth="1"/>
    <col min="5654" max="5655" width="13.59765625" style="1" customWidth="1"/>
    <col min="5656" max="5656" width="13.86328125" style="1" customWidth="1"/>
    <col min="5657" max="5658" width="15.3984375" style="1" customWidth="1"/>
    <col min="5659" max="5659" width="21.73046875" style="1" customWidth="1"/>
    <col min="5660" max="5662" width="9.265625" style="1" bestFit="1" customWidth="1"/>
    <col min="5663" max="5663" width="9.86328125" style="1" bestFit="1" customWidth="1"/>
    <col min="5664" max="5903" width="9.1328125" style="1"/>
    <col min="5904" max="5904" width="6.1328125" style="1" customWidth="1"/>
    <col min="5905" max="5905" width="21.265625" style="1" customWidth="1"/>
    <col min="5906" max="5906" width="16.86328125" style="1" customWidth="1"/>
    <col min="5907" max="5907" width="19.73046875" style="1" customWidth="1"/>
    <col min="5908" max="5908" width="0.1328125" style="1" customWidth="1"/>
    <col min="5909" max="5909" width="13.1328125" style="1" customWidth="1"/>
    <col min="5910" max="5911" width="13.59765625" style="1" customWidth="1"/>
    <col min="5912" max="5912" width="13.86328125" style="1" customWidth="1"/>
    <col min="5913" max="5914" width="15.3984375" style="1" customWidth="1"/>
    <col min="5915" max="5915" width="21.73046875" style="1" customWidth="1"/>
    <col min="5916" max="5918" width="9.265625" style="1" bestFit="1" customWidth="1"/>
    <col min="5919" max="5919" width="9.86328125" style="1" bestFit="1" customWidth="1"/>
    <col min="5920" max="6159" width="9.1328125" style="1"/>
    <col min="6160" max="6160" width="6.1328125" style="1" customWidth="1"/>
    <col min="6161" max="6161" width="21.265625" style="1" customWidth="1"/>
    <col min="6162" max="6162" width="16.86328125" style="1" customWidth="1"/>
    <col min="6163" max="6163" width="19.73046875" style="1" customWidth="1"/>
    <col min="6164" max="6164" width="0.1328125" style="1" customWidth="1"/>
    <col min="6165" max="6165" width="13.1328125" style="1" customWidth="1"/>
    <col min="6166" max="6167" width="13.59765625" style="1" customWidth="1"/>
    <col min="6168" max="6168" width="13.86328125" style="1" customWidth="1"/>
    <col min="6169" max="6170" width="15.3984375" style="1" customWidth="1"/>
    <col min="6171" max="6171" width="21.73046875" style="1" customWidth="1"/>
    <col min="6172" max="6174" width="9.265625" style="1" bestFit="1" customWidth="1"/>
    <col min="6175" max="6175" width="9.86328125" style="1" bestFit="1" customWidth="1"/>
    <col min="6176" max="6415" width="9.1328125" style="1"/>
    <col min="6416" max="6416" width="6.1328125" style="1" customWidth="1"/>
    <col min="6417" max="6417" width="21.265625" style="1" customWidth="1"/>
    <col min="6418" max="6418" width="16.86328125" style="1" customWidth="1"/>
    <col min="6419" max="6419" width="19.73046875" style="1" customWidth="1"/>
    <col min="6420" max="6420" width="0.1328125" style="1" customWidth="1"/>
    <col min="6421" max="6421" width="13.1328125" style="1" customWidth="1"/>
    <col min="6422" max="6423" width="13.59765625" style="1" customWidth="1"/>
    <col min="6424" max="6424" width="13.86328125" style="1" customWidth="1"/>
    <col min="6425" max="6426" width="15.3984375" style="1" customWidth="1"/>
    <col min="6427" max="6427" width="21.73046875" style="1" customWidth="1"/>
    <col min="6428" max="6430" width="9.265625" style="1" bestFit="1" customWidth="1"/>
    <col min="6431" max="6431" width="9.86328125" style="1" bestFit="1" customWidth="1"/>
    <col min="6432" max="6671" width="9.1328125" style="1"/>
    <col min="6672" max="6672" width="6.1328125" style="1" customWidth="1"/>
    <col min="6673" max="6673" width="21.265625" style="1" customWidth="1"/>
    <col min="6674" max="6674" width="16.86328125" style="1" customWidth="1"/>
    <col min="6675" max="6675" width="19.73046875" style="1" customWidth="1"/>
    <col min="6676" max="6676" width="0.1328125" style="1" customWidth="1"/>
    <col min="6677" max="6677" width="13.1328125" style="1" customWidth="1"/>
    <col min="6678" max="6679" width="13.59765625" style="1" customWidth="1"/>
    <col min="6680" max="6680" width="13.86328125" style="1" customWidth="1"/>
    <col min="6681" max="6682" width="15.3984375" style="1" customWidth="1"/>
    <col min="6683" max="6683" width="21.73046875" style="1" customWidth="1"/>
    <col min="6684" max="6686" width="9.265625" style="1" bestFit="1" customWidth="1"/>
    <col min="6687" max="6687" width="9.86328125" style="1" bestFit="1" customWidth="1"/>
    <col min="6688" max="6927" width="9.1328125" style="1"/>
    <col min="6928" max="6928" width="6.1328125" style="1" customWidth="1"/>
    <col min="6929" max="6929" width="21.265625" style="1" customWidth="1"/>
    <col min="6930" max="6930" width="16.86328125" style="1" customWidth="1"/>
    <col min="6931" max="6931" width="19.73046875" style="1" customWidth="1"/>
    <col min="6932" max="6932" width="0.1328125" style="1" customWidth="1"/>
    <col min="6933" max="6933" width="13.1328125" style="1" customWidth="1"/>
    <col min="6934" max="6935" width="13.59765625" style="1" customWidth="1"/>
    <col min="6936" max="6936" width="13.86328125" style="1" customWidth="1"/>
    <col min="6937" max="6938" width="15.3984375" style="1" customWidth="1"/>
    <col min="6939" max="6939" width="21.73046875" style="1" customWidth="1"/>
    <col min="6940" max="6942" width="9.265625" style="1" bestFit="1" customWidth="1"/>
    <col min="6943" max="6943" width="9.86328125" style="1" bestFit="1" customWidth="1"/>
    <col min="6944" max="7183" width="9.1328125" style="1"/>
    <col min="7184" max="7184" width="6.1328125" style="1" customWidth="1"/>
    <col min="7185" max="7185" width="21.265625" style="1" customWidth="1"/>
    <col min="7186" max="7186" width="16.86328125" style="1" customWidth="1"/>
    <col min="7187" max="7187" width="19.73046875" style="1" customWidth="1"/>
    <col min="7188" max="7188" width="0.1328125" style="1" customWidth="1"/>
    <col min="7189" max="7189" width="13.1328125" style="1" customWidth="1"/>
    <col min="7190" max="7191" width="13.59765625" style="1" customWidth="1"/>
    <col min="7192" max="7192" width="13.86328125" style="1" customWidth="1"/>
    <col min="7193" max="7194" width="15.3984375" style="1" customWidth="1"/>
    <col min="7195" max="7195" width="21.73046875" style="1" customWidth="1"/>
    <col min="7196" max="7198" width="9.265625" style="1" bestFit="1" customWidth="1"/>
    <col min="7199" max="7199" width="9.86328125" style="1" bestFit="1" customWidth="1"/>
    <col min="7200" max="7439" width="9.1328125" style="1"/>
    <col min="7440" max="7440" width="6.1328125" style="1" customWidth="1"/>
    <col min="7441" max="7441" width="21.265625" style="1" customWidth="1"/>
    <col min="7442" max="7442" width="16.86328125" style="1" customWidth="1"/>
    <col min="7443" max="7443" width="19.73046875" style="1" customWidth="1"/>
    <col min="7444" max="7444" width="0.1328125" style="1" customWidth="1"/>
    <col min="7445" max="7445" width="13.1328125" style="1" customWidth="1"/>
    <col min="7446" max="7447" width="13.59765625" style="1" customWidth="1"/>
    <col min="7448" max="7448" width="13.86328125" style="1" customWidth="1"/>
    <col min="7449" max="7450" width="15.3984375" style="1" customWidth="1"/>
    <col min="7451" max="7451" width="21.73046875" style="1" customWidth="1"/>
    <col min="7452" max="7454" width="9.265625" style="1" bestFit="1" customWidth="1"/>
    <col min="7455" max="7455" width="9.86328125" style="1" bestFit="1" customWidth="1"/>
    <col min="7456" max="7695" width="9.1328125" style="1"/>
    <col min="7696" max="7696" width="6.1328125" style="1" customWidth="1"/>
    <col min="7697" max="7697" width="21.265625" style="1" customWidth="1"/>
    <col min="7698" max="7698" width="16.86328125" style="1" customWidth="1"/>
    <col min="7699" max="7699" width="19.73046875" style="1" customWidth="1"/>
    <col min="7700" max="7700" width="0.1328125" style="1" customWidth="1"/>
    <col min="7701" max="7701" width="13.1328125" style="1" customWidth="1"/>
    <col min="7702" max="7703" width="13.59765625" style="1" customWidth="1"/>
    <col min="7704" max="7704" width="13.86328125" style="1" customWidth="1"/>
    <col min="7705" max="7706" width="15.3984375" style="1" customWidth="1"/>
    <col min="7707" max="7707" width="21.73046875" style="1" customWidth="1"/>
    <col min="7708" max="7710" width="9.265625" style="1" bestFit="1" customWidth="1"/>
    <col min="7711" max="7711" width="9.86328125" style="1" bestFit="1" customWidth="1"/>
    <col min="7712" max="7951" width="9.1328125" style="1"/>
    <col min="7952" max="7952" width="6.1328125" style="1" customWidth="1"/>
    <col min="7953" max="7953" width="21.265625" style="1" customWidth="1"/>
    <col min="7954" max="7954" width="16.86328125" style="1" customWidth="1"/>
    <col min="7955" max="7955" width="19.73046875" style="1" customWidth="1"/>
    <col min="7956" max="7956" width="0.1328125" style="1" customWidth="1"/>
    <col min="7957" max="7957" width="13.1328125" style="1" customWidth="1"/>
    <col min="7958" max="7959" width="13.59765625" style="1" customWidth="1"/>
    <col min="7960" max="7960" width="13.86328125" style="1" customWidth="1"/>
    <col min="7961" max="7962" width="15.3984375" style="1" customWidth="1"/>
    <col min="7963" max="7963" width="21.73046875" style="1" customWidth="1"/>
    <col min="7964" max="7966" width="9.265625" style="1" bestFit="1" customWidth="1"/>
    <col min="7967" max="7967" width="9.86328125" style="1" bestFit="1" customWidth="1"/>
    <col min="7968" max="8207" width="9.1328125" style="1"/>
    <col min="8208" max="8208" width="6.1328125" style="1" customWidth="1"/>
    <col min="8209" max="8209" width="21.265625" style="1" customWidth="1"/>
    <col min="8210" max="8210" width="16.86328125" style="1" customWidth="1"/>
    <col min="8211" max="8211" width="19.73046875" style="1" customWidth="1"/>
    <col min="8212" max="8212" width="0.1328125" style="1" customWidth="1"/>
    <col min="8213" max="8213" width="13.1328125" style="1" customWidth="1"/>
    <col min="8214" max="8215" width="13.59765625" style="1" customWidth="1"/>
    <col min="8216" max="8216" width="13.86328125" style="1" customWidth="1"/>
    <col min="8217" max="8218" width="15.3984375" style="1" customWidth="1"/>
    <col min="8219" max="8219" width="21.73046875" style="1" customWidth="1"/>
    <col min="8220" max="8222" width="9.265625" style="1" bestFit="1" customWidth="1"/>
    <col min="8223" max="8223" width="9.86328125" style="1" bestFit="1" customWidth="1"/>
    <col min="8224" max="8463" width="9.1328125" style="1"/>
    <col min="8464" max="8464" width="6.1328125" style="1" customWidth="1"/>
    <col min="8465" max="8465" width="21.265625" style="1" customWidth="1"/>
    <col min="8466" max="8466" width="16.86328125" style="1" customWidth="1"/>
    <col min="8467" max="8467" width="19.73046875" style="1" customWidth="1"/>
    <col min="8468" max="8468" width="0.1328125" style="1" customWidth="1"/>
    <col min="8469" max="8469" width="13.1328125" style="1" customWidth="1"/>
    <col min="8470" max="8471" width="13.59765625" style="1" customWidth="1"/>
    <col min="8472" max="8472" width="13.86328125" style="1" customWidth="1"/>
    <col min="8473" max="8474" width="15.3984375" style="1" customWidth="1"/>
    <col min="8475" max="8475" width="21.73046875" style="1" customWidth="1"/>
    <col min="8476" max="8478" width="9.265625" style="1" bestFit="1" customWidth="1"/>
    <col min="8479" max="8479" width="9.86328125" style="1" bestFit="1" customWidth="1"/>
    <col min="8480" max="8719" width="9.1328125" style="1"/>
    <col min="8720" max="8720" width="6.1328125" style="1" customWidth="1"/>
    <col min="8721" max="8721" width="21.265625" style="1" customWidth="1"/>
    <col min="8722" max="8722" width="16.86328125" style="1" customWidth="1"/>
    <col min="8723" max="8723" width="19.73046875" style="1" customWidth="1"/>
    <col min="8724" max="8724" width="0.1328125" style="1" customWidth="1"/>
    <col min="8725" max="8725" width="13.1328125" style="1" customWidth="1"/>
    <col min="8726" max="8727" width="13.59765625" style="1" customWidth="1"/>
    <col min="8728" max="8728" width="13.86328125" style="1" customWidth="1"/>
    <col min="8729" max="8730" width="15.3984375" style="1" customWidth="1"/>
    <col min="8731" max="8731" width="21.73046875" style="1" customWidth="1"/>
    <col min="8732" max="8734" width="9.265625" style="1" bestFit="1" customWidth="1"/>
    <col min="8735" max="8735" width="9.86328125" style="1" bestFit="1" customWidth="1"/>
    <col min="8736" max="8975" width="9.1328125" style="1"/>
    <col min="8976" max="8976" width="6.1328125" style="1" customWidth="1"/>
    <col min="8977" max="8977" width="21.265625" style="1" customWidth="1"/>
    <col min="8978" max="8978" width="16.86328125" style="1" customWidth="1"/>
    <col min="8979" max="8979" width="19.73046875" style="1" customWidth="1"/>
    <col min="8980" max="8980" width="0.1328125" style="1" customWidth="1"/>
    <col min="8981" max="8981" width="13.1328125" style="1" customWidth="1"/>
    <col min="8982" max="8983" width="13.59765625" style="1" customWidth="1"/>
    <col min="8984" max="8984" width="13.86328125" style="1" customWidth="1"/>
    <col min="8985" max="8986" width="15.3984375" style="1" customWidth="1"/>
    <col min="8987" max="8987" width="21.73046875" style="1" customWidth="1"/>
    <col min="8988" max="8990" width="9.265625" style="1" bestFit="1" customWidth="1"/>
    <col min="8991" max="8991" width="9.86328125" style="1" bestFit="1" customWidth="1"/>
    <col min="8992" max="9231" width="9.1328125" style="1"/>
    <col min="9232" max="9232" width="6.1328125" style="1" customWidth="1"/>
    <col min="9233" max="9233" width="21.265625" style="1" customWidth="1"/>
    <col min="9234" max="9234" width="16.86328125" style="1" customWidth="1"/>
    <col min="9235" max="9235" width="19.73046875" style="1" customWidth="1"/>
    <col min="9236" max="9236" width="0.1328125" style="1" customWidth="1"/>
    <col min="9237" max="9237" width="13.1328125" style="1" customWidth="1"/>
    <col min="9238" max="9239" width="13.59765625" style="1" customWidth="1"/>
    <col min="9240" max="9240" width="13.86328125" style="1" customWidth="1"/>
    <col min="9241" max="9242" width="15.3984375" style="1" customWidth="1"/>
    <col min="9243" max="9243" width="21.73046875" style="1" customWidth="1"/>
    <col min="9244" max="9246" width="9.265625" style="1" bestFit="1" customWidth="1"/>
    <col min="9247" max="9247" width="9.86328125" style="1" bestFit="1" customWidth="1"/>
    <col min="9248" max="9487" width="9.1328125" style="1"/>
    <col min="9488" max="9488" width="6.1328125" style="1" customWidth="1"/>
    <col min="9489" max="9489" width="21.265625" style="1" customWidth="1"/>
    <col min="9490" max="9490" width="16.86328125" style="1" customWidth="1"/>
    <col min="9491" max="9491" width="19.73046875" style="1" customWidth="1"/>
    <col min="9492" max="9492" width="0.1328125" style="1" customWidth="1"/>
    <col min="9493" max="9493" width="13.1328125" style="1" customWidth="1"/>
    <col min="9494" max="9495" width="13.59765625" style="1" customWidth="1"/>
    <col min="9496" max="9496" width="13.86328125" style="1" customWidth="1"/>
    <col min="9497" max="9498" width="15.3984375" style="1" customWidth="1"/>
    <col min="9499" max="9499" width="21.73046875" style="1" customWidth="1"/>
    <col min="9500" max="9502" width="9.265625" style="1" bestFit="1" customWidth="1"/>
    <col min="9503" max="9503" width="9.86328125" style="1" bestFit="1" customWidth="1"/>
    <col min="9504" max="9743" width="9.1328125" style="1"/>
    <col min="9744" max="9744" width="6.1328125" style="1" customWidth="1"/>
    <col min="9745" max="9745" width="21.265625" style="1" customWidth="1"/>
    <col min="9746" max="9746" width="16.86328125" style="1" customWidth="1"/>
    <col min="9747" max="9747" width="19.73046875" style="1" customWidth="1"/>
    <col min="9748" max="9748" width="0.1328125" style="1" customWidth="1"/>
    <col min="9749" max="9749" width="13.1328125" style="1" customWidth="1"/>
    <col min="9750" max="9751" width="13.59765625" style="1" customWidth="1"/>
    <col min="9752" max="9752" width="13.86328125" style="1" customWidth="1"/>
    <col min="9753" max="9754" width="15.3984375" style="1" customWidth="1"/>
    <col min="9755" max="9755" width="21.73046875" style="1" customWidth="1"/>
    <col min="9756" max="9758" width="9.265625" style="1" bestFit="1" customWidth="1"/>
    <col min="9759" max="9759" width="9.86328125" style="1" bestFit="1" customWidth="1"/>
    <col min="9760" max="9999" width="9.1328125" style="1"/>
    <col min="10000" max="10000" width="6.1328125" style="1" customWidth="1"/>
    <col min="10001" max="10001" width="21.265625" style="1" customWidth="1"/>
    <col min="10002" max="10002" width="16.86328125" style="1" customWidth="1"/>
    <col min="10003" max="10003" width="19.73046875" style="1" customWidth="1"/>
    <col min="10004" max="10004" width="0.1328125" style="1" customWidth="1"/>
    <col min="10005" max="10005" width="13.1328125" style="1" customWidth="1"/>
    <col min="10006" max="10007" width="13.59765625" style="1" customWidth="1"/>
    <col min="10008" max="10008" width="13.86328125" style="1" customWidth="1"/>
    <col min="10009" max="10010" width="15.3984375" style="1" customWidth="1"/>
    <col min="10011" max="10011" width="21.73046875" style="1" customWidth="1"/>
    <col min="10012" max="10014" width="9.265625" style="1" bestFit="1" customWidth="1"/>
    <col min="10015" max="10015" width="9.86328125" style="1" bestFit="1" customWidth="1"/>
    <col min="10016" max="10255" width="9.1328125" style="1"/>
    <col min="10256" max="10256" width="6.1328125" style="1" customWidth="1"/>
    <col min="10257" max="10257" width="21.265625" style="1" customWidth="1"/>
    <col min="10258" max="10258" width="16.86328125" style="1" customWidth="1"/>
    <col min="10259" max="10259" width="19.73046875" style="1" customWidth="1"/>
    <col min="10260" max="10260" width="0.1328125" style="1" customWidth="1"/>
    <col min="10261" max="10261" width="13.1328125" style="1" customWidth="1"/>
    <col min="10262" max="10263" width="13.59765625" style="1" customWidth="1"/>
    <col min="10264" max="10264" width="13.86328125" style="1" customWidth="1"/>
    <col min="10265" max="10266" width="15.3984375" style="1" customWidth="1"/>
    <col min="10267" max="10267" width="21.73046875" style="1" customWidth="1"/>
    <col min="10268" max="10270" width="9.265625" style="1" bestFit="1" customWidth="1"/>
    <col min="10271" max="10271" width="9.86328125" style="1" bestFit="1" customWidth="1"/>
    <col min="10272" max="10511" width="9.1328125" style="1"/>
    <col min="10512" max="10512" width="6.1328125" style="1" customWidth="1"/>
    <col min="10513" max="10513" width="21.265625" style="1" customWidth="1"/>
    <col min="10514" max="10514" width="16.86328125" style="1" customWidth="1"/>
    <col min="10515" max="10515" width="19.73046875" style="1" customWidth="1"/>
    <col min="10516" max="10516" width="0.1328125" style="1" customWidth="1"/>
    <col min="10517" max="10517" width="13.1328125" style="1" customWidth="1"/>
    <col min="10518" max="10519" width="13.59765625" style="1" customWidth="1"/>
    <col min="10520" max="10520" width="13.86328125" style="1" customWidth="1"/>
    <col min="10521" max="10522" width="15.3984375" style="1" customWidth="1"/>
    <col min="10523" max="10523" width="21.73046875" style="1" customWidth="1"/>
    <col min="10524" max="10526" width="9.265625" style="1" bestFit="1" customWidth="1"/>
    <col min="10527" max="10527" width="9.86328125" style="1" bestFit="1" customWidth="1"/>
    <col min="10528" max="10767" width="9.1328125" style="1"/>
    <col min="10768" max="10768" width="6.1328125" style="1" customWidth="1"/>
    <col min="10769" max="10769" width="21.265625" style="1" customWidth="1"/>
    <col min="10770" max="10770" width="16.86328125" style="1" customWidth="1"/>
    <col min="10771" max="10771" width="19.73046875" style="1" customWidth="1"/>
    <col min="10772" max="10772" width="0.1328125" style="1" customWidth="1"/>
    <col min="10773" max="10773" width="13.1328125" style="1" customWidth="1"/>
    <col min="10774" max="10775" width="13.59765625" style="1" customWidth="1"/>
    <col min="10776" max="10776" width="13.86328125" style="1" customWidth="1"/>
    <col min="10777" max="10778" width="15.3984375" style="1" customWidth="1"/>
    <col min="10779" max="10779" width="21.73046875" style="1" customWidth="1"/>
    <col min="10780" max="10782" width="9.265625" style="1" bestFit="1" customWidth="1"/>
    <col min="10783" max="10783" width="9.86328125" style="1" bestFit="1" customWidth="1"/>
    <col min="10784" max="11023" width="9.1328125" style="1"/>
    <col min="11024" max="11024" width="6.1328125" style="1" customWidth="1"/>
    <col min="11025" max="11025" width="21.265625" style="1" customWidth="1"/>
    <col min="11026" max="11026" width="16.86328125" style="1" customWidth="1"/>
    <col min="11027" max="11027" width="19.73046875" style="1" customWidth="1"/>
    <col min="11028" max="11028" width="0.1328125" style="1" customWidth="1"/>
    <col min="11029" max="11029" width="13.1328125" style="1" customWidth="1"/>
    <col min="11030" max="11031" width="13.59765625" style="1" customWidth="1"/>
    <col min="11032" max="11032" width="13.86328125" style="1" customWidth="1"/>
    <col min="11033" max="11034" width="15.3984375" style="1" customWidth="1"/>
    <col min="11035" max="11035" width="21.73046875" style="1" customWidth="1"/>
    <col min="11036" max="11038" width="9.265625" style="1" bestFit="1" customWidth="1"/>
    <col min="11039" max="11039" width="9.86328125" style="1" bestFit="1" customWidth="1"/>
    <col min="11040" max="11279" width="9.1328125" style="1"/>
    <col min="11280" max="11280" width="6.1328125" style="1" customWidth="1"/>
    <col min="11281" max="11281" width="21.265625" style="1" customWidth="1"/>
    <col min="11282" max="11282" width="16.86328125" style="1" customWidth="1"/>
    <col min="11283" max="11283" width="19.73046875" style="1" customWidth="1"/>
    <col min="11284" max="11284" width="0.1328125" style="1" customWidth="1"/>
    <col min="11285" max="11285" width="13.1328125" style="1" customWidth="1"/>
    <col min="11286" max="11287" width="13.59765625" style="1" customWidth="1"/>
    <col min="11288" max="11288" width="13.86328125" style="1" customWidth="1"/>
    <col min="11289" max="11290" width="15.3984375" style="1" customWidth="1"/>
    <col min="11291" max="11291" width="21.73046875" style="1" customWidth="1"/>
    <col min="11292" max="11294" width="9.265625" style="1" bestFit="1" customWidth="1"/>
    <col min="11295" max="11295" width="9.86328125" style="1" bestFit="1" customWidth="1"/>
    <col min="11296" max="11535" width="9.1328125" style="1"/>
    <col min="11536" max="11536" width="6.1328125" style="1" customWidth="1"/>
    <col min="11537" max="11537" width="21.265625" style="1" customWidth="1"/>
    <col min="11538" max="11538" width="16.86328125" style="1" customWidth="1"/>
    <col min="11539" max="11539" width="19.73046875" style="1" customWidth="1"/>
    <col min="11540" max="11540" width="0.1328125" style="1" customWidth="1"/>
    <col min="11541" max="11541" width="13.1328125" style="1" customWidth="1"/>
    <col min="11542" max="11543" width="13.59765625" style="1" customWidth="1"/>
    <col min="11544" max="11544" width="13.86328125" style="1" customWidth="1"/>
    <col min="11545" max="11546" width="15.3984375" style="1" customWidth="1"/>
    <col min="11547" max="11547" width="21.73046875" style="1" customWidth="1"/>
    <col min="11548" max="11550" width="9.265625" style="1" bestFit="1" customWidth="1"/>
    <col min="11551" max="11551" width="9.86328125" style="1" bestFit="1" customWidth="1"/>
    <col min="11552" max="11791" width="9.1328125" style="1"/>
    <col min="11792" max="11792" width="6.1328125" style="1" customWidth="1"/>
    <col min="11793" max="11793" width="21.265625" style="1" customWidth="1"/>
    <col min="11794" max="11794" width="16.86328125" style="1" customWidth="1"/>
    <col min="11795" max="11795" width="19.73046875" style="1" customWidth="1"/>
    <col min="11796" max="11796" width="0.1328125" style="1" customWidth="1"/>
    <col min="11797" max="11797" width="13.1328125" style="1" customWidth="1"/>
    <col min="11798" max="11799" width="13.59765625" style="1" customWidth="1"/>
    <col min="11800" max="11800" width="13.86328125" style="1" customWidth="1"/>
    <col min="11801" max="11802" width="15.3984375" style="1" customWidth="1"/>
    <col min="11803" max="11803" width="21.73046875" style="1" customWidth="1"/>
    <col min="11804" max="11806" width="9.265625" style="1" bestFit="1" customWidth="1"/>
    <col min="11807" max="11807" width="9.86328125" style="1" bestFit="1" customWidth="1"/>
    <col min="11808" max="12047" width="9.1328125" style="1"/>
    <col min="12048" max="12048" width="6.1328125" style="1" customWidth="1"/>
    <col min="12049" max="12049" width="21.265625" style="1" customWidth="1"/>
    <col min="12050" max="12050" width="16.86328125" style="1" customWidth="1"/>
    <col min="12051" max="12051" width="19.73046875" style="1" customWidth="1"/>
    <col min="12052" max="12052" width="0.1328125" style="1" customWidth="1"/>
    <col min="12053" max="12053" width="13.1328125" style="1" customWidth="1"/>
    <col min="12054" max="12055" width="13.59765625" style="1" customWidth="1"/>
    <col min="12056" max="12056" width="13.86328125" style="1" customWidth="1"/>
    <col min="12057" max="12058" width="15.3984375" style="1" customWidth="1"/>
    <col min="12059" max="12059" width="21.73046875" style="1" customWidth="1"/>
    <col min="12060" max="12062" width="9.265625" style="1" bestFit="1" customWidth="1"/>
    <col min="12063" max="12063" width="9.86328125" style="1" bestFit="1" customWidth="1"/>
    <col min="12064" max="12303" width="9.1328125" style="1"/>
    <col min="12304" max="12304" width="6.1328125" style="1" customWidth="1"/>
    <col min="12305" max="12305" width="21.265625" style="1" customWidth="1"/>
    <col min="12306" max="12306" width="16.86328125" style="1" customWidth="1"/>
    <col min="12307" max="12307" width="19.73046875" style="1" customWidth="1"/>
    <col min="12308" max="12308" width="0.1328125" style="1" customWidth="1"/>
    <col min="12309" max="12309" width="13.1328125" style="1" customWidth="1"/>
    <col min="12310" max="12311" width="13.59765625" style="1" customWidth="1"/>
    <col min="12312" max="12312" width="13.86328125" style="1" customWidth="1"/>
    <col min="12313" max="12314" width="15.3984375" style="1" customWidth="1"/>
    <col min="12315" max="12315" width="21.73046875" style="1" customWidth="1"/>
    <col min="12316" max="12318" width="9.265625" style="1" bestFit="1" customWidth="1"/>
    <col min="12319" max="12319" width="9.86328125" style="1" bestFit="1" customWidth="1"/>
    <col min="12320" max="12559" width="9.1328125" style="1"/>
    <col min="12560" max="12560" width="6.1328125" style="1" customWidth="1"/>
    <col min="12561" max="12561" width="21.265625" style="1" customWidth="1"/>
    <col min="12562" max="12562" width="16.86328125" style="1" customWidth="1"/>
    <col min="12563" max="12563" width="19.73046875" style="1" customWidth="1"/>
    <col min="12564" max="12564" width="0.1328125" style="1" customWidth="1"/>
    <col min="12565" max="12565" width="13.1328125" style="1" customWidth="1"/>
    <col min="12566" max="12567" width="13.59765625" style="1" customWidth="1"/>
    <col min="12568" max="12568" width="13.86328125" style="1" customWidth="1"/>
    <col min="12569" max="12570" width="15.3984375" style="1" customWidth="1"/>
    <col min="12571" max="12571" width="21.73046875" style="1" customWidth="1"/>
    <col min="12572" max="12574" width="9.265625" style="1" bestFit="1" customWidth="1"/>
    <col min="12575" max="12575" width="9.86328125" style="1" bestFit="1" customWidth="1"/>
    <col min="12576" max="12815" width="9.1328125" style="1"/>
    <col min="12816" max="12816" width="6.1328125" style="1" customWidth="1"/>
    <col min="12817" max="12817" width="21.265625" style="1" customWidth="1"/>
    <col min="12818" max="12818" width="16.86328125" style="1" customWidth="1"/>
    <col min="12819" max="12819" width="19.73046875" style="1" customWidth="1"/>
    <col min="12820" max="12820" width="0.1328125" style="1" customWidth="1"/>
    <col min="12821" max="12821" width="13.1328125" style="1" customWidth="1"/>
    <col min="12822" max="12823" width="13.59765625" style="1" customWidth="1"/>
    <col min="12824" max="12824" width="13.86328125" style="1" customWidth="1"/>
    <col min="12825" max="12826" width="15.3984375" style="1" customWidth="1"/>
    <col min="12827" max="12827" width="21.73046875" style="1" customWidth="1"/>
    <col min="12828" max="12830" width="9.265625" style="1" bestFit="1" customWidth="1"/>
    <col min="12831" max="12831" width="9.86328125" style="1" bestFit="1" customWidth="1"/>
    <col min="12832" max="13071" width="9.1328125" style="1"/>
    <col min="13072" max="13072" width="6.1328125" style="1" customWidth="1"/>
    <col min="13073" max="13073" width="21.265625" style="1" customWidth="1"/>
    <col min="13074" max="13074" width="16.86328125" style="1" customWidth="1"/>
    <col min="13075" max="13075" width="19.73046875" style="1" customWidth="1"/>
    <col min="13076" max="13076" width="0.1328125" style="1" customWidth="1"/>
    <col min="13077" max="13077" width="13.1328125" style="1" customWidth="1"/>
    <col min="13078" max="13079" width="13.59765625" style="1" customWidth="1"/>
    <col min="13080" max="13080" width="13.86328125" style="1" customWidth="1"/>
    <col min="13081" max="13082" width="15.3984375" style="1" customWidth="1"/>
    <col min="13083" max="13083" width="21.73046875" style="1" customWidth="1"/>
    <col min="13084" max="13086" width="9.265625" style="1" bestFit="1" customWidth="1"/>
    <col min="13087" max="13087" width="9.86328125" style="1" bestFit="1" customWidth="1"/>
    <col min="13088" max="13327" width="9.1328125" style="1"/>
    <col min="13328" max="13328" width="6.1328125" style="1" customWidth="1"/>
    <col min="13329" max="13329" width="21.265625" style="1" customWidth="1"/>
    <col min="13330" max="13330" width="16.86328125" style="1" customWidth="1"/>
    <col min="13331" max="13331" width="19.73046875" style="1" customWidth="1"/>
    <col min="13332" max="13332" width="0.1328125" style="1" customWidth="1"/>
    <col min="13333" max="13333" width="13.1328125" style="1" customWidth="1"/>
    <col min="13334" max="13335" width="13.59765625" style="1" customWidth="1"/>
    <col min="13336" max="13336" width="13.86328125" style="1" customWidth="1"/>
    <col min="13337" max="13338" width="15.3984375" style="1" customWidth="1"/>
    <col min="13339" max="13339" width="21.73046875" style="1" customWidth="1"/>
    <col min="13340" max="13342" width="9.265625" style="1" bestFit="1" customWidth="1"/>
    <col min="13343" max="13343" width="9.86328125" style="1" bestFit="1" customWidth="1"/>
    <col min="13344" max="13583" width="9.1328125" style="1"/>
    <col min="13584" max="13584" width="6.1328125" style="1" customWidth="1"/>
    <col min="13585" max="13585" width="21.265625" style="1" customWidth="1"/>
    <col min="13586" max="13586" width="16.86328125" style="1" customWidth="1"/>
    <col min="13587" max="13587" width="19.73046875" style="1" customWidth="1"/>
    <col min="13588" max="13588" width="0.1328125" style="1" customWidth="1"/>
    <col min="13589" max="13589" width="13.1328125" style="1" customWidth="1"/>
    <col min="13590" max="13591" width="13.59765625" style="1" customWidth="1"/>
    <col min="13592" max="13592" width="13.86328125" style="1" customWidth="1"/>
    <col min="13593" max="13594" width="15.3984375" style="1" customWidth="1"/>
    <col min="13595" max="13595" width="21.73046875" style="1" customWidth="1"/>
    <col min="13596" max="13598" width="9.265625" style="1" bestFit="1" customWidth="1"/>
    <col min="13599" max="13599" width="9.86328125" style="1" bestFit="1" customWidth="1"/>
    <col min="13600" max="13839" width="9.1328125" style="1"/>
    <col min="13840" max="13840" width="6.1328125" style="1" customWidth="1"/>
    <col min="13841" max="13841" width="21.265625" style="1" customWidth="1"/>
    <col min="13842" max="13842" width="16.86328125" style="1" customWidth="1"/>
    <col min="13843" max="13843" width="19.73046875" style="1" customWidth="1"/>
    <col min="13844" max="13844" width="0.1328125" style="1" customWidth="1"/>
    <col min="13845" max="13845" width="13.1328125" style="1" customWidth="1"/>
    <col min="13846" max="13847" width="13.59765625" style="1" customWidth="1"/>
    <col min="13848" max="13848" width="13.86328125" style="1" customWidth="1"/>
    <col min="13849" max="13850" width="15.3984375" style="1" customWidth="1"/>
    <col min="13851" max="13851" width="21.73046875" style="1" customWidth="1"/>
    <col min="13852" max="13854" width="9.265625" style="1" bestFit="1" customWidth="1"/>
    <col min="13855" max="13855" width="9.86328125" style="1" bestFit="1" customWidth="1"/>
    <col min="13856" max="14095" width="9.1328125" style="1"/>
    <col min="14096" max="14096" width="6.1328125" style="1" customWidth="1"/>
    <col min="14097" max="14097" width="21.265625" style="1" customWidth="1"/>
    <col min="14098" max="14098" width="16.86328125" style="1" customWidth="1"/>
    <col min="14099" max="14099" width="19.73046875" style="1" customWidth="1"/>
    <col min="14100" max="14100" width="0.1328125" style="1" customWidth="1"/>
    <col min="14101" max="14101" width="13.1328125" style="1" customWidth="1"/>
    <col min="14102" max="14103" width="13.59765625" style="1" customWidth="1"/>
    <col min="14104" max="14104" width="13.86328125" style="1" customWidth="1"/>
    <col min="14105" max="14106" width="15.3984375" style="1" customWidth="1"/>
    <col min="14107" max="14107" width="21.73046875" style="1" customWidth="1"/>
    <col min="14108" max="14110" width="9.265625" style="1" bestFit="1" customWidth="1"/>
    <col min="14111" max="14111" width="9.86328125" style="1" bestFit="1" customWidth="1"/>
    <col min="14112" max="14351" width="9.1328125" style="1"/>
    <col min="14352" max="14352" width="6.1328125" style="1" customWidth="1"/>
    <col min="14353" max="14353" width="21.265625" style="1" customWidth="1"/>
    <col min="14354" max="14354" width="16.86328125" style="1" customWidth="1"/>
    <col min="14355" max="14355" width="19.73046875" style="1" customWidth="1"/>
    <col min="14356" max="14356" width="0.1328125" style="1" customWidth="1"/>
    <col min="14357" max="14357" width="13.1328125" style="1" customWidth="1"/>
    <col min="14358" max="14359" width="13.59765625" style="1" customWidth="1"/>
    <col min="14360" max="14360" width="13.86328125" style="1" customWidth="1"/>
    <col min="14361" max="14362" width="15.3984375" style="1" customWidth="1"/>
    <col min="14363" max="14363" width="21.73046875" style="1" customWidth="1"/>
    <col min="14364" max="14366" width="9.265625" style="1" bestFit="1" customWidth="1"/>
    <col min="14367" max="14367" width="9.86328125" style="1" bestFit="1" customWidth="1"/>
    <col min="14368" max="14607" width="9.1328125" style="1"/>
    <col min="14608" max="14608" width="6.1328125" style="1" customWidth="1"/>
    <col min="14609" max="14609" width="21.265625" style="1" customWidth="1"/>
    <col min="14610" max="14610" width="16.86328125" style="1" customWidth="1"/>
    <col min="14611" max="14611" width="19.73046875" style="1" customWidth="1"/>
    <col min="14612" max="14612" width="0.1328125" style="1" customWidth="1"/>
    <col min="14613" max="14613" width="13.1328125" style="1" customWidth="1"/>
    <col min="14614" max="14615" width="13.59765625" style="1" customWidth="1"/>
    <col min="14616" max="14616" width="13.86328125" style="1" customWidth="1"/>
    <col min="14617" max="14618" width="15.3984375" style="1" customWidth="1"/>
    <col min="14619" max="14619" width="21.73046875" style="1" customWidth="1"/>
    <col min="14620" max="14622" width="9.265625" style="1" bestFit="1" customWidth="1"/>
    <col min="14623" max="14623" width="9.86328125" style="1" bestFit="1" customWidth="1"/>
    <col min="14624" max="14863" width="9.1328125" style="1"/>
    <col min="14864" max="14864" width="6.1328125" style="1" customWidth="1"/>
    <col min="14865" max="14865" width="21.265625" style="1" customWidth="1"/>
    <col min="14866" max="14866" width="16.86328125" style="1" customWidth="1"/>
    <col min="14867" max="14867" width="19.73046875" style="1" customWidth="1"/>
    <col min="14868" max="14868" width="0.1328125" style="1" customWidth="1"/>
    <col min="14869" max="14869" width="13.1328125" style="1" customWidth="1"/>
    <col min="14870" max="14871" width="13.59765625" style="1" customWidth="1"/>
    <col min="14872" max="14872" width="13.86328125" style="1" customWidth="1"/>
    <col min="14873" max="14874" width="15.3984375" style="1" customWidth="1"/>
    <col min="14875" max="14875" width="21.73046875" style="1" customWidth="1"/>
    <col min="14876" max="14878" width="9.265625" style="1" bestFit="1" customWidth="1"/>
    <col min="14879" max="14879" width="9.86328125" style="1" bestFit="1" customWidth="1"/>
    <col min="14880" max="15119" width="9.1328125" style="1"/>
    <col min="15120" max="15120" width="6.1328125" style="1" customWidth="1"/>
    <col min="15121" max="15121" width="21.265625" style="1" customWidth="1"/>
    <col min="15122" max="15122" width="16.86328125" style="1" customWidth="1"/>
    <col min="15123" max="15123" width="19.73046875" style="1" customWidth="1"/>
    <col min="15124" max="15124" width="0.1328125" style="1" customWidth="1"/>
    <col min="15125" max="15125" width="13.1328125" style="1" customWidth="1"/>
    <col min="15126" max="15127" width="13.59765625" style="1" customWidth="1"/>
    <col min="15128" max="15128" width="13.86328125" style="1" customWidth="1"/>
    <col min="15129" max="15130" width="15.3984375" style="1" customWidth="1"/>
    <col min="15131" max="15131" width="21.73046875" style="1" customWidth="1"/>
    <col min="15132" max="15134" width="9.265625" style="1" bestFit="1" customWidth="1"/>
    <col min="15135" max="15135" width="9.86328125" style="1" bestFit="1" customWidth="1"/>
    <col min="15136" max="15375" width="9.1328125" style="1"/>
    <col min="15376" max="15376" width="6.1328125" style="1" customWidth="1"/>
    <col min="15377" max="15377" width="21.265625" style="1" customWidth="1"/>
    <col min="15378" max="15378" width="16.86328125" style="1" customWidth="1"/>
    <col min="15379" max="15379" width="19.73046875" style="1" customWidth="1"/>
    <col min="15380" max="15380" width="0.1328125" style="1" customWidth="1"/>
    <col min="15381" max="15381" width="13.1328125" style="1" customWidth="1"/>
    <col min="15382" max="15383" width="13.59765625" style="1" customWidth="1"/>
    <col min="15384" max="15384" width="13.86328125" style="1" customWidth="1"/>
    <col min="15385" max="15386" width="15.3984375" style="1" customWidth="1"/>
    <col min="15387" max="15387" width="21.73046875" style="1" customWidth="1"/>
    <col min="15388" max="15390" width="9.265625" style="1" bestFit="1" customWidth="1"/>
    <col min="15391" max="15391" width="9.86328125" style="1" bestFit="1" customWidth="1"/>
    <col min="15392" max="15631" width="9.1328125" style="1"/>
    <col min="15632" max="15632" width="6.1328125" style="1" customWidth="1"/>
    <col min="15633" max="15633" width="21.265625" style="1" customWidth="1"/>
    <col min="15634" max="15634" width="16.86328125" style="1" customWidth="1"/>
    <col min="15635" max="15635" width="19.73046875" style="1" customWidth="1"/>
    <col min="15636" max="15636" width="0.1328125" style="1" customWidth="1"/>
    <col min="15637" max="15637" width="13.1328125" style="1" customWidth="1"/>
    <col min="15638" max="15639" width="13.59765625" style="1" customWidth="1"/>
    <col min="15640" max="15640" width="13.86328125" style="1" customWidth="1"/>
    <col min="15641" max="15642" width="15.3984375" style="1" customWidth="1"/>
    <col min="15643" max="15643" width="21.73046875" style="1" customWidth="1"/>
    <col min="15644" max="15646" width="9.265625" style="1" bestFit="1" customWidth="1"/>
    <col min="15647" max="15647" width="9.86328125" style="1" bestFit="1" customWidth="1"/>
    <col min="15648" max="15887" width="9.1328125" style="1"/>
    <col min="15888" max="15888" width="6.1328125" style="1" customWidth="1"/>
    <col min="15889" max="15889" width="21.265625" style="1" customWidth="1"/>
    <col min="15890" max="15890" width="16.86328125" style="1" customWidth="1"/>
    <col min="15891" max="15891" width="19.73046875" style="1" customWidth="1"/>
    <col min="15892" max="15892" width="0.1328125" style="1" customWidth="1"/>
    <col min="15893" max="15893" width="13.1328125" style="1" customWidth="1"/>
    <col min="15894" max="15895" width="13.59765625" style="1" customWidth="1"/>
    <col min="15896" max="15896" width="13.86328125" style="1" customWidth="1"/>
    <col min="15897" max="15898" width="15.3984375" style="1" customWidth="1"/>
    <col min="15899" max="15899" width="21.73046875" style="1" customWidth="1"/>
    <col min="15900" max="15902" width="9.265625" style="1" bestFit="1" customWidth="1"/>
    <col min="15903" max="15903" width="9.86328125" style="1" bestFit="1" customWidth="1"/>
    <col min="15904" max="16143" width="9.1328125" style="1"/>
    <col min="16144" max="16144" width="6.1328125" style="1" customWidth="1"/>
    <col min="16145" max="16145" width="21.265625" style="1" customWidth="1"/>
    <col min="16146" max="16146" width="16.86328125" style="1" customWidth="1"/>
    <col min="16147" max="16147" width="19.73046875" style="1" customWidth="1"/>
    <col min="16148" max="16148" width="0.1328125" style="1" customWidth="1"/>
    <col min="16149" max="16149" width="13.1328125" style="1" customWidth="1"/>
    <col min="16150" max="16151" width="13.59765625" style="1" customWidth="1"/>
    <col min="16152" max="16152" width="13.86328125" style="1" customWidth="1"/>
    <col min="16153" max="16154" width="15.3984375" style="1" customWidth="1"/>
    <col min="16155" max="16155" width="21.73046875" style="1" customWidth="1"/>
    <col min="16156" max="16158" width="9.265625" style="1" bestFit="1" customWidth="1"/>
    <col min="16159" max="16159" width="9.86328125" style="1" bestFit="1" customWidth="1"/>
    <col min="16160" max="16384" width="9.1328125" style="1"/>
  </cols>
  <sheetData>
    <row r="1" spans="1:41" ht="17.649999999999999" x14ac:dyDescent="0.45">
      <c r="D1" s="2" t="s">
        <v>0</v>
      </c>
      <c r="G1" s="3" t="s">
        <v>1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5"/>
      <c r="V1" s="5"/>
      <c r="W1" s="5"/>
      <c r="X1" s="5"/>
      <c r="Y1" s="5"/>
    </row>
    <row r="2" spans="1:41" ht="17.649999999999999" x14ac:dyDescent="0.45">
      <c r="G2" s="3" t="s">
        <v>2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5"/>
      <c r="V2" s="5"/>
      <c r="W2" s="5"/>
      <c r="X2" s="5"/>
      <c r="Y2" s="5"/>
    </row>
    <row r="3" spans="1:41" ht="15" x14ac:dyDescent="0.45">
      <c r="G3" s="7" t="s">
        <v>3</v>
      </c>
      <c r="H3" s="4"/>
      <c r="I3" s="4"/>
      <c r="J3" s="4"/>
      <c r="K3" s="8"/>
      <c r="L3" s="8"/>
      <c r="M3" s="8"/>
      <c r="N3" s="8"/>
      <c r="O3" s="8"/>
      <c r="P3" s="8"/>
      <c r="Q3" s="4"/>
      <c r="R3" s="4"/>
      <c r="S3" s="4"/>
      <c r="T3" s="5"/>
      <c r="U3" s="5"/>
      <c r="V3" s="5"/>
      <c r="W3" s="5"/>
      <c r="X3" s="5"/>
      <c r="Y3" s="5"/>
    </row>
    <row r="4" spans="1:41" ht="15" x14ac:dyDescent="0.45">
      <c r="G4" s="4" t="s">
        <v>4</v>
      </c>
      <c r="H4" s="4"/>
      <c r="I4" s="4"/>
      <c r="J4" s="4"/>
      <c r="K4" s="8"/>
      <c r="L4" s="8"/>
      <c r="M4" s="8"/>
      <c r="N4" s="8"/>
      <c r="O4" s="8"/>
      <c r="P4" s="8"/>
      <c r="Q4" s="9"/>
      <c r="R4" s="9"/>
      <c r="S4" s="4"/>
      <c r="T4" s="10"/>
      <c r="U4" s="5"/>
      <c r="V4" s="5"/>
      <c r="W4" s="5"/>
      <c r="X4" s="5"/>
      <c r="Y4" s="5"/>
    </row>
    <row r="5" spans="1:41" ht="15" x14ac:dyDescent="0.45">
      <c r="E5" s="11"/>
      <c r="F5" s="11"/>
      <c r="G5" s="11"/>
      <c r="H5" s="11"/>
      <c r="I5" s="11"/>
      <c r="J5" s="12"/>
      <c r="K5" s="8"/>
      <c r="L5" s="8"/>
      <c r="M5" s="8"/>
      <c r="N5" s="8"/>
      <c r="O5" s="8"/>
      <c r="P5" s="8"/>
      <c r="Q5" s="13"/>
      <c r="R5" s="13"/>
      <c r="S5" s="14"/>
      <c r="T5" s="15"/>
      <c r="U5" s="16"/>
    </row>
    <row r="6" spans="1:41" ht="13.5" thickBot="1" x14ac:dyDescent="0.5">
      <c r="E6" s="17" t="s">
        <v>5</v>
      </c>
      <c r="H6" s="18"/>
      <c r="P6" s="19"/>
    </row>
    <row r="7" spans="1:41" ht="25.5" customHeight="1" thickTop="1" x14ac:dyDescent="0.55000000000000004">
      <c r="D7" s="20" t="s">
        <v>6</v>
      </c>
      <c r="E7" s="164" t="s">
        <v>7</v>
      </c>
      <c r="F7" s="167" t="s">
        <v>8</v>
      </c>
      <c r="G7" s="161" t="s">
        <v>9</v>
      </c>
      <c r="H7" s="161" t="s">
        <v>10</v>
      </c>
      <c r="I7" s="170" t="s">
        <v>11</v>
      </c>
      <c r="J7" s="161" t="s">
        <v>12</v>
      </c>
      <c r="K7" s="173" t="s">
        <v>13</v>
      </c>
      <c r="L7" s="161" t="str">
        <f>"Jumlah Siswa 
Pendidikan Dasar "&amp;PROPER(G3)</f>
        <v>Jumlah Siswa 
Pendidikan Dasar Tahun Ajaran 2023/2024</v>
      </c>
      <c r="M7" s="161" t="str">
        <f>"Jumlah Siswa 
Pendidikan Dasar "&amp;PROPER(G3)&amp;" 
Usia 7-12 Tahun"</f>
        <v>Jumlah Siswa 
Pendidikan Dasar Tahun Ajaran 2023/2024 
Usia 7-12 Tahun</v>
      </c>
      <c r="N7" s="176" t="s">
        <v>14</v>
      </c>
      <c r="O7" s="176"/>
      <c r="P7" s="176"/>
      <c r="Q7" s="176"/>
      <c r="R7" s="176"/>
      <c r="S7" s="176"/>
      <c r="T7" s="177" t="s">
        <v>14</v>
      </c>
      <c r="U7" s="178"/>
      <c r="V7" s="178"/>
      <c r="W7" s="178"/>
      <c r="X7" s="178"/>
      <c r="Y7" s="179"/>
      <c r="Z7" s="180" t="s">
        <v>14</v>
      </c>
      <c r="AA7" s="181"/>
      <c r="AB7" s="181"/>
      <c r="AC7" s="181"/>
      <c r="AD7" s="182"/>
      <c r="AE7" s="21"/>
      <c r="AF7" s="168" t="s">
        <v>7</v>
      </c>
      <c r="AG7" s="168" t="s">
        <v>8</v>
      </c>
      <c r="AH7" s="185" t="s">
        <v>14</v>
      </c>
      <c r="AI7" s="186"/>
      <c r="AJ7" s="22"/>
      <c r="AK7" s="187" t="s">
        <v>15</v>
      </c>
      <c r="AL7" s="23"/>
      <c r="AM7" s="172" t="s">
        <v>16</v>
      </c>
      <c r="AN7" s="172" t="s">
        <v>17</v>
      </c>
      <c r="AO7" s="172" t="s">
        <v>18</v>
      </c>
    </row>
    <row r="8" spans="1:41" ht="38.25" x14ac:dyDescent="0.45">
      <c r="A8" s="24" t="s">
        <v>19</v>
      </c>
      <c r="D8" s="20" t="s">
        <v>20</v>
      </c>
      <c r="E8" s="165"/>
      <c r="F8" s="168"/>
      <c r="G8" s="162"/>
      <c r="H8" s="162"/>
      <c r="I8" s="171"/>
      <c r="J8" s="162"/>
      <c r="K8" s="174"/>
      <c r="L8" s="162"/>
      <c r="M8" s="162"/>
      <c r="N8" s="25"/>
      <c r="O8" s="26"/>
      <c r="P8" s="27" t="s">
        <v>21</v>
      </c>
      <c r="Q8" s="28"/>
      <c r="R8" s="28"/>
      <c r="S8" s="29"/>
      <c r="T8" s="30"/>
      <c r="U8" s="31"/>
      <c r="V8" s="32" t="s">
        <v>22</v>
      </c>
      <c r="W8" s="33"/>
      <c r="X8" s="33"/>
      <c r="Y8" s="34"/>
      <c r="Z8" s="25"/>
      <c r="AA8" s="26"/>
      <c r="AB8" s="35" t="s">
        <v>23</v>
      </c>
      <c r="AC8" s="28"/>
      <c r="AD8" s="36"/>
      <c r="AE8" s="21"/>
      <c r="AF8" s="168"/>
      <c r="AG8" s="168"/>
      <c r="AH8" s="37" t="s">
        <v>24</v>
      </c>
      <c r="AI8" s="38" t="s">
        <v>25</v>
      </c>
      <c r="AJ8" s="39"/>
      <c r="AK8" s="188"/>
      <c r="AL8" s="40"/>
      <c r="AM8" s="162"/>
      <c r="AN8" s="162"/>
      <c r="AO8" s="162"/>
    </row>
    <row r="9" spans="1:41" ht="31.15" thickBot="1" x14ac:dyDescent="0.5">
      <c r="A9" s="41" t="s">
        <v>26</v>
      </c>
      <c r="E9" s="166"/>
      <c r="F9" s="169"/>
      <c r="G9" s="163"/>
      <c r="H9" s="163"/>
      <c r="I9" s="171"/>
      <c r="J9" s="163"/>
      <c r="K9" s="175"/>
      <c r="L9" s="163"/>
      <c r="M9" s="163"/>
      <c r="N9" s="42" t="s">
        <v>27</v>
      </c>
      <c r="O9" s="43" t="s">
        <v>28</v>
      </c>
      <c r="P9" s="43" t="s">
        <v>29</v>
      </c>
      <c r="Q9" s="43" t="s">
        <v>30</v>
      </c>
      <c r="R9" s="43" t="s">
        <v>31</v>
      </c>
      <c r="S9" s="44" t="s">
        <v>32</v>
      </c>
      <c r="T9" s="45" t="s">
        <v>27</v>
      </c>
      <c r="U9" s="46" t="s">
        <v>28</v>
      </c>
      <c r="V9" s="46" t="s">
        <v>29</v>
      </c>
      <c r="W9" s="46" t="s">
        <v>30</v>
      </c>
      <c r="X9" s="46" t="s">
        <v>31</v>
      </c>
      <c r="Y9" s="47" t="s">
        <v>32</v>
      </c>
      <c r="Z9" s="42" t="s">
        <v>27</v>
      </c>
      <c r="AA9" s="43" t="s">
        <v>33</v>
      </c>
      <c r="AB9" s="43" t="s">
        <v>29</v>
      </c>
      <c r="AC9" s="43" t="s">
        <v>30</v>
      </c>
      <c r="AD9" s="48" t="s">
        <v>32</v>
      </c>
      <c r="AE9" s="21"/>
      <c r="AF9" s="168"/>
      <c r="AG9" s="168"/>
      <c r="AH9" s="37" t="s">
        <v>34</v>
      </c>
      <c r="AI9" s="38" t="s">
        <v>35</v>
      </c>
      <c r="AJ9" s="49"/>
      <c r="AK9" s="189"/>
      <c r="AL9" s="40"/>
      <c r="AM9" s="162"/>
      <c r="AN9" s="162"/>
      <c r="AO9" s="162"/>
    </row>
    <row r="10" spans="1:41" ht="14.65" thickBot="1" x14ac:dyDescent="0.5">
      <c r="E10" s="50"/>
      <c r="F10" s="51" t="s">
        <v>36</v>
      </c>
      <c r="G10" s="52">
        <f t="shared" ref="G10:G25" si="0">L10/K10*100</f>
        <v>95.935207987938682</v>
      </c>
      <c r="H10" s="52">
        <f t="shared" ref="H10:H25" si="1">M10/K10*100</f>
        <v>87.051255224513227</v>
      </c>
      <c r="I10" s="52">
        <f t="shared" ref="I10:I25" si="2">(M10+AK10)/K10*100</f>
        <v>94.613721355717587</v>
      </c>
      <c r="J10" s="52">
        <f t="shared" ref="J10:J25" si="3">AD10/L10*100</f>
        <v>7.4382707418696348E-2</v>
      </c>
      <c r="K10" s="53">
        <f t="shared" ref="K10:AD10" si="4">SUM(K11:K24)</f>
        <v>186381</v>
      </c>
      <c r="L10" s="53">
        <f t="shared" si="4"/>
        <v>178805</v>
      </c>
      <c r="M10" s="53">
        <f t="shared" si="4"/>
        <v>162247</v>
      </c>
      <c r="N10" s="53">
        <f t="shared" si="4"/>
        <v>119915</v>
      </c>
      <c r="O10" s="53">
        <f t="shared" si="4"/>
        <v>56705</v>
      </c>
      <c r="P10" s="53">
        <f t="shared" si="4"/>
        <v>2036</v>
      </c>
      <c r="Q10" s="53">
        <f t="shared" si="4"/>
        <v>149</v>
      </c>
      <c r="R10" s="53">
        <f t="shared" si="4"/>
        <v>0</v>
      </c>
      <c r="S10" s="53">
        <f t="shared" si="4"/>
        <v>178805</v>
      </c>
      <c r="T10" s="54">
        <f t="shared" si="4"/>
        <v>108265</v>
      </c>
      <c r="U10" s="54">
        <f t="shared" si="4"/>
        <v>53131</v>
      </c>
      <c r="V10" s="54">
        <f t="shared" si="4"/>
        <v>712</v>
      </c>
      <c r="W10" s="54">
        <f t="shared" si="4"/>
        <v>139</v>
      </c>
      <c r="X10" s="54">
        <f t="shared" si="4"/>
        <v>0</v>
      </c>
      <c r="Y10" s="54">
        <f t="shared" si="4"/>
        <v>162247</v>
      </c>
      <c r="Z10" s="53">
        <f t="shared" si="4"/>
        <v>120</v>
      </c>
      <c r="AA10" s="53">
        <f t="shared" si="4"/>
        <v>13</v>
      </c>
      <c r="AB10" s="53">
        <f t="shared" si="4"/>
        <v>0</v>
      </c>
      <c r="AC10" s="53">
        <f t="shared" si="4"/>
        <v>0</v>
      </c>
      <c r="AD10" s="55">
        <f t="shared" si="4"/>
        <v>133</v>
      </c>
      <c r="AE10" s="56"/>
      <c r="AF10" s="57"/>
      <c r="AG10" s="58" t="s">
        <v>36</v>
      </c>
      <c r="AH10" s="59">
        <f>SUM(AH11:AH24)</f>
        <v>2754</v>
      </c>
      <c r="AI10" s="59">
        <f>SUM(AI11:AI24)</f>
        <v>11341</v>
      </c>
      <c r="AJ10" s="60"/>
      <c r="AK10" s="60">
        <f>SUM(AK11:AK24)</f>
        <v>14095</v>
      </c>
      <c r="AL10" s="60"/>
      <c r="AM10" s="60">
        <f>SUM(AM11:AM24)</f>
        <v>0</v>
      </c>
      <c r="AN10" s="60">
        <f>SUM(AN11:AN24)</f>
        <v>0</v>
      </c>
      <c r="AO10" s="60">
        <f>SUM(AO11:AO24)</f>
        <v>25436</v>
      </c>
    </row>
    <row r="11" spans="1:41" ht="15.4" x14ac:dyDescent="0.55000000000000004">
      <c r="E11" s="61">
        <v>1</v>
      </c>
      <c r="F11" s="62" t="s">
        <v>37</v>
      </c>
      <c r="G11" s="63">
        <f t="shared" si="0"/>
        <v>119.20252255128922</v>
      </c>
      <c r="H11" s="63">
        <f t="shared" si="1"/>
        <v>109.42763630557994</v>
      </c>
      <c r="I11" s="63">
        <f t="shared" si="2"/>
        <v>119.65354833559512</v>
      </c>
      <c r="J11" s="63">
        <f t="shared" si="3"/>
        <v>0.11049723756906078</v>
      </c>
      <c r="K11" s="64">
        <v>25054</v>
      </c>
      <c r="L11" s="64">
        <f t="shared" ref="L11:Q24" si="5">SUM(L48,L85)</f>
        <v>29865</v>
      </c>
      <c r="M11" s="64">
        <f t="shared" si="5"/>
        <v>27416</v>
      </c>
      <c r="N11" s="64">
        <f t="shared" si="5"/>
        <v>18248</v>
      </c>
      <c r="O11" s="64">
        <f t="shared" si="5"/>
        <v>11256</v>
      </c>
      <c r="P11" s="64">
        <f t="shared" si="5"/>
        <v>361</v>
      </c>
      <c r="Q11" s="64">
        <f t="shared" si="5"/>
        <v>0</v>
      </c>
      <c r="R11" s="64"/>
      <c r="S11" s="64">
        <f t="shared" ref="S11:S24" si="6">SUM(N11:Q11)</f>
        <v>29865</v>
      </c>
      <c r="T11" s="65">
        <f t="shared" ref="T11:W24" si="7">SUM(T48,T85)</f>
        <v>16851</v>
      </c>
      <c r="U11" s="65">
        <f t="shared" si="7"/>
        <v>10460</v>
      </c>
      <c r="V11" s="65">
        <f t="shared" si="7"/>
        <v>105</v>
      </c>
      <c r="W11" s="65">
        <f t="shared" si="7"/>
        <v>0</v>
      </c>
      <c r="X11" s="65"/>
      <c r="Y11" s="65">
        <f t="shared" ref="Y11:Y24" si="8">SUM(T11:W11)</f>
        <v>27416</v>
      </c>
      <c r="Z11" s="64">
        <f t="shared" ref="Z11:AC24" si="9">SUM(Z48,Z85)</f>
        <v>33</v>
      </c>
      <c r="AA11" s="64">
        <f t="shared" si="9"/>
        <v>0</v>
      </c>
      <c r="AB11" s="64">
        <f t="shared" si="9"/>
        <v>0</v>
      </c>
      <c r="AC11" s="64">
        <f t="shared" si="9"/>
        <v>0</v>
      </c>
      <c r="AD11" s="66">
        <f t="shared" ref="AD11:AD24" si="10">SUM(Z11:AC11)</f>
        <v>33</v>
      </c>
      <c r="AE11" s="41"/>
      <c r="AF11" s="67">
        <v>1</v>
      </c>
      <c r="AG11" s="68" t="s">
        <v>37</v>
      </c>
      <c r="AH11" s="69">
        <f t="shared" ref="AH11:AI24" si="11">SUM(AH48,AH85)</f>
        <v>519</v>
      </c>
      <c r="AI11" s="69">
        <f t="shared" si="11"/>
        <v>2043</v>
      </c>
      <c r="AJ11" s="70"/>
      <c r="AK11" s="71">
        <f>SUM(AH11:AI11)</f>
        <v>2562</v>
      </c>
      <c r="AL11" s="71"/>
      <c r="AM11" s="72"/>
      <c r="AN11" s="73"/>
      <c r="AO11" s="72">
        <f t="shared" ref="AO11:AO24" si="12">SUM(AI11:AN11)</f>
        <v>4605</v>
      </c>
    </row>
    <row r="12" spans="1:41" ht="15.4" x14ac:dyDescent="0.55000000000000004">
      <c r="E12" s="74">
        <v>2</v>
      </c>
      <c r="F12" s="75" t="s">
        <v>38</v>
      </c>
      <c r="G12" s="63">
        <f t="shared" si="0"/>
        <v>97.796842827728199</v>
      </c>
      <c r="H12" s="63">
        <f t="shared" si="1"/>
        <v>89.540150995195617</v>
      </c>
      <c r="I12" s="63">
        <f t="shared" si="2"/>
        <v>96.691832532601239</v>
      </c>
      <c r="J12" s="63">
        <f t="shared" si="3"/>
        <v>9.1234472594568031E-2</v>
      </c>
      <c r="K12" s="64">
        <v>14570</v>
      </c>
      <c r="L12" s="64">
        <f t="shared" si="5"/>
        <v>14249</v>
      </c>
      <c r="M12" s="64">
        <f t="shared" si="5"/>
        <v>13046</v>
      </c>
      <c r="N12" s="64">
        <f t="shared" si="5"/>
        <v>9564</v>
      </c>
      <c r="O12" s="64">
        <f t="shared" si="5"/>
        <v>4628</v>
      </c>
      <c r="P12" s="64">
        <f t="shared" si="5"/>
        <v>57</v>
      </c>
      <c r="Q12" s="64">
        <f t="shared" si="5"/>
        <v>0</v>
      </c>
      <c r="R12" s="64"/>
      <c r="S12" s="76">
        <f t="shared" si="6"/>
        <v>14249</v>
      </c>
      <c r="T12" s="65">
        <f t="shared" si="7"/>
        <v>8666</v>
      </c>
      <c r="U12" s="65">
        <f t="shared" si="7"/>
        <v>4378</v>
      </c>
      <c r="V12" s="65">
        <f t="shared" si="7"/>
        <v>2</v>
      </c>
      <c r="W12" s="65">
        <f t="shared" si="7"/>
        <v>0</v>
      </c>
      <c r="X12" s="65"/>
      <c r="Y12" s="77">
        <f t="shared" si="8"/>
        <v>13046</v>
      </c>
      <c r="Z12" s="64">
        <f t="shared" si="9"/>
        <v>13</v>
      </c>
      <c r="AA12" s="64">
        <f t="shared" si="9"/>
        <v>0</v>
      </c>
      <c r="AB12" s="64">
        <f t="shared" si="9"/>
        <v>0</v>
      </c>
      <c r="AC12" s="64">
        <f t="shared" si="9"/>
        <v>0</v>
      </c>
      <c r="AD12" s="78">
        <f t="shared" si="10"/>
        <v>13</v>
      </c>
      <c r="AE12" s="41"/>
      <c r="AF12" s="67">
        <v>2</v>
      </c>
      <c r="AG12" s="68" t="s">
        <v>38</v>
      </c>
      <c r="AH12" s="69">
        <f t="shared" si="11"/>
        <v>153</v>
      </c>
      <c r="AI12" s="69">
        <f t="shared" si="11"/>
        <v>889</v>
      </c>
      <c r="AJ12" s="70"/>
      <c r="AK12" s="71">
        <f t="shared" ref="AK12:AK24" si="13">SUM(AH12:AI12)</f>
        <v>1042</v>
      </c>
      <c r="AL12" s="71"/>
      <c r="AM12" s="72"/>
      <c r="AN12" s="79"/>
      <c r="AO12" s="72">
        <f t="shared" si="12"/>
        <v>1931</v>
      </c>
    </row>
    <row r="13" spans="1:41" ht="15.4" x14ac:dyDescent="0.55000000000000004">
      <c r="E13" s="74">
        <v>3</v>
      </c>
      <c r="F13" s="75" t="s">
        <v>39</v>
      </c>
      <c r="G13" s="63">
        <f t="shared" si="0"/>
        <v>85.704069226918406</v>
      </c>
      <c r="H13" s="63">
        <f t="shared" si="1"/>
        <v>77.401129943502823</v>
      </c>
      <c r="I13" s="63">
        <f t="shared" si="2"/>
        <v>83.415576056640205</v>
      </c>
      <c r="J13" s="63">
        <f t="shared" si="3"/>
        <v>9.1789052069425892E-2</v>
      </c>
      <c r="K13" s="64">
        <v>13983</v>
      </c>
      <c r="L13" s="64">
        <f t="shared" si="5"/>
        <v>11984</v>
      </c>
      <c r="M13" s="64">
        <f t="shared" si="5"/>
        <v>10823</v>
      </c>
      <c r="N13" s="64">
        <f t="shared" si="5"/>
        <v>7003</v>
      </c>
      <c r="O13" s="64">
        <f t="shared" si="5"/>
        <v>4881</v>
      </c>
      <c r="P13" s="64">
        <f t="shared" si="5"/>
        <v>100</v>
      </c>
      <c r="Q13" s="64">
        <f t="shared" si="5"/>
        <v>0</v>
      </c>
      <c r="R13" s="64"/>
      <c r="S13" s="76">
        <f t="shared" si="6"/>
        <v>11984</v>
      </c>
      <c r="T13" s="65">
        <f t="shared" si="7"/>
        <v>6162</v>
      </c>
      <c r="U13" s="65">
        <f t="shared" si="7"/>
        <v>4620</v>
      </c>
      <c r="V13" s="65">
        <f t="shared" si="7"/>
        <v>41</v>
      </c>
      <c r="W13" s="65">
        <f t="shared" si="7"/>
        <v>0</v>
      </c>
      <c r="X13" s="65"/>
      <c r="Y13" s="77">
        <f t="shared" si="8"/>
        <v>10823</v>
      </c>
      <c r="Z13" s="64">
        <f t="shared" si="9"/>
        <v>11</v>
      </c>
      <c r="AA13" s="64">
        <f t="shared" si="9"/>
        <v>0</v>
      </c>
      <c r="AB13" s="64">
        <f t="shared" si="9"/>
        <v>0</v>
      </c>
      <c r="AC13" s="64">
        <f t="shared" si="9"/>
        <v>0</v>
      </c>
      <c r="AD13" s="78">
        <f t="shared" si="10"/>
        <v>11</v>
      </c>
      <c r="AE13" s="41"/>
      <c r="AF13" s="67">
        <v>3</v>
      </c>
      <c r="AG13" s="68" t="s">
        <v>39</v>
      </c>
      <c r="AH13" s="69">
        <f t="shared" si="11"/>
        <v>169</v>
      </c>
      <c r="AI13" s="69">
        <f t="shared" si="11"/>
        <v>672</v>
      </c>
      <c r="AJ13" s="70"/>
      <c r="AK13" s="71">
        <f t="shared" si="13"/>
        <v>841</v>
      </c>
      <c r="AL13" s="71"/>
      <c r="AM13" s="72"/>
      <c r="AN13" s="73"/>
      <c r="AO13" s="72">
        <f t="shared" si="12"/>
        <v>1513</v>
      </c>
    </row>
    <row r="14" spans="1:41" ht="15.4" x14ac:dyDescent="0.55000000000000004">
      <c r="E14" s="74">
        <v>4</v>
      </c>
      <c r="F14" s="75" t="s">
        <v>40</v>
      </c>
      <c r="G14" s="63">
        <f t="shared" si="0"/>
        <v>89.501736734938319</v>
      </c>
      <c r="H14" s="63">
        <f t="shared" si="1"/>
        <v>82.117618876512154</v>
      </c>
      <c r="I14" s="63">
        <f t="shared" si="2"/>
        <v>88.765121571445675</v>
      </c>
      <c r="J14" s="63">
        <f t="shared" si="3"/>
        <v>7.3603211776513883E-2</v>
      </c>
      <c r="K14" s="64">
        <v>16698</v>
      </c>
      <c r="L14" s="64">
        <f t="shared" si="5"/>
        <v>14945</v>
      </c>
      <c r="M14" s="64">
        <f t="shared" si="5"/>
        <v>13712</v>
      </c>
      <c r="N14" s="64">
        <f t="shared" si="5"/>
        <v>10761</v>
      </c>
      <c r="O14" s="64">
        <f t="shared" si="5"/>
        <v>4136</v>
      </c>
      <c r="P14" s="64">
        <f t="shared" si="5"/>
        <v>48</v>
      </c>
      <c r="Q14" s="64">
        <f t="shared" si="5"/>
        <v>0</v>
      </c>
      <c r="R14" s="64"/>
      <c r="S14" s="76">
        <f t="shared" si="6"/>
        <v>14945</v>
      </c>
      <c r="T14" s="65">
        <f t="shared" si="7"/>
        <v>9863</v>
      </c>
      <c r="U14" s="65">
        <f t="shared" si="7"/>
        <v>3840</v>
      </c>
      <c r="V14" s="65">
        <f t="shared" si="7"/>
        <v>9</v>
      </c>
      <c r="W14" s="65">
        <f t="shared" si="7"/>
        <v>0</v>
      </c>
      <c r="X14" s="65"/>
      <c r="Y14" s="77">
        <f t="shared" si="8"/>
        <v>13712</v>
      </c>
      <c r="Z14" s="64">
        <f t="shared" si="9"/>
        <v>11</v>
      </c>
      <c r="AA14" s="64">
        <f t="shared" si="9"/>
        <v>0</v>
      </c>
      <c r="AB14" s="64">
        <f t="shared" si="9"/>
        <v>0</v>
      </c>
      <c r="AC14" s="64">
        <f t="shared" si="9"/>
        <v>0</v>
      </c>
      <c r="AD14" s="78">
        <f t="shared" si="10"/>
        <v>11</v>
      </c>
      <c r="AE14" s="41"/>
      <c r="AF14" s="67">
        <v>4</v>
      </c>
      <c r="AG14" s="68" t="s">
        <v>40</v>
      </c>
      <c r="AH14" s="69">
        <f t="shared" si="11"/>
        <v>340</v>
      </c>
      <c r="AI14" s="69">
        <f t="shared" si="11"/>
        <v>770</v>
      </c>
      <c r="AJ14" s="70"/>
      <c r="AK14" s="71">
        <f t="shared" si="13"/>
        <v>1110</v>
      </c>
      <c r="AL14" s="71"/>
      <c r="AM14" s="72"/>
      <c r="AN14" s="79"/>
      <c r="AO14" s="72">
        <f t="shared" si="12"/>
        <v>1880</v>
      </c>
    </row>
    <row r="15" spans="1:41" ht="15.4" x14ac:dyDescent="0.55000000000000004">
      <c r="E15" s="74">
        <v>5</v>
      </c>
      <c r="F15" s="75" t="s">
        <v>41</v>
      </c>
      <c r="G15" s="63">
        <f t="shared" si="0"/>
        <v>88.891799842808481</v>
      </c>
      <c r="H15" s="63">
        <f t="shared" si="1"/>
        <v>80.089075189939734</v>
      </c>
      <c r="I15" s="63">
        <f t="shared" si="2"/>
        <v>85.529648065671111</v>
      </c>
      <c r="J15" s="63">
        <f t="shared" si="3"/>
        <v>4.9120738775911194E-2</v>
      </c>
      <c r="K15" s="64">
        <v>11451</v>
      </c>
      <c r="L15" s="64">
        <f t="shared" si="5"/>
        <v>10179</v>
      </c>
      <c r="M15" s="64">
        <f t="shared" si="5"/>
        <v>9171</v>
      </c>
      <c r="N15" s="64">
        <f t="shared" si="5"/>
        <v>7448</v>
      </c>
      <c r="O15" s="64">
        <f t="shared" si="5"/>
        <v>2531</v>
      </c>
      <c r="P15" s="64">
        <f t="shared" si="5"/>
        <v>200</v>
      </c>
      <c r="Q15" s="64">
        <f t="shared" si="5"/>
        <v>0</v>
      </c>
      <c r="R15" s="64"/>
      <c r="S15" s="76">
        <f t="shared" si="6"/>
        <v>10179</v>
      </c>
      <c r="T15" s="65">
        <f t="shared" si="7"/>
        <v>6732</v>
      </c>
      <c r="U15" s="65">
        <f t="shared" si="7"/>
        <v>2397</v>
      </c>
      <c r="V15" s="65">
        <f t="shared" si="7"/>
        <v>42</v>
      </c>
      <c r="W15" s="65">
        <f t="shared" si="7"/>
        <v>0</v>
      </c>
      <c r="X15" s="65"/>
      <c r="Y15" s="77">
        <f t="shared" si="8"/>
        <v>9171</v>
      </c>
      <c r="Z15" s="64">
        <f t="shared" si="9"/>
        <v>4</v>
      </c>
      <c r="AA15" s="64">
        <f t="shared" si="9"/>
        <v>1</v>
      </c>
      <c r="AB15" s="64">
        <f t="shared" si="9"/>
        <v>0</v>
      </c>
      <c r="AC15" s="64">
        <f t="shared" si="9"/>
        <v>0</v>
      </c>
      <c r="AD15" s="78">
        <f t="shared" si="10"/>
        <v>5</v>
      </c>
      <c r="AE15" s="41"/>
      <c r="AF15" s="67">
        <v>5</v>
      </c>
      <c r="AG15" s="68" t="s">
        <v>41</v>
      </c>
      <c r="AH15" s="69">
        <f t="shared" si="11"/>
        <v>114</v>
      </c>
      <c r="AI15" s="69">
        <f t="shared" si="11"/>
        <v>509</v>
      </c>
      <c r="AJ15" s="70"/>
      <c r="AK15" s="71">
        <f t="shared" si="13"/>
        <v>623</v>
      </c>
      <c r="AL15" s="71"/>
      <c r="AM15" s="72"/>
      <c r="AN15" s="73"/>
      <c r="AO15" s="72">
        <f t="shared" si="12"/>
        <v>1132</v>
      </c>
    </row>
    <row r="16" spans="1:41" ht="15.4" x14ac:dyDescent="0.55000000000000004">
      <c r="E16" s="74">
        <v>6</v>
      </c>
      <c r="F16" s="75" t="s">
        <v>42</v>
      </c>
      <c r="G16" s="63">
        <f t="shared" si="0"/>
        <v>89.985141158989606</v>
      </c>
      <c r="H16" s="63">
        <f t="shared" si="1"/>
        <v>81.539375928677558</v>
      </c>
      <c r="I16" s="63">
        <f t="shared" si="2"/>
        <v>86.419019316493319</v>
      </c>
      <c r="J16" s="63">
        <f t="shared" si="3"/>
        <v>6.6050198150594458E-2</v>
      </c>
      <c r="K16" s="64">
        <v>16825</v>
      </c>
      <c r="L16" s="64">
        <f t="shared" si="5"/>
        <v>15140</v>
      </c>
      <c r="M16" s="64">
        <f t="shared" si="5"/>
        <v>13719</v>
      </c>
      <c r="N16" s="64">
        <f t="shared" si="5"/>
        <v>9331</v>
      </c>
      <c r="O16" s="64">
        <f t="shared" si="5"/>
        <v>5670</v>
      </c>
      <c r="P16" s="64">
        <f t="shared" si="5"/>
        <v>139</v>
      </c>
      <c r="Q16" s="64">
        <f t="shared" si="5"/>
        <v>0</v>
      </c>
      <c r="R16" s="64"/>
      <c r="S16" s="76">
        <f t="shared" si="6"/>
        <v>15140</v>
      </c>
      <c r="T16" s="65">
        <f t="shared" si="7"/>
        <v>8397</v>
      </c>
      <c r="U16" s="65">
        <f t="shared" si="7"/>
        <v>5316</v>
      </c>
      <c r="V16" s="65">
        <f t="shared" si="7"/>
        <v>6</v>
      </c>
      <c r="W16" s="65">
        <f t="shared" si="7"/>
        <v>0</v>
      </c>
      <c r="X16" s="65"/>
      <c r="Y16" s="77">
        <f t="shared" si="8"/>
        <v>13719</v>
      </c>
      <c r="Z16" s="64">
        <f t="shared" si="9"/>
        <v>4</v>
      </c>
      <c r="AA16" s="64">
        <f t="shared" si="9"/>
        <v>6</v>
      </c>
      <c r="AB16" s="64">
        <f t="shared" si="9"/>
        <v>0</v>
      </c>
      <c r="AC16" s="64">
        <f t="shared" si="9"/>
        <v>0</v>
      </c>
      <c r="AD16" s="78">
        <f t="shared" si="10"/>
        <v>10</v>
      </c>
      <c r="AE16" s="41"/>
      <c r="AF16" s="67">
        <v>6</v>
      </c>
      <c r="AG16" s="68" t="s">
        <v>43</v>
      </c>
      <c r="AH16" s="69">
        <f t="shared" si="11"/>
        <v>243</v>
      </c>
      <c r="AI16" s="69">
        <f t="shared" si="11"/>
        <v>578</v>
      </c>
      <c r="AJ16" s="70"/>
      <c r="AK16" s="71">
        <f t="shared" si="13"/>
        <v>821</v>
      </c>
      <c r="AL16" s="71"/>
      <c r="AM16" s="72"/>
      <c r="AN16" s="79"/>
      <c r="AO16" s="72">
        <f t="shared" si="12"/>
        <v>1399</v>
      </c>
    </row>
    <row r="17" spans="5:41" ht="15.4" x14ac:dyDescent="0.55000000000000004">
      <c r="E17" s="74">
        <v>7</v>
      </c>
      <c r="F17" s="75" t="s">
        <v>44</v>
      </c>
      <c r="G17" s="63">
        <f t="shared" si="0"/>
        <v>107.26010472436312</v>
      </c>
      <c r="H17" s="63">
        <f t="shared" si="1"/>
        <v>95.999293993057606</v>
      </c>
      <c r="I17" s="63">
        <f t="shared" si="2"/>
        <v>108.38383244101901</v>
      </c>
      <c r="J17" s="63">
        <f t="shared" si="3"/>
        <v>6.0336788985793421E-2</v>
      </c>
      <c r="K17" s="64">
        <v>16997</v>
      </c>
      <c r="L17" s="64">
        <f t="shared" si="5"/>
        <v>18231</v>
      </c>
      <c r="M17" s="64">
        <f t="shared" si="5"/>
        <v>16317</v>
      </c>
      <c r="N17" s="64">
        <f t="shared" si="5"/>
        <v>14908</v>
      </c>
      <c r="O17" s="64">
        <f t="shared" si="5"/>
        <v>2636</v>
      </c>
      <c r="P17" s="64">
        <f t="shared" si="5"/>
        <v>538</v>
      </c>
      <c r="Q17" s="64">
        <f t="shared" si="5"/>
        <v>149</v>
      </c>
      <c r="R17" s="64"/>
      <c r="S17" s="76">
        <f t="shared" si="6"/>
        <v>18231</v>
      </c>
      <c r="T17" s="65">
        <f t="shared" si="7"/>
        <v>13514</v>
      </c>
      <c r="U17" s="65">
        <f t="shared" si="7"/>
        <v>2438</v>
      </c>
      <c r="V17" s="65">
        <f t="shared" si="7"/>
        <v>226</v>
      </c>
      <c r="W17" s="65">
        <f t="shared" si="7"/>
        <v>139</v>
      </c>
      <c r="X17" s="65"/>
      <c r="Y17" s="77">
        <f t="shared" si="8"/>
        <v>16317</v>
      </c>
      <c r="Z17" s="64">
        <f t="shared" si="9"/>
        <v>11</v>
      </c>
      <c r="AA17" s="64">
        <f t="shared" si="9"/>
        <v>0</v>
      </c>
      <c r="AB17" s="64">
        <f t="shared" si="9"/>
        <v>0</v>
      </c>
      <c r="AC17" s="64">
        <f t="shared" si="9"/>
        <v>0</v>
      </c>
      <c r="AD17" s="78">
        <f t="shared" si="10"/>
        <v>11</v>
      </c>
      <c r="AE17" s="41"/>
      <c r="AF17" s="67">
        <v>7</v>
      </c>
      <c r="AG17" s="68" t="s">
        <v>45</v>
      </c>
      <c r="AH17" s="69">
        <f t="shared" si="11"/>
        <v>270</v>
      </c>
      <c r="AI17" s="69">
        <f t="shared" si="11"/>
        <v>1835</v>
      </c>
      <c r="AJ17" s="70"/>
      <c r="AK17" s="71">
        <f t="shared" si="13"/>
        <v>2105</v>
      </c>
      <c r="AL17" s="71"/>
      <c r="AM17" s="72"/>
      <c r="AN17" s="73"/>
      <c r="AO17" s="72">
        <f t="shared" si="12"/>
        <v>3940</v>
      </c>
    </row>
    <row r="18" spans="5:41" ht="15.4" x14ac:dyDescent="0.55000000000000004">
      <c r="E18" s="74">
        <v>8</v>
      </c>
      <c r="F18" s="75" t="s">
        <v>43</v>
      </c>
      <c r="G18" s="63">
        <f t="shared" si="0"/>
        <v>89.405357009624709</v>
      </c>
      <c r="H18" s="63">
        <f t="shared" si="1"/>
        <v>80.191002014474364</v>
      </c>
      <c r="I18" s="63">
        <f t="shared" si="2"/>
        <v>90.539431470566285</v>
      </c>
      <c r="J18" s="63">
        <f t="shared" si="3"/>
        <v>0.10014186764583161</v>
      </c>
      <c r="K18" s="64">
        <v>13403</v>
      </c>
      <c r="L18" s="64">
        <f t="shared" si="5"/>
        <v>11983</v>
      </c>
      <c r="M18" s="64">
        <f t="shared" si="5"/>
        <v>10748</v>
      </c>
      <c r="N18" s="64">
        <f t="shared" si="5"/>
        <v>9332</v>
      </c>
      <c r="O18" s="64">
        <f t="shared" si="5"/>
        <v>2442</v>
      </c>
      <c r="P18" s="64">
        <f t="shared" si="5"/>
        <v>209</v>
      </c>
      <c r="Q18" s="64">
        <f t="shared" si="5"/>
        <v>0</v>
      </c>
      <c r="R18" s="64"/>
      <c r="S18" s="76">
        <f t="shared" si="6"/>
        <v>11983</v>
      </c>
      <c r="T18" s="65">
        <f t="shared" si="7"/>
        <v>8367</v>
      </c>
      <c r="U18" s="65">
        <f t="shared" si="7"/>
        <v>2238</v>
      </c>
      <c r="V18" s="65">
        <f t="shared" si="7"/>
        <v>143</v>
      </c>
      <c r="W18" s="65">
        <f t="shared" si="7"/>
        <v>0</v>
      </c>
      <c r="X18" s="65"/>
      <c r="Y18" s="77">
        <f t="shared" si="8"/>
        <v>10748</v>
      </c>
      <c r="Z18" s="64">
        <f t="shared" si="9"/>
        <v>9</v>
      </c>
      <c r="AA18" s="64">
        <f t="shared" si="9"/>
        <v>3</v>
      </c>
      <c r="AB18" s="64">
        <f t="shared" si="9"/>
        <v>0</v>
      </c>
      <c r="AC18" s="64">
        <f t="shared" si="9"/>
        <v>0</v>
      </c>
      <c r="AD18" s="78">
        <f t="shared" si="10"/>
        <v>12</v>
      </c>
      <c r="AE18" s="41"/>
      <c r="AF18" s="67">
        <v>8</v>
      </c>
      <c r="AG18" s="68" t="s">
        <v>46</v>
      </c>
      <c r="AH18" s="69">
        <f t="shared" si="11"/>
        <v>210</v>
      </c>
      <c r="AI18" s="69">
        <f t="shared" si="11"/>
        <v>1177</v>
      </c>
      <c r="AJ18" s="70"/>
      <c r="AK18" s="71">
        <f t="shared" si="13"/>
        <v>1387</v>
      </c>
      <c r="AL18" s="71"/>
      <c r="AM18" s="72"/>
      <c r="AN18" s="79"/>
      <c r="AO18" s="72">
        <f t="shared" si="12"/>
        <v>2564</v>
      </c>
    </row>
    <row r="19" spans="5:41" ht="15.4" x14ac:dyDescent="0.55000000000000004">
      <c r="E19" s="74">
        <v>9</v>
      </c>
      <c r="F19" s="75" t="s">
        <v>45</v>
      </c>
      <c r="G19" s="63">
        <f t="shared" si="0"/>
        <v>91.570229180848656</v>
      </c>
      <c r="H19" s="63">
        <f t="shared" si="1"/>
        <v>81.926480599046968</v>
      </c>
      <c r="I19" s="63">
        <f t="shared" si="2"/>
        <v>89.130928068981163</v>
      </c>
      <c r="J19" s="63">
        <f t="shared" si="3"/>
        <v>3.7170115227357206E-2</v>
      </c>
      <c r="K19" s="64">
        <v>8814</v>
      </c>
      <c r="L19" s="64">
        <f t="shared" si="5"/>
        <v>8071</v>
      </c>
      <c r="M19" s="64">
        <f t="shared" si="5"/>
        <v>7221</v>
      </c>
      <c r="N19" s="64">
        <f t="shared" si="5"/>
        <v>6031</v>
      </c>
      <c r="O19" s="64">
        <f t="shared" si="5"/>
        <v>2013</v>
      </c>
      <c r="P19" s="64">
        <f t="shared" si="5"/>
        <v>27</v>
      </c>
      <c r="Q19" s="64">
        <f t="shared" si="5"/>
        <v>0</v>
      </c>
      <c r="R19" s="64"/>
      <c r="S19" s="76">
        <f t="shared" si="6"/>
        <v>8071</v>
      </c>
      <c r="T19" s="65">
        <f t="shared" si="7"/>
        <v>5320</v>
      </c>
      <c r="U19" s="65">
        <f t="shared" si="7"/>
        <v>1895</v>
      </c>
      <c r="V19" s="65">
        <f t="shared" si="7"/>
        <v>6</v>
      </c>
      <c r="W19" s="65">
        <f t="shared" si="7"/>
        <v>0</v>
      </c>
      <c r="X19" s="65"/>
      <c r="Y19" s="77">
        <f t="shared" si="8"/>
        <v>7221</v>
      </c>
      <c r="Z19" s="64">
        <f t="shared" si="9"/>
        <v>3</v>
      </c>
      <c r="AA19" s="64">
        <f t="shared" si="9"/>
        <v>0</v>
      </c>
      <c r="AB19" s="64">
        <f t="shared" si="9"/>
        <v>0</v>
      </c>
      <c r="AC19" s="64">
        <f t="shared" si="9"/>
        <v>0</v>
      </c>
      <c r="AD19" s="78">
        <f t="shared" si="10"/>
        <v>3</v>
      </c>
      <c r="AE19" s="41"/>
      <c r="AF19" s="67">
        <v>9</v>
      </c>
      <c r="AG19" s="68" t="s">
        <v>47</v>
      </c>
      <c r="AH19" s="69">
        <f t="shared" si="11"/>
        <v>55</v>
      </c>
      <c r="AI19" s="69">
        <f t="shared" si="11"/>
        <v>580</v>
      </c>
      <c r="AJ19" s="70"/>
      <c r="AK19" s="71">
        <f t="shared" si="13"/>
        <v>635</v>
      </c>
      <c r="AL19" s="71"/>
      <c r="AM19" s="72"/>
      <c r="AN19" s="73"/>
      <c r="AO19" s="72">
        <f t="shared" si="12"/>
        <v>1215</v>
      </c>
    </row>
    <row r="20" spans="5:41" ht="15.4" x14ac:dyDescent="0.55000000000000004">
      <c r="E20" s="74">
        <v>10</v>
      </c>
      <c r="F20" s="75" t="s">
        <v>46</v>
      </c>
      <c r="G20" s="63">
        <f t="shared" si="0"/>
        <v>106.65529010238907</v>
      </c>
      <c r="H20" s="63">
        <f t="shared" si="1"/>
        <v>94.801785245471251</v>
      </c>
      <c r="I20" s="63">
        <f t="shared" si="2"/>
        <v>103.08479915988448</v>
      </c>
      <c r="J20" s="63">
        <f t="shared" si="3"/>
        <v>0</v>
      </c>
      <c r="K20" s="64">
        <v>7618</v>
      </c>
      <c r="L20" s="64">
        <f t="shared" si="5"/>
        <v>8125</v>
      </c>
      <c r="M20" s="64">
        <f t="shared" si="5"/>
        <v>7222</v>
      </c>
      <c r="N20" s="64">
        <f t="shared" si="5"/>
        <v>5940</v>
      </c>
      <c r="O20" s="64">
        <f t="shared" si="5"/>
        <v>2141</v>
      </c>
      <c r="P20" s="64">
        <f t="shared" si="5"/>
        <v>44</v>
      </c>
      <c r="Q20" s="64">
        <f t="shared" si="5"/>
        <v>0</v>
      </c>
      <c r="R20" s="64"/>
      <c r="S20" s="76">
        <f t="shared" si="6"/>
        <v>8125</v>
      </c>
      <c r="T20" s="65">
        <f t="shared" si="7"/>
        <v>5239</v>
      </c>
      <c r="U20" s="65">
        <f t="shared" si="7"/>
        <v>1982</v>
      </c>
      <c r="V20" s="65">
        <f t="shared" si="7"/>
        <v>1</v>
      </c>
      <c r="W20" s="65">
        <f t="shared" si="7"/>
        <v>0</v>
      </c>
      <c r="X20" s="65"/>
      <c r="Y20" s="77">
        <f t="shared" si="8"/>
        <v>7222</v>
      </c>
      <c r="Z20" s="64">
        <f t="shared" si="9"/>
        <v>0</v>
      </c>
      <c r="AA20" s="64">
        <f t="shared" si="9"/>
        <v>0</v>
      </c>
      <c r="AB20" s="64">
        <f t="shared" si="9"/>
        <v>0</v>
      </c>
      <c r="AC20" s="64">
        <f t="shared" si="9"/>
        <v>0</v>
      </c>
      <c r="AD20" s="78">
        <f t="shared" si="10"/>
        <v>0</v>
      </c>
      <c r="AE20" s="41"/>
      <c r="AF20" s="67">
        <v>10</v>
      </c>
      <c r="AG20" s="68" t="s">
        <v>48</v>
      </c>
      <c r="AH20" s="69">
        <f t="shared" si="11"/>
        <v>75</v>
      </c>
      <c r="AI20" s="69">
        <f t="shared" si="11"/>
        <v>556</v>
      </c>
      <c r="AJ20" s="70"/>
      <c r="AK20" s="71">
        <f t="shared" si="13"/>
        <v>631</v>
      </c>
      <c r="AL20" s="71"/>
      <c r="AM20" s="72"/>
      <c r="AN20" s="79"/>
      <c r="AO20" s="72">
        <f t="shared" si="12"/>
        <v>1187</v>
      </c>
    </row>
    <row r="21" spans="5:41" ht="15.4" x14ac:dyDescent="0.55000000000000004">
      <c r="E21" s="74">
        <v>11</v>
      </c>
      <c r="F21" s="75" t="s">
        <v>47</v>
      </c>
      <c r="G21" s="63">
        <f t="shared" si="0"/>
        <v>80.17549838132561</v>
      </c>
      <c r="H21" s="63">
        <f t="shared" si="1"/>
        <v>72.925540978020109</v>
      </c>
      <c r="I21" s="63">
        <f t="shared" si="2"/>
        <v>77.704890100528203</v>
      </c>
      <c r="J21" s="63">
        <f t="shared" si="3"/>
        <v>5.3129316756986504E-2</v>
      </c>
      <c r="K21" s="64">
        <v>11738</v>
      </c>
      <c r="L21" s="64">
        <f t="shared" si="5"/>
        <v>9411</v>
      </c>
      <c r="M21" s="64">
        <f t="shared" si="5"/>
        <v>8560</v>
      </c>
      <c r="N21" s="64">
        <f t="shared" si="5"/>
        <v>6363</v>
      </c>
      <c r="O21" s="64">
        <f t="shared" si="5"/>
        <v>2921</v>
      </c>
      <c r="P21" s="64">
        <f t="shared" si="5"/>
        <v>127</v>
      </c>
      <c r="Q21" s="64">
        <f t="shared" si="5"/>
        <v>0</v>
      </c>
      <c r="R21" s="64"/>
      <c r="S21" s="76">
        <f t="shared" si="6"/>
        <v>9411</v>
      </c>
      <c r="T21" s="65">
        <f t="shared" si="7"/>
        <v>5750</v>
      </c>
      <c r="U21" s="65">
        <f t="shared" si="7"/>
        <v>2762</v>
      </c>
      <c r="V21" s="65">
        <f t="shared" si="7"/>
        <v>48</v>
      </c>
      <c r="W21" s="65">
        <f t="shared" si="7"/>
        <v>0</v>
      </c>
      <c r="X21" s="65"/>
      <c r="Y21" s="77">
        <f t="shared" si="8"/>
        <v>8560</v>
      </c>
      <c r="Z21" s="64">
        <f t="shared" si="9"/>
        <v>4</v>
      </c>
      <c r="AA21" s="64">
        <f t="shared" si="9"/>
        <v>1</v>
      </c>
      <c r="AB21" s="64">
        <f t="shared" si="9"/>
        <v>0</v>
      </c>
      <c r="AC21" s="64">
        <f t="shared" si="9"/>
        <v>0</v>
      </c>
      <c r="AD21" s="78">
        <f t="shared" si="10"/>
        <v>5</v>
      </c>
      <c r="AE21" s="41"/>
      <c r="AF21" s="67">
        <v>11</v>
      </c>
      <c r="AG21" s="68" t="s">
        <v>44</v>
      </c>
      <c r="AH21" s="69">
        <f t="shared" si="11"/>
        <v>141</v>
      </c>
      <c r="AI21" s="69">
        <f t="shared" si="11"/>
        <v>420</v>
      </c>
      <c r="AJ21" s="70"/>
      <c r="AK21" s="71">
        <f t="shared" si="13"/>
        <v>561</v>
      </c>
      <c r="AL21" s="71"/>
      <c r="AM21" s="72"/>
      <c r="AN21" s="73"/>
      <c r="AO21" s="72">
        <f t="shared" si="12"/>
        <v>981</v>
      </c>
    </row>
    <row r="22" spans="5:41" ht="15.4" x14ac:dyDescent="0.55000000000000004">
      <c r="E22" s="74">
        <v>12</v>
      </c>
      <c r="F22" s="75" t="s">
        <v>48</v>
      </c>
      <c r="G22" s="63">
        <f t="shared" si="0"/>
        <v>85.77008339491185</v>
      </c>
      <c r="H22" s="63">
        <f t="shared" si="1"/>
        <v>78.106196558640349</v>
      </c>
      <c r="I22" s="63">
        <f t="shared" si="2"/>
        <v>84.999472184102189</v>
      </c>
      <c r="J22" s="63">
        <f t="shared" si="3"/>
        <v>0.11076923076923079</v>
      </c>
      <c r="K22" s="64">
        <v>9473</v>
      </c>
      <c r="L22" s="64">
        <f t="shared" si="5"/>
        <v>8125</v>
      </c>
      <c r="M22" s="64">
        <f t="shared" si="5"/>
        <v>7399</v>
      </c>
      <c r="N22" s="64">
        <f t="shared" si="5"/>
        <v>5590</v>
      </c>
      <c r="O22" s="64">
        <f t="shared" si="5"/>
        <v>2460</v>
      </c>
      <c r="P22" s="64">
        <f t="shared" si="5"/>
        <v>75</v>
      </c>
      <c r="Q22" s="64">
        <f t="shared" si="5"/>
        <v>0</v>
      </c>
      <c r="R22" s="64"/>
      <c r="S22" s="76">
        <f t="shared" si="6"/>
        <v>8125</v>
      </c>
      <c r="T22" s="65">
        <f t="shared" si="7"/>
        <v>4976</v>
      </c>
      <c r="U22" s="65">
        <f t="shared" si="7"/>
        <v>2363</v>
      </c>
      <c r="V22" s="65">
        <f t="shared" si="7"/>
        <v>60</v>
      </c>
      <c r="W22" s="65">
        <f t="shared" si="7"/>
        <v>0</v>
      </c>
      <c r="X22" s="65"/>
      <c r="Y22" s="77">
        <f t="shared" si="8"/>
        <v>7399</v>
      </c>
      <c r="Z22" s="64">
        <f t="shared" si="9"/>
        <v>7</v>
      </c>
      <c r="AA22" s="64">
        <f t="shared" si="9"/>
        <v>2</v>
      </c>
      <c r="AB22" s="64">
        <f t="shared" si="9"/>
        <v>0</v>
      </c>
      <c r="AC22" s="64">
        <f t="shared" si="9"/>
        <v>0</v>
      </c>
      <c r="AD22" s="78">
        <f t="shared" si="10"/>
        <v>9</v>
      </c>
      <c r="AE22" s="41"/>
      <c r="AF22" s="67">
        <v>12</v>
      </c>
      <c r="AG22" s="68" t="s">
        <v>42</v>
      </c>
      <c r="AH22" s="69">
        <f t="shared" si="11"/>
        <v>100</v>
      </c>
      <c r="AI22" s="69">
        <f t="shared" si="11"/>
        <v>553</v>
      </c>
      <c r="AJ22" s="70"/>
      <c r="AK22" s="71">
        <f t="shared" si="13"/>
        <v>653</v>
      </c>
      <c r="AL22" s="71"/>
      <c r="AM22" s="72"/>
      <c r="AN22" s="79"/>
      <c r="AO22" s="72">
        <f t="shared" si="12"/>
        <v>1206</v>
      </c>
    </row>
    <row r="23" spans="5:41" ht="15.4" x14ac:dyDescent="0.55000000000000004">
      <c r="E23" s="74">
        <v>13</v>
      </c>
      <c r="F23" s="75" t="s">
        <v>49</v>
      </c>
      <c r="G23" s="63">
        <f t="shared" si="0"/>
        <v>88.666027579087086</v>
      </c>
      <c r="H23" s="63">
        <f t="shared" si="1"/>
        <v>81.476292308826785</v>
      </c>
      <c r="I23" s="63">
        <f t="shared" si="2"/>
        <v>87.375562274168573</v>
      </c>
      <c r="J23" s="63">
        <f t="shared" si="3"/>
        <v>2.4950099800399198E-2</v>
      </c>
      <c r="K23" s="64">
        <v>13561</v>
      </c>
      <c r="L23" s="64">
        <f t="shared" si="5"/>
        <v>12024</v>
      </c>
      <c r="M23" s="64">
        <f t="shared" si="5"/>
        <v>11049</v>
      </c>
      <c r="N23" s="64">
        <f t="shared" si="5"/>
        <v>5213</v>
      </c>
      <c r="O23" s="64">
        <f t="shared" si="5"/>
        <v>6764</v>
      </c>
      <c r="P23" s="64">
        <f t="shared" si="5"/>
        <v>47</v>
      </c>
      <c r="Q23" s="64">
        <f t="shared" si="5"/>
        <v>0</v>
      </c>
      <c r="R23" s="64"/>
      <c r="S23" s="76">
        <f t="shared" si="6"/>
        <v>12024</v>
      </c>
      <c r="T23" s="65">
        <f t="shared" si="7"/>
        <v>4696</v>
      </c>
      <c r="U23" s="65">
        <f t="shared" si="7"/>
        <v>6347</v>
      </c>
      <c r="V23" s="65">
        <f t="shared" si="7"/>
        <v>6</v>
      </c>
      <c r="W23" s="65">
        <f t="shared" si="7"/>
        <v>0</v>
      </c>
      <c r="X23" s="65"/>
      <c r="Y23" s="77">
        <f t="shared" si="8"/>
        <v>11049</v>
      </c>
      <c r="Z23" s="64">
        <f t="shared" si="9"/>
        <v>3</v>
      </c>
      <c r="AA23" s="64">
        <f t="shared" si="9"/>
        <v>0</v>
      </c>
      <c r="AB23" s="64">
        <f t="shared" si="9"/>
        <v>0</v>
      </c>
      <c r="AC23" s="64">
        <f t="shared" si="9"/>
        <v>0</v>
      </c>
      <c r="AD23" s="78">
        <f t="shared" si="10"/>
        <v>3</v>
      </c>
      <c r="AE23" s="41"/>
      <c r="AF23" s="67">
        <v>13</v>
      </c>
      <c r="AG23" s="68" t="s">
        <v>49</v>
      </c>
      <c r="AH23" s="69">
        <f t="shared" si="11"/>
        <v>295</v>
      </c>
      <c r="AI23" s="69">
        <f t="shared" si="11"/>
        <v>505</v>
      </c>
      <c r="AJ23" s="70"/>
      <c r="AK23" s="71">
        <f t="shared" si="13"/>
        <v>800</v>
      </c>
      <c r="AL23" s="71"/>
      <c r="AM23" s="72"/>
      <c r="AN23" s="73"/>
      <c r="AO23" s="72">
        <f t="shared" si="12"/>
        <v>1305</v>
      </c>
    </row>
    <row r="24" spans="5:41" ht="15.75" thickBot="1" x14ac:dyDescent="0.6">
      <c r="E24" s="80">
        <v>14</v>
      </c>
      <c r="F24" s="81" t="s">
        <v>50</v>
      </c>
      <c r="G24" s="82">
        <f t="shared" si="0"/>
        <v>104.47062621045835</v>
      </c>
      <c r="H24" s="82">
        <f t="shared" si="1"/>
        <v>94.318915429309243</v>
      </c>
      <c r="I24" s="82">
        <f t="shared" si="2"/>
        <v>99.548095545513235</v>
      </c>
      <c r="J24" s="82">
        <f t="shared" si="3"/>
        <v>0.10814151089139502</v>
      </c>
      <c r="K24" s="83">
        <v>6196</v>
      </c>
      <c r="L24" s="83">
        <f t="shared" si="5"/>
        <v>6473</v>
      </c>
      <c r="M24" s="83">
        <f t="shared" si="5"/>
        <v>5844</v>
      </c>
      <c r="N24" s="64">
        <f t="shared" si="5"/>
        <v>4183</v>
      </c>
      <c r="O24" s="64">
        <f t="shared" si="5"/>
        <v>2226</v>
      </c>
      <c r="P24" s="64">
        <f t="shared" si="5"/>
        <v>64</v>
      </c>
      <c r="Q24" s="64">
        <f t="shared" si="5"/>
        <v>0</v>
      </c>
      <c r="R24" s="84"/>
      <c r="S24" s="83">
        <f t="shared" si="6"/>
        <v>6473</v>
      </c>
      <c r="T24" s="65">
        <f t="shared" si="7"/>
        <v>3732</v>
      </c>
      <c r="U24" s="65">
        <f t="shared" si="7"/>
        <v>2095</v>
      </c>
      <c r="V24" s="65">
        <f t="shared" si="7"/>
        <v>17</v>
      </c>
      <c r="W24" s="65">
        <f t="shared" si="7"/>
        <v>0</v>
      </c>
      <c r="X24" s="85"/>
      <c r="Y24" s="86">
        <f t="shared" si="8"/>
        <v>5844</v>
      </c>
      <c r="Z24" s="64">
        <f t="shared" si="9"/>
        <v>7</v>
      </c>
      <c r="AA24" s="64">
        <f t="shared" si="9"/>
        <v>0</v>
      </c>
      <c r="AB24" s="64">
        <f t="shared" si="9"/>
        <v>0</v>
      </c>
      <c r="AC24" s="64">
        <f t="shared" si="9"/>
        <v>0</v>
      </c>
      <c r="AD24" s="87">
        <f t="shared" si="10"/>
        <v>7</v>
      </c>
      <c r="AE24" s="41"/>
      <c r="AF24" s="67">
        <v>14</v>
      </c>
      <c r="AG24" s="68" t="s">
        <v>50</v>
      </c>
      <c r="AH24" s="69">
        <f t="shared" si="11"/>
        <v>70</v>
      </c>
      <c r="AI24" s="69">
        <f t="shared" si="11"/>
        <v>254</v>
      </c>
      <c r="AJ24" s="70"/>
      <c r="AK24" s="71">
        <f t="shared" si="13"/>
        <v>324</v>
      </c>
      <c r="AL24" s="71"/>
      <c r="AM24" s="72"/>
      <c r="AN24" s="79"/>
      <c r="AO24" s="72">
        <f t="shared" si="12"/>
        <v>578</v>
      </c>
    </row>
    <row r="25" spans="5:41" ht="14.65" thickBot="1" x14ac:dyDescent="0.45">
      <c r="E25" s="88"/>
      <c r="F25" s="89" t="s">
        <v>51</v>
      </c>
      <c r="G25" s="90">
        <f t="shared" si="0"/>
        <v>95.935207987938682</v>
      </c>
      <c r="H25" s="90">
        <f t="shared" si="1"/>
        <v>87.051255224513227</v>
      </c>
      <c r="I25" s="90">
        <f t="shared" si="2"/>
        <v>94.613721355717587</v>
      </c>
      <c r="J25" s="90">
        <f t="shared" si="3"/>
        <v>7.4382707418696348E-2</v>
      </c>
      <c r="K25" s="91">
        <f t="shared" ref="K25:AD25" si="14">SUM(K11:K24)</f>
        <v>186381</v>
      </c>
      <c r="L25" s="91">
        <f t="shared" si="14"/>
        <v>178805</v>
      </c>
      <c r="M25" s="91">
        <f t="shared" si="14"/>
        <v>162247</v>
      </c>
      <c r="N25" s="91">
        <f t="shared" si="14"/>
        <v>119915</v>
      </c>
      <c r="O25" s="91">
        <f t="shared" si="14"/>
        <v>56705</v>
      </c>
      <c r="P25" s="91">
        <f t="shared" si="14"/>
        <v>2036</v>
      </c>
      <c r="Q25" s="91">
        <f t="shared" si="14"/>
        <v>149</v>
      </c>
      <c r="R25" s="91">
        <f t="shared" si="14"/>
        <v>0</v>
      </c>
      <c r="S25" s="91">
        <f t="shared" si="14"/>
        <v>178805</v>
      </c>
      <c r="T25" s="92">
        <f t="shared" si="14"/>
        <v>108265</v>
      </c>
      <c r="U25" s="92">
        <f t="shared" si="14"/>
        <v>53131</v>
      </c>
      <c r="V25" s="92">
        <f t="shared" si="14"/>
        <v>712</v>
      </c>
      <c r="W25" s="92">
        <f t="shared" si="14"/>
        <v>139</v>
      </c>
      <c r="X25" s="92">
        <f t="shared" si="14"/>
        <v>0</v>
      </c>
      <c r="Y25" s="92">
        <f t="shared" si="14"/>
        <v>162247</v>
      </c>
      <c r="Z25" s="93">
        <f t="shared" si="14"/>
        <v>120</v>
      </c>
      <c r="AA25" s="93">
        <f t="shared" si="14"/>
        <v>13</v>
      </c>
      <c r="AB25" s="93">
        <f t="shared" si="14"/>
        <v>0</v>
      </c>
      <c r="AC25" s="93">
        <f t="shared" si="14"/>
        <v>0</v>
      </c>
      <c r="AD25" s="94">
        <f t="shared" si="14"/>
        <v>133</v>
      </c>
      <c r="AG25" s="95" t="s">
        <v>15</v>
      </c>
      <c r="AH25" s="96">
        <f>SUM(AH11:AH24)</f>
        <v>2754</v>
      </c>
      <c r="AI25" s="96">
        <f>SUM(AI11:AI24)</f>
        <v>11341</v>
      </c>
      <c r="AJ25" s="97"/>
      <c r="AK25" s="97">
        <f>SUM(AK11:AK24)</f>
        <v>14095</v>
      </c>
      <c r="AL25" s="97"/>
      <c r="AM25" s="97">
        <f>SUM(AM11:AM24)</f>
        <v>0</v>
      </c>
      <c r="AN25" s="97">
        <f>SUM(AN11:AN24)</f>
        <v>0</v>
      </c>
      <c r="AO25" s="97">
        <f>SUM(AO11:AO24)</f>
        <v>25436</v>
      </c>
    </row>
    <row r="26" spans="5:41" ht="14.65" thickTop="1" x14ac:dyDescent="0.45">
      <c r="E26" s="98"/>
      <c r="F26" s="98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100"/>
      <c r="T26" s="101"/>
      <c r="U26" s="101"/>
      <c r="V26" s="101"/>
      <c r="W26" s="101"/>
      <c r="X26" s="101"/>
      <c r="Y26" s="101"/>
      <c r="Z26" s="8"/>
    </row>
    <row r="27" spans="5:41" ht="15.75" x14ac:dyDescent="0.5"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3"/>
      <c r="U27" s="104" t="s">
        <v>52</v>
      </c>
      <c r="V27" s="105"/>
      <c r="W27" s="105"/>
      <c r="X27" s="105"/>
      <c r="AD27" s="106"/>
      <c r="AE27" s="106"/>
    </row>
    <row r="28" spans="5:41" ht="15.75" x14ac:dyDescent="0.5"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3"/>
      <c r="T28" s="107"/>
      <c r="U28" s="104" t="s">
        <v>53</v>
      </c>
      <c r="AD28" s="106"/>
      <c r="AE28" s="106"/>
    </row>
    <row r="29" spans="5:41" ht="15.75" x14ac:dyDescent="0.5"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3"/>
      <c r="U29" s="104" t="s">
        <v>54</v>
      </c>
      <c r="AD29" s="106"/>
      <c r="AE29" s="106"/>
    </row>
    <row r="30" spans="5:41" ht="15.75" x14ac:dyDescent="0.5"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3"/>
      <c r="U30" s="104"/>
      <c r="AD30" s="106"/>
      <c r="AE30" s="106"/>
    </row>
    <row r="31" spans="5:41" ht="15.75" x14ac:dyDescent="0.5"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3"/>
      <c r="U31" s="104"/>
      <c r="AD31" s="106"/>
      <c r="AE31" s="106"/>
    </row>
    <row r="32" spans="5:41" ht="15.75" x14ac:dyDescent="0.5"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3"/>
      <c r="U32" s="104"/>
      <c r="AD32" s="106"/>
      <c r="AE32" s="106"/>
    </row>
    <row r="33" spans="1:49" ht="15.75" x14ac:dyDescent="0.5"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3"/>
      <c r="U33" s="108" t="s">
        <v>55</v>
      </c>
      <c r="AD33" s="106"/>
      <c r="AE33" s="106"/>
    </row>
    <row r="34" spans="1:49" ht="15.75" x14ac:dyDescent="0.5"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3"/>
      <c r="U34" s="104" t="s">
        <v>56</v>
      </c>
      <c r="AD34" s="106"/>
      <c r="AE34" s="106"/>
    </row>
    <row r="35" spans="1:49" ht="15.75" x14ac:dyDescent="0.5"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3"/>
      <c r="U35" s="104" t="s">
        <v>57</v>
      </c>
      <c r="AD35" s="106"/>
      <c r="AE35" s="106"/>
    </row>
    <row r="36" spans="1:49" ht="14.25" x14ac:dyDescent="0.45"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3"/>
      <c r="U36" s="109"/>
      <c r="AD36" s="106"/>
      <c r="AE36" s="106"/>
    </row>
    <row r="37" spans="1:49" ht="14.25" x14ac:dyDescent="0.45"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3"/>
      <c r="U37" s="109"/>
      <c r="AD37" s="106"/>
      <c r="AE37" s="106"/>
    </row>
    <row r="38" spans="1:49" ht="17.649999999999999" x14ac:dyDescent="0.45">
      <c r="D38" s="2" t="s">
        <v>0</v>
      </c>
      <c r="G38" s="3" t="s">
        <v>1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"/>
      <c r="U38" s="5"/>
      <c r="V38" s="5"/>
      <c r="W38" s="5"/>
      <c r="X38" s="5"/>
      <c r="Y38" s="5"/>
    </row>
    <row r="39" spans="1:49" ht="17.649999999999999" x14ac:dyDescent="0.45">
      <c r="G39" s="3" t="s">
        <v>58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5"/>
      <c r="U39" s="5"/>
      <c r="V39" s="5"/>
      <c r="W39" s="5"/>
      <c r="X39" s="5"/>
      <c r="Y39" s="5"/>
    </row>
    <row r="40" spans="1:49" ht="15" x14ac:dyDescent="0.45">
      <c r="G40" s="7" t="str">
        <f>G3</f>
        <v>TAHUN AJARAN 2023/2024</v>
      </c>
      <c r="H40" s="4"/>
      <c r="I40" s="4"/>
      <c r="J40" s="4"/>
      <c r="K40" s="8"/>
      <c r="L40" s="8"/>
      <c r="M40" s="8"/>
      <c r="N40" s="8"/>
      <c r="O40" s="8"/>
      <c r="P40" s="8"/>
      <c r="Q40" s="4"/>
      <c r="R40" s="4"/>
      <c r="S40" s="4"/>
      <c r="T40" s="5"/>
      <c r="U40" s="5"/>
      <c r="V40" s="5"/>
      <c r="W40" s="5"/>
      <c r="X40" s="5"/>
      <c r="Y40" s="5"/>
    </row>
    <row r="41" spans="1:49" ht="15" x14ac:dyDescent="0.45">
      <c r="G41" s="4" t="s">
        <v>4</v>
      </c>
      <c r="H41" s="4"/>
      <c r="I41" s="4"/>
      <c r="J41" s="4"/>
      <c r="K41" s="8"/>
      <c r="L41" s="8"/>
      <c r="M41" s="8"/>
      <c r="N41" s="8"/>
      <c r="O41" s="8"/>
      <c r="P41" s="8"/>
      <c r="Q41" s="9"/>
      <c r="R41" s="9"/>
      <c r="S41" s="4"/>
      <c r="T41" s="10"/>
      <c r="U41" s="5"/>
      <c r="V41" s="5"/>
      <c r="W41" s="5"/>
      <c r="X41" s="5"/>
      <c r="Y41" s="5"/>
    </row>
    <row r="42" spans="1:49" ht="15" x14ac:dyDescent="0.45">
      <c r="E42" s="11"/>
      <c r="F42" s="11"/>
      <c r="G42" s="11"/>
      <c r="H42" s="11"/>
      <c r="I42" s="11"/>
      <c r="J42" s="12"/>
      <c r="K42" s="8"/>
      <c r="L42" s="8"/>
      <c r="M42" s="8"/>
      <c r="N42" s="8"/>
      <c r="O42" s="8"/>
      <c r="P42" s="8"/>
      <c r="Q42" s="13"/>
      <c r="R42" s="13"/>
      <c r="S42" s="14"/>
      <c r="T42" s="15"/>
      <c r="U42" s="16"/>
    </row>
    <row r="43" spans="1:49" ht="14.65" thickBot="1" x14ac:dyDescent="0.5">
      <c r="E43" s="17" t="s">
        <v>59</v>
      </c>
      <c r="H43" s="18"/>
      <c r="L43" s="110"/>
      <c r="P43" s="19"/>
      <c r="AP43" s="8"/>
      <c r="AQ43" s="8"/>
      <c r="AR43" s="8"/>
      <c r="AS43" s="8"/>
      <c r="AT43" s="8"/>
      <c r="AU43" s="8"/>
      <c r="AV43" s="8"/>
      <c r="AW43" s="8"/>
    </row>
    <row r="44" spans="1:49" ht="25.5" customHeight="1" thickTop="1" x14ac:dyDescent="0.55000000000000004">
      <c r="D44" s="20" t="s">
        <v>6</v>
      </c>
      <c r="E44" s="164" t="s">
        <v>7</v>
      </c>
      <c r="F44" s="167" t="s">
        <v>8</v>
      </c>
      <c r="G44" s="161" t="s">
        <v>60</v>
      </c>
      <c r="H44" s="161" t="s">
        <v>61</v>
      </c>
      <c r="I44" s="170" t="s">
        <v>62</v>
      </c>
      <c r="J44" s="161" t="s">
        <v>63</v>
      </c>
      <c r="K44" s="173" t="s">
        <v>64</v>
      </c>
      <c r="L44" s="161" t="str">
        <f>"Jumlah Siswa 
SD /MI 
/Paket A /SLB "&amp;PROPER(G40)</f>
        <v>Jumlah Siswa 
SD /MI 
/Paket A /SLB Tahun Ajaran 2023/2024</v>
      </c>
      <c r="M44" s="161" t="str">
        <f>"Jumlah Siswa 
SD /MI 
/Paket A /SLB "&amp;PROPER(G40)&amp;" 
Usia 7-12 Tahun"</f>
        <v>Jumlah Siswa 
SD /MI 
/Paket A /SLB Tahun Ajaran 2023/2024 
Usia 7-12 Tahun</v>
      </c>
      <c r="N44" s="176" t="s">
        <v>14</v>
      </c>
      <c r="O44" s="176"/>
      <c r="P44" s="176"/>
      <c r="Q44" s="176"/>
      <c r="R44" s="176"/>
      <c r="S44" s="176"/>
      <c r="T44" s="177" t="s">
        <v>14</v>
      </c>
      <c r="U44" s="178"/>
      <c r="V44" s="178"/>
      <c r="W44" s="178"/>
      <c r="X44" s="178"/>
      <c r="Y44" s="179"/>
      <c r="Z44" s="180" t="s">
        <v>14</v>
      </c>
      <c r="AA44" s="181"/>
      <c r="AB44" s="181"/>
      <c r="AC44" s="181"/>
      <c r="AD44" s="182"/>
      <c r="AE44" s="21"/>
      <c r="AF44" s="168" t="s">
        <v>7</v>
      </c>
      <c r="AG44" s="168" t="s">
        <v>8</v>
      </c>
      <c r="AH44" s="183" t="s">
        <v>14</v>
      </c>
      <c r="AI44" s="184"/>
      <c r="AJ44" s="22"/>
      <c r="AK44" s="190" t="s">
        <v>15</v>
      </c>
      <c r="AL44" s="111"/>
      <c r="AM44" s="111" t="s">
        <v>14</v>
      </c>
      <c r="AN44" s="111"/>
      <c r="AO44" s="187" t="s">
        <v>51</v>
      </c>
      <c r="AP44" s="8"/>
      <c r="AQ44" s="8"/>
      <c r="AR44" s="8"/>
      <c r="AS44" s="8"/>
      <c r="AT44" s="8"/>
      <c r="AU44" s="8"/>
      <c r="AV44" s="8"/>
      <c r="AW44" s="8"/>
    </row>
    <row r="45" spans="1:49" ht="38.25" x14ac:dyDescent="0.45">
      <c r="D45" s="20" t="s">
        <v>20</v>
      </c>
      <c r="E45" s="165"/>
      <c r="F45" s="168"/>
      <c r="G45" s="162"/>
      <c r="H45" s="162"/>
      <c r="I45" s="171"/>
      <c r="J45" s="162"/>
      <c r="K45" s="174"/>
      <c r="L45" s="162"/>
      <c r="M45" s="162"/>
      <c r="N45" s="25"/>
      <c r="O45" s="26"/>
      <c r="P45" s="27" t="s">
        <v>65</v>
      </c>
      <c r="Q45" s="28"/>
      <c r="R45" s="28"/>
      <c r="S45" s="29"/>
      <c r="T45" s="30"/>
      <c r="U45" s="31"/>
      <c r="V45" s="32" t="s">
        <v>66</v>
      </c>
      <c r="W45" s="33"/>
      <c r="X45" s="33"/>
      <c r="Y45" s="34"/>
      <c r="Z45" s="25"/>
      <c r="AA45" s="26"/>
      <c r="AB45" s="35" t="s">
        <v>23</v>
      </c>
      <c r="AC45" s="28"/>
      <c r="AD45" s="36"/>
      <c r="AE45" s="21"/>
      <c r="AF45" s="168"/>
      <c r="AG45" s="168"/>
      <c r="AH45" s="37" t="s">
        <v>24</v>
      </c>
      <c r="AI45" s="38" t="s">
        <v>67</v>
      </c>
      <c r="AJ45" s="112" t="s">
        <v>31</v>
      </c>
      <c r="AK45" s="191"/>
      <c r="AL45" s="113"/>
      <c r="AM45" s="113" t="s">
        <v>68</v>
      </c>
      <c r="AN45" s="113"/>
      <c r="AO45" s="188"/>
      <c r="AP45" s="8"/>
      <c r="AQ45" s="8"/>
      <c r="AR45" s="8"/>
      <c r="AS45" s="8"/>
      <c r="AT45" s="8"/>
      <c r="AU45" s="8"/>
      <c r="AV45" s="8"/>
      <c r="AW45" s="8"/>
    </row>
    <row r="46" spans="1:49" ht="48.6" customHeight="1" thickBot="1" x14ac:dyDescent="0.5">
      <c r="A46" s="24" t="s">
        <v>69</v>
      </c>
      <c r="B46" s="24"/>
      <c r="C46" s="24"/>
      <c r="E46" s="166"/>
      <c r="F46" s="169"/>
      <c r="G46" s="163"/>
      <c r="H46" s="163"/>
      <c r="I46" s="171"/>
      <c r="J46" s="163"/>
      <c r="K46" s="175"/>
      <c r="L46" s="163"/>
      <c r="M46" s="163"/>
      <c r="N46" s="42" t="s">
        <v>70</v>
      </c>
      <c r="O46" s="42" t="s">
        <v>71</v>
      </c>
      <c r="P46" s="43" t="s">
        <v>72</v>
      </c>
      <c r="Q46" s="43" t="s">
        <v>30</v>
      </c>
      <c r="R46" s="43" t="s">
        <v>31</v>
      </c>
      <c r="S46" s="44" t="s">
        <v>32</v>
      </c>
      <c r="T46" s="45" t="s">
        <v>70</v>
      </c>
      <c r="U46" s="45" t="s">
        <v>71</v>
      </c>
      <c r="V46" s="46" t="s">
        <v>72</v>
      </c>
      <c r="W46" s="46" t="s">
        <v>30</v>
      </c>
      <c r="X46" s="46" t="s">
        <v>31</v>
      </c>
      <c r="Y46" s="47" t="s">
        <v>32</v>
      </c>
      <c r="Z46" s="42" t="s">
        <v>70</v>
      </c>
      <c r="AA46" s="42" t="s">
        <v>71</v>
      </c>
      <c r="AB46" s="43" t="s">
        <v>72</v>
      </c>
      <c r="AC46" s="43" t="s">
        <v>30</v>
      </c>
      <c r="AD46" s="48" t="s">
        <v>32</v>
      </c>
      <c r="AE46" s="21"/>
      <c r="AF46" s="168"/>
      <c r="AG46" s="168"/>
      <c r="AH46" s="37" t="s">
        <v>34</v>
      </c>
      <c r="AI46" s="38" t="s">
        <v>73</v>
      </c>
      <c r="AJ46" s="49"/>
      <c r="AK46" s="192"/>
      <c r="AL46" s="114" t="s">
        <v>71</v>
      </c>
      <c r="AM46" s="114" t="s">
        <v>74</v>
      </c>
      <c r="AN46" s="114" t="s">
        <v>75</v>
      </c>
      <c r="AO46" s="189"/>
      <c r="AP46" s="8"/>
      <c r="AQ46" s="8"/>
      <c r="AR46" s="8"/>
      <c r="AS46" s="8"/>
      <c r="AT46" s="8"/>
      <c r="AU46" s="8"/>
      <c r="AV46" s="8"/>
      <c r="AW46" s="8"/>
    </row>
    <row r="47" spans="1:49" ht="22.15" customHeight="1" thickBot="1" x14ac:dyDescent="0.5">
      <c r="A47" s="1" t="s">
        <v>76</v>
      </c>
      <c r="B47" s="115">
        <f>ROUND(K47*B48%,0)</f>
        <v>127288</v>
      </c>
      <c r="C47" s="116">
        <f>ROUND(B47-L47,0)</f>
        <v>5965</v>
      </c>
      <c r="E47" s="50"/>
      <c r="F47" s="51" t="s">
        <v>36</v>
      </c>
      <c r="G47" s="52">
        <f>(L47+R47)/K47*100</f>
        <v>100.3097048741085</v>
      </c>
      <c r="H47" s="52">
        <f>(M47+X47)/K47*100</f>
        <v>89.511013042279046</v>
      </c>
      <c r="I47" s="52">
        <f>(M47+AK47+AJ47)/K47*100</f>
        <v>98.517672091098945</v>
      </c>
      <c r="J47" s="52">
        <f t="shared" ref="J47:J62" si="15">AD47/L47*100</f>
        <v>5.687297544571103E-2</v>
      </c>
      <c r="K47" s="53">
        <f t="shared" ref="K47:Q47" si="16">SUM(K48:K61)</f>
        <v>126895</v>
      </c>
      <c r="L47" s="53">
        <f t="shared" si="16"/>
        <v>121323</v>
      </c>
      <c r="M47" s="53">
        <f t="shared" si="16"/>
        <v>113307</v>
      </c>
      <c r="N47" s="53">
        <f t="shared" si="16"/>
        <v>91907</v>
      </c>
      <c r="O47" s="53">
        <f t="shared" si="16"/>
        <v>28871</v>
      </c>
      <c r="P47" s="53">
        <f t="shared" si="16"/>
        <v>396</v>
      </c>
      <c r="Q47" s="53">
        <f t="shared" si="16"/>
        <v>149</v>
      </c>
      <c r="R47" s="53">
        <v>5965</v>
      </c>
      <c r="S47" s="53">
        <f>SUM(S48:S61)</f>
        <v>121323</v>
      </c>
      <c r="T47" s="54">
        <f>SUM(T48:T61)</f>
        <v>85263</v>
      </c>
      <c r="U47" s="54">
        <f>SUM(U48:U61)</f>
        <v>27654</v>
      </c>
      <c r="V47" s="54">
        <f>SUM(V48:V61)</f>
        <v>251</v>
      </c>
      <c r="W47" s="54">
        <f>SUM(W48:W61)</f>
        <v>139</v>
      </c>
      <c r="X47" s="54">
        <v>278</v>
      </c>
      <c r="Y47" s="54">
        <f t="shared" ref="Y47:AD47" si="17">SUM(Y48:Y61)</f>
        <v>113307</v>
      </c>
      <c r="Z47" s="53">
        <f t="shared" si="17"/>
        <v>56</v>
      </c>
      <c r="AA47" s="53">
        <f t="shared" si="17"/>
        <v>13</v>
      </c>
      <c r="AB47" s="53">
        <f t="shared" si="17"/>
        <v>0</v>
      </c>
      <c r="AC47" s="53">
        <f t="shared" si="17"/>
        <v>0</v>
      </c>
      <c r="AD47" s="55">
        <f t="shared" si="17"/>
        <v>69</v>
      </c>
      <c r="AE47" s="56"/>
      <c r="AF47" s="57"/>
      <c r="AG47" s="58" t="s">
        <v>36</v>
      </c>
      <c r="AH47" s="59">
        <f>SUM(AH48:AH61)</f>
        <v>588</v>
      </c>
      <c r="AI47" s="59">
        <f>SUM(AI48:AI61)</f>
        <v>4616</v>
      </c>
      <c r="AJ47" s="60">
        <v>6503</v>
      </c>
      <c r="AK47" s="60">
        <f>SUM(AK48:AK61)</f>
        <v>5204</v>
      </c>
      <c r="AL47" s="60"/>
      <c r="AM47" s="60"/>
      <c r="AN47" s="60"/>
      <c r="AO47" s="60">
        <f>SUM(AO48:AO61)</f>
        <v>10408</v>
      </c>
      <c r="AP47" s="8"/>
      <c r="AQ47" s="117">
        <f>(M47+AK47+AJ47)</f>
        <v>125014</v>
      </c>
      <c r="AR47" s="8"/>
      <c r="AS47" s="8"/>
      <c r="AT47" s="8"/>
      <c r="AU47" s="8"/>
      <c r="AV47" s="8"/>
      <c r="AW47" s="8"/>
    </row>
    <row r="48" spans="1:49" ht="15" customHeight="1" x14ac:dyDescent="0.55000000000000004">
      <c r="A48" s="1" t="s">
        <v>77</v>
      </c>
      <c r="B48" s="118">
        <v>100.31</v>
      </c>
      <c r="C48" s="119">
        <v>95.61</v>
      </c>
      <c r="D48" s="119">
        <f>B48-C48</f>
        <v>4.7000000000000028</v>
      </c>
      <c r="E48" s="61">
        <v>1</v>
      </c>
      <c r="F48" s="62" t="s">
        <v>37</v>
      </c>
      <c r="G48" s="63">
        <f t="shared" ref="G48:G61" si="18">L48/K48*100</f>
        <v>105.25171826352582</v>
      </c>
      <c r="H48" s="63">
        <f t="shared" ref="H48:H61" si="19">M48/K48*100</f>
        <v>99.935381542618813</v>
      </c>
      <c r="I48" s="63">
        <f t="shared" ref="I48:I61" si="20">(M48+AK48)/K48*100</f>
        <v>104.69952417317747</v>
      </c>
      <c r="J48" s="63">
        <f t="shared" si="15"/>
        <v>8.3719372662834177E-2</v>
      </c>
      <c r="K48" s="64">
        <v>17023</v>
      </c>
      <c r="L48" s="64">
        <f t="shared" ref="L48:L61" si="21">SUM(N48:Q48)</f>
        <v>17917</v>
      </c>
      <c r="M48" s="64">
        <f t="shared" ref="M48:M61" si="22">SUM(T48:W48)</f>
        <v>17012</v>
      </c>
      <c r="N48" s="64">
        <v>13299</v>
      </c>
      <c r="O48" s="64">
        <v>4591</v>
      </c>
      <c r="P48" s="64">
        <v>27</v>
      </c>
      <c r="Q48" s="64">
        <v>0</v>
      </c>
      <c r="R48" s="64"/>
      <c r="S48" s="64">
        <f t="shared" ref="S48:S61" si="23">SUM(N48:Q48)</f>
        <v>17917</v>
      </c>
      <c r="T48" s="65">
        <v>12644</v>
      </c>
      <c r="U48" s="65">
        <v>4366</v>
      </c>
      <c r="V48" s="65">
        <v>2</v>
      </c>
      <c r="W48" s="65">
        <v>0</v>
      </c>
      <c r="X48" s="65"/>
      <c r="Y48" s="65">
        <f t="shared" ref="Y48:Y61" si="24">SUM(T48:W48)</f>
        <v>17012</v>
      </c>
      <c r="Z48" s="64">
        <v>15</v>
      </c>
      <c r="AA48" s="64">
        <v>0</v>
      </c>
      <c r="AB48" s="64">
        <v>0</v>
      </c>
      <c r="AC48" s="64">
        <v>0</v>
      </c>
      <c r="AD48" s="66">
        <f t="shared" ref="AD48:AD61" si="25">SUM(Z48:AC48)</f>
        <v>15</v>
      </c>
      <c r="AE48" s="41"/>
      <c r="AF48" s="67">
        <v>1</v>
      </c>
      <c r="AG48" s="68" t="s">
        <v>37</v>
      </c>
      <c r="AH48" s="69">
        <v>151</v>
      </c>
      <c r="AI48" s="120">
        <v>660</v>
      </c>
      <c r="AJ48" s="121"/>
      <c r="AK48" s="71">
        <f t="shared" ref="AK48:AK61" si="26">SUM(AH48:AI48)</f>
        <v>811</v>
      </c>
      <c r="AL48" s="71"/>
      <c r="AM48" s="72"/>
      <c r="AN48" s="72"/>
      <c r="AO48" s="72">
        <f t="shared" ref="AO48:AO61" si="27">SUM(AH48:AN48)</f>
        <v>1622</v>
      </c>
      <c r="AP48" s="8"/>
      <c r="AQ48" s="8"/>
      <c r="AR48" s="8"/>
      <c r="AS48" s="8"/>
      <c r="AT48" s="8"/>
      <c r="AU48" s="8"/>
      <c r="AV48" s="8"/>
      <c r="AW48" s="8"/>
    </row>
    <row r="49" spans="1:49" ht="15" customHeight="1" x14ac:dyDescent="0.55000000000000004">
      <c r="A49" s="1" t="s">
        <v>78</v>
      </c>
      <c r="B49" s="122">
        <f>ROUND(K47*B50%,0)</f>
        <v>114802</v>
      </c>
      <c r="C49" s="123">
        <f>B49-M47</f>
        <v>1495</v>
      </c>
      <c r="E49" s="74">
        <v>2</v>
      </c>
      <c r="F49" s="75" t="s">
        <v>38</v>
      </c>
      <c r="G49" s="124">
        <f t="shared" si="18"/>
        <v>95.666666666666671</v>
      </c>
      <c r="H49" s="124">
        <f t="shared" si="19"/>
        <v>90.393939393939391</v>
      </c>
      <c r="I49" s="63">
        <f t="shared" si="20"/>
        <v>94.838383838383834</v>
      </c>
      <c r="J49" s="124">
        <f t="shared" si="15"/>
        <v>2.1117094287825995E-2</v>
      </c>
      <c r="K49" s="76">
        <v>9900</v>
      </c>
      <c r="L49" s="76">
        <f t="shared" si="21"/>
        <v>9471</v>
      </c>
      <c r="M49" s="76">
        <f t="shared" si="22"/>
        <v>8949</v>
      </c>
      <c r="N49" s="64">
        <v>6845</v>
      </c>
      <c r="O49" s="64">
        <v>2626</v>
      </c>
      <c r="P49" s="64">
        <v>0</v>
      </c>
      <c r="Q49" s="64">
        <v>0</v>
      </c>
      <c r="R49" s="64"/>
      <c r="S49" s="76">
        <f t="shared" si="23"/>
        <v>9471</v>
      </c>
      <c r="T49" s="65">
        <v>6409</v>
      </c>
      <c r="U49" s="77">
        <v>2540</v>
      </c>
      <c r="V49" s="65">
        <v>0</v>
      </c>
      <c r="W49" s="65">
        <v>0</v>
      </c>
      <c r="X49" s="65"/>
      <c r="Y49" s="77">
        <f t="shared" si="24"/>
        <v>8949</v>
      </c>
      <c r="Z49" s="64">
        <v>2</v>
      </c>
      <c r="AA49" s="64">
        <v>0</v>
      </c>
      <c r="AB49" s="76">
        <v>0</v>
      </c>
      <c r="AC49" s="76">
        <v>0</v>
      </c>
      <c r="AD49" s="78">
        <f t="shared" si="25"/>
        <v>2</v>
      </c>
      <c r="AE49" s="41"/>
      <c r="AF49" s="67">
        <v>2</v>
      </c>
      <c r="AG49" s="68" t="s">
        <v>38</v>
      </c>
      <c r="AH49" s="69">
        <v>27</v>
      </c>
      <c r="AI49" s="120">
        <v>413</v>
      </c>
      <c r="AJ49" s="121"/>
      <c r="AK49" s="71">
        <f t="shared" si="26"/>
        <v>440</v>
      </c>
      <c r="AL49" s="71"/>
      <c r="AM49" s="72"/>
      <c r="AN49" s="72"/>
      <c r="AO49" s="72">
        <f t="shared" si="27"/>
        <v>880</v>
      </c>
      <c r="AP49" s="8"/>
      <c r="AQ49" s="8"/>
      <c r="AR49" s="8"/>
      <c r="AS49" s="8"/>
      <c r="AT49" s="8"/>
      <c r="AU49" s="8"/>
      <c r="AV49" s="8"/>
      <c r="AW49" s="8"/>
    </row>
    <row r="50" spans="1:49" ht="15" customHeight="1" x14ac:dyDescent="0.55000000000000004">
      <c r="A50" s="1" t="s">
        <v>79</v>
      </c>
      <c r="B50" s="118">
        <v>90.47</v>
      </c>
      <c r="C50" s="118">
        <v>90.25</v>
      </c>
      <c r="D50" s="118">
        <f>B50-C50</f>
        <v>0.21999999999999886</v>
      </c>
      <c r="E50" s="74">
        <v>3</v>
      </c>
      <c r="F50" s="75" t="s">
        <v>39</v>
      </c>
      <c r="G50" s="124">
        <f t="shared" si="18"/>
        <v>95.018200728029129</v>
      </c>
      <c r="H50" s="124">
        <f t="shared" si="19"/>
        <v>87.332293291731673</v>
      </c>
      <c r="I50" s="63">
        <f t="shared" si="20"/>
        <v>89.973998959958408</v>
      </c>
      <c r="J50" s="124">
        <f t="shared" si="15"/>
        <v>2.1891418563922942E-2</v>
      </c>
      <c r="K50" s="76">
        <v>9615</v>
      </c>
      <c r="L50" s="76">
        <f t="shared" si="21"/>
        <v>9136</v>
      </c>
      <c r="M50" s="76">
        <f t="shared" si="22"/>
        <v>8397</v>
      </c>
      <c r="N50" s="64">
        <v>6003</v>
      </c>
      <c r="O50" s="64">
        <v>3124</v>
      </c>
      <c r="P50" s="64">
        <v>9</v>
      </c>
      <c r="Q50" s="64">
        <v>0</v>
      </c>
      <c r="R50" s="64"/>
      <c r="S50" s="76">
        <f t="shared" si="23"/>
        <v>9136</v>
      </c>
      <c r="T50" s="65">
        <v>5387</v>
      </c>
      <c r="U50" s="77">
        <v>3008</v>
      </c>
      <c r="V50" s="65">
        <v>2</v>
      </c>
      <c r="W50" s="65">
        <v>0</v>
      </c>
      <c r="X50" s="65"/>
      <c r="Y50" s="77">
        <f t="shared" si="24"/>
        <v>8397</v>
      </c>
      <c r="Z50" s="64">
        <v>2</v>
      </c>
      <c r="AA50" s="64">
        <v>0</v>
      </c>
      <c r="AB50" s="76">
        <v>0</v>
      </c>
      <c r="AC50" s="76">
        <v>0</v>
      </c>
      <c r="AD50" s="78">
        <f t="shared" si="25"/>
        <v>2</v>
      </c>
      <c r="AE50" s="41"/>
      <c r="AF50" s="67">
        <v>3</v>
      </c>
      <c r="AG50" s="68" t="s">
        <v>39</v>
      </c>
      <c r="AH50" s="69">
        <v>15</v>
      </c>
      <c r="AI50" s="120">
        <v>239</v>
      </c>
      <c r="AJ50" s="121"/>
      <c r="AK50" s="71">
        <f t="shared" si="26"/>
        <v>254</v>
      </c>
      <c r="AL50" s="71"/>
      <c r="AM50" s="72"/>
      <c r="AN50" s="72"/>
      <c r="AO50" s="72">
        <f t="shared" si="27"/>
        <v>508</v>
      </c>
      <c r="AP50" s="8"/>
      <c r="AQ50" s="8"/>
      <c r="AR50" s="8"/>
      <c r="AS50" s="8"/>
      <c r="AT50" s="8"/>
      <c r="AU50" s="8"/>
      <c r="AV50" s="8"/>
      <c r="AW50" s="8"/>
    </row>
    <row r="51" spans="1:49" ht="15" customHeight="1" x14ac:dyDescent="0.55000000000000004">
      <c r="A51" s="1" t="s">
        <v>80</v>
      </c>
      <c r="B51" s="125">
        <f>K47*B52%</f>
        <v>125892.5295</v>
      </c>
      <c r="C51" s="116">
        <f>ROUND(B51-(M47+AK47),0)</f>
        <v>7382</v>
      </c>
      <c r="E51" s="74">
        <v>4</v>
      </c>
      <c r="F51" s="75" t="s">
        <v>40</v>
      </c>
      <c r="G51" s="124">
        <f t="shared" si="18"/>
        <v>94.290204295442635</v>
      </c>
      <c r="H51" s="124">
        <f t="shared" si="19"/>
        <v>88.772481229264883</v>
      </c>
      <c r="I51" s="63">
        <f t="shared" si="20"/>
        <v>92.613933996856986</v>
      </c>
      <c r="J51" s="124">
        <f t="shared" si="15"/>
        <v>8.3333333333333343E-2</v>
      </c>
      <c r="K51" s="76">
        <v>11454</v>
      </c>
      <c r="L51" s="76">
        <f t="shared" si="21"/>
        <v>10800</v>
      </c>
      <c r="M51" s="76">
        <f t="shared" si="22"/>
        <v>10168</v>
      </c>
      <c r="N51" s="64">
        <v>8238</v>
      </c>
      <c r="O51" s="64">
        <v>2559</v>
      </c>
      <c r="P51" s="64">
        <v>3</v>
      </c>
      <c r="Q51" s="64">
        <v>0</v>
      </c>
      <c r="R51" s="64"/>
      <c r="S51" s="76">
        <f t="shared" si="23"/>
        <v>10800</v>
      </c>
      <c r="T51" s="65">
        <v>7772</v>
      </c>
      <c r="U51" s="77">
        <v>2396</v>
      </c>
      <c r="V51" s="65">
        <v>0</v>
      </c>
      <c r="W51" s="65">
        <v>0</v>
      </c>
      <c r="X51" s="65"/>
      <c r="Y51" s="77">
        <f t="shared" si="24"/>
        <v>10168</v>
      </c>
      <c r="Z51" s="64">
        <v>9</v>
      </c>
      <c r="AA51" s="64">
        <v>0</v>
      </c>
      <c r="AB51" s="76">
        <v>0</v>
      </c>
      <c r="AC51" s="76">
        <v>0</v>
      </c>
      <c r="AD51" s="78">
        <f t="shared" si="25"/>
        <v>9</v>
      </c>
      <c r="AE51" s="41"/>
      <c r="AF51" s="67">
        <v>4</v>
      </c>
      <c r="AG51" s="68" t="s">
        <v>40</v>
      </c>
      <c r="AH51" s="69">
        <v>84</v>
      </c>
      <c r="AI51" s="120">
        <v>356</v>
      </c>
      <c r="AJ51" s="121"/>
      <c r="AK51" s="71">
        <f t="shared" si="26"/>
        <v>440</v>
      </c>
      <c r="AL51" s="71"/>
      <c r="AM51" s="72"/>
      <c r="AN51" s="72"/>
      <c r="AO51" s="72">
        <f t="shared" si="27"/>
        <v>880</v>
      </c>
      <c r="AP51" s="8"/>
      <c r="AQ51" s="8"/>
      <c r="AR51" s="8"/>
      <c r="AS51" s="8"/>
      <c r="AT51" s="8"/>
      <c r="AU51" s="8"/>
      <c r="AV51" s="8"/>
      <c r="AW51" s="8"/>
    </row>
    <row r="52" spans="1:49" ht="15" customHeight="1" x14ac:dyDescent="0.55000000000000004">
      <c r="A52" s="1" t="s">
        <v>81</v>
      </c>
      <c r="B52" s="118">
        <v>99.21</v>
      </c>
      <c r="E52" s="74">
        <v>5</v>
      </c>
      <c r="F52" s="75" t="s">
        <v>41</v>
      </c>
      <c r="G52" s="124">
        <f t="shared" si="18"/>
        <v>92.923507700140007</v>
      </c>
      <c r="H52" s="124">
        <f t="shared" si="19"/>
        <v>86.699758177421401</v>
      </c>
      <c r="I52" s="63">
        <f t="shared" si="20"/>
        <v>90.034364261168392</v>
      </c>
      <c r="J52" s="124">
        <f t="shared" si="15"/>
        <v>6.8483769346664836E-2</v>
      </c>
      <c r="K52" s="76">
        <v>7857</v>
      </c>
      <c r="L52" s="76">
        <f t="shared" si="21"/>
        <v>7301</v>
      </c>
      <c r="M52" s="76">
        <f t="shared" si="22"/>
        <v>6812</v>
      </c>
      <c r="N52" s="64">
        <v>6057</v>
      </c>
      <c r="O52" s="64">
        <v>1216</v>
      </c>
      <c r="P52" s="64">
        <v>28</v>
      </c>
      <c r="Q52" s="64">
        <v>0</v>
      </c>
      <c r="R52" s="64"/>
      <c r="S52" s="76">
        <f t="shared" si="23"/>
        <v>7301</v>
      </c>
      <c r="T52" s="65">
        <v>5593</v>
      </c>
      <c r="U52" s="77">
        <v>1196</v>
      </c>
      <c r="V52" s="65">
        <v>23</v>
      </c>
      <c r="W52" s="65">
        <v>0</v>
      </c>
      <c r="X52" s="65"/>
      <c r="Y52" s="77">
        <f t="shared" si="24"/>
        <v>6812</v>
      </c>
      <c r="Z52" s="64">
        <v>4</v>
      </c>
      <c r="AA52" s="64">
        <v>1</v>
      </c>
      <c r="AB52" s="76">
        <v>0</v>
      </c>
      <c r="AC52" s="76">
        <v>0</v>
      </c>
      <c r="AD52" s="78">
        <f t="shared" si="25"/>
        <v>5</v>
      </c>
      <c r="AE52" s="41"/>
      <c r="AF52" s="67">
        <v>5</v>
      </c>
      <c r="AG52" s="68" t="s">
        <v>41</v>
      </c>
      <c r="AH52" s="69">
        <v>30</v>
      </c>
      <c r="AI52" s="120">
        <v>232</v>
      </c>
      <c r="AJ52" s="121"/>
      <c r="AK52" s="71">
        <f t="shared" si="26"/>
        <v>262</v>
      </c>
      <c r="AL52" s="71"/>
      <c r="AM52" s="72"/>
      <c r="AN52" s="72"/>
      <c r="AO52" s="72">
        <f t="shared" si="27"/>
        <v>524</v>
      </c>
      <c r="AP52" s="8"/>
      <c r="AQ52" s="8"/>
      <c r="AR52" s="8"/>
      <c r="AS52" s="8"/>
      <c r="AT52" s="8"/>
      <c r="AU52" s="8"/>
      <c r="AV52" s="8"/>
      <c r="AW52" s="8"/>
    </row>
    <row r="53" spans="1:49" ht="15" customHeight="1" x14ac:dyDescent="0.55000000000000004">
      <c r="E53" s="74">
        <v>6</v>
      </c>
      <c r="F53" s="75" t="s">
        <v>42</v>
      </c>
      <c r="G53" s="124">
        <f t="shared" si="18"/>
        <v>89.633298574904416</v>
      </c>
      <c r="H53" s="124">
        <f t="shared" si="19"/>
        <v>83.394160583941598</v>
      </c>
      <c r="I53" s="63">
        <f t="shared" si="20"/>
        <v>86.322558220368435</v>
      </c>
      <c r="J53" s="124">
        <f t="shared" si="15"/>
        <v>8.725157537566651E-2</v>
      </c>
      <c r="K53" s="76">
        <v>11508</v>
      </c>
      <c r="L53" s="76">
        <f t="shared" si="21"/>
        <v>10315</v>
      </c>
      <c r="M53" s="76">
        <f t="shared" si="22"/>
        <v>9597</v>
      </c>
      <c r="N53" s="64">
        <v>7457</v>
      </c>
      <c r="O53" s="64">
        <v>2858</v>
      </c>
      <c r="P53" s="64">
        <v>0</v>
      </c>
      <c r="Q53" s="64">
        <v>0</v>
      </c>
      <c r="R53" s="64"/>
      <c r="S53" s="76">
        <f t="shared" si="23"/>
        <v>10315</v>
      </c>
      <c r="T53" s="65">
        <v>6852</v>
      </c>
      <c r="U53" s="77">
        <v>2745</v>
      </c>
      <c r="V53" s="65">
        <v>0</v>
      </c>
      <c r="W53" s="65">
        <v>0</v>
      </c>
      <c r="X53" s="65"/>
      <c r="Y53" s="77">
        <f t="shared" si="24"/>
        <v>9597</v>
      </c>
      <c r="Z53" s="64">
        <v>3</v>
      </c>
      <c r="AA53" s="64">
        <v>6</v>
      </c>
      <c r="AB53" s="76">
        <v>0</v>
      </c>
      <c r="AC53" s="76">
        <v>0</v>
      </c>
      <c r="AD53" s="78">
        <f t="shared" si="25"/>
        <v>9</v>
      </c>
      <c r="AE53" s="41"/>
      <c r="AF53" s="67">
        <v>6</v>
      </c>
      <c r="AG53" s="68" t="s">
        <v>43</v>
      </c>
      <c r="AH53" s="69">
        <v>40</v>
      </c>
      <c r="AI53" s="120">
        <v>297</v>
      </c>
      <c r="AJ53" s="121"/>
      <c r="AK53" s="71">
        <f t="shared" si="26"/>
        <v>337</v>
      </c>
      <c r="AL53" s="71"/>
      <c r="AM53" s="72"/>
      <c r="AN53" s="72"/>
      <c r="AO53" s="72">
        <f t="shared" si="27"/>
        <v>674</v>
      </c>
      <c r="AP53" s="8"/>
      <c r="AQ53" s="8"/>
      <c r="AR53" s="8"/>
      <c r="AS53" s="8"/>
      <c r="AT53" s="8"/>
      <c r="AU53" s="8"/>
      <c r="AV53" s="8"/>
      <c r="AW53" s="8"/>
    </row>
    <row r="54" spans="1:49" ht="15" customHeight="1" x14ac:dyDescent="0.55000000000000004">
      <c r="B54" s="110"/>
      <c r="E54" s="74">
        <v>7</v>
      </c>
      <c r="F54" s="75" t="s">
        <v>44</v>
      </c>
      <c r="G54" s="124">
        <f t="shared" si="18"/>
        <v>106.34094717347209</v>
      </c>
      <c r="H54" s="124">
        <f t="shared" si="19"/>
        <v>99.171002733927153</v>
      </c>
      <c r="I54" s="63">
        <f t="shared" si="20"/>
        <v>105.79416174265808</v>
      </c>
      <c r="J54" s="124">
        <f t="shared" si="15"/>
        <v>1.658649859014762E-2</v>
      </c>
      <c r="K54" s="76">
        <v>11339</v>
      </c>
      <c r="L54" s="76">
        <f t="shared" si="21"/>
        <v>12058</v>
      </c>
      <c r="M54" s="76">
        <f t="shared" si="22"/>
        <v>11245</v>
      </c>
      <c r="N54" s="64">
        <v>10254</v>
      </c>
      <c r="O54" s="64">
        <v>1557</v>
      </c>
      <c r="P54" s="64">
        <v>98</v>
      </c>
      <c r="Q54" s="64">
        <v>149</v>
      </c>
      <c r="R54" s="64"/>
      <c r="S54" s="76">
        <f t="shared" si="23"/>
        <v>12058</v>
      </c>
      <c r="T54" s="65">
        <v>9600</v>
      </c>
      <c r="U54" s="77">
        <v>1451</v>
      </c>
      <c r="V54" s="65">
        <v>55</v>
      </c>
      <c r="W54" s="65">
        <v>139</v>
      </c>
      <c r="X54" s="65"/>
      <c r="Y54" s="77">
        <f t="shared" si="24"/>
        <v>11245</v>
      </c>
      <c r="Z54" s="64">
        <v>2</v>
      </c>
      <c r="AA54" s="64">
        <v>0</v>
      </c>
      <c r="AB54" s="76">
        <v>0</v>
      </c>
      <c r="AC54" s="76">
        <v>0</v>
      </c>
      <c r="AD54" s="78">
        <f t="shared" si="25"/>
        <v>2</v>
      </c>
      <c r="AE54" s="41"/>
      <c r="AF54" s="67">
        <v>7</v>
      </c>
      <c r="AG54" s="68" t="s">
        <v>45</v>
      </c>
      <c r="AH54" s="69">
        <v>52</v>
      </c>
      <c r="AI54" s="120">
        <v>699</v>
      </c>
      <c r="AJ54" s="121"/>
      <c r="AK54" s="71">
        <f t="shared" si="26"/>
        <v>751</v>
      </c>
      <c r="AL54" s="71"/>
      <c r="AM54" s="72"/>
      <c r="AN54" s="72"/>
      <c r="AO54" s="72">
        <f t="shared" si="27"/>
        <v>1502</v>
      </c>
      <c r="AP54" s="8"/>
      <c r="AQ54" s="8"/>
      <c r="AR54" s="8"/>
      <c r="AS54" s="8"/>
      <c r="AT54" s="8"/>
      <c r="AU54" s="8"/>
      <c r="AV54" s="8"/>
      <c r="AW54" s="8"/>
    </row>
    <row r="55" spans="1:49" ht="15.4" x14ac:dyDescent="0.55000000000000004">
      <c r="B55" s="110"/>
      <c r="E55" s="74">
        <v>8</v>
      </c>
      <c r="F55" s="75" t="s">
        <v>43</v>
      </c>
      <c r="G55" s="124">
        <f t="shared" si="18"/>
        <v>90.620584719052275</v>
      </c>
      <c r="H55" s="124">
        <f t="shared" si="19"/>
        <v>83.284425605912404</v>
      </c>
      <c r="I55" s="63">
        <f t="shared" si="20"/>
        <v>87.360069557656772</v>
      </c>
      <c r="J55" s="124">
        <f t="shared" si="15"/>
        <v>4.7973135044375149E-2</v>
      </c>
      <c r="K55" s="76">
        <v>9201</v>
      </c>
      <c r="L55" s="76">
        <f t="shared" si="21"/>
        <v>8338</v>
      </c>
      <c r="M55" s="76">
        <f t="shared" si="22"/>
        <v>7663</v>
      </c>
      <c r="N55" s="64">
        <v>7215</v>
      </c>
      <c r="O55" s="64">
        <v>994</v>
      </c>
      <c r="P55" s="64">
        <v>129</v>
      </c>
      <c r="Q55" s="64">
        <v>0</v>
      </c>
      <c r="R55" s="64"/>
      <c r="S55" s="76">
        <f t="shared" si="23"/>
        <v>8338</v>
      </c>
      <c r="T55" s="65">
        <v>6642</v>
      </c>
      <c r="U55" s="77">
        <v>910</v>
      </c>
      <c r="V55" s="65">
        <v>111</v>
      </c>
      <c r="W55" s="65">
        <v>0</v>
      </c>
      <c r="X55" s="65"/>
      <c r="Y55" s="77">
        <f t="shared" si="24"/>
        <v>7663</v>
      </c>
      <c r="Z55" s="64">
        <v>1</v>
      </c>
      <c r="AA55" s="64">
        <v>3</v>
      </c>
      <c r="AB55" s="76">
        <v>0</v>
      </c>
      <c r="AC55" s="76">
        <v>0</v>
      </c>
      <c r="AD55" s="78">
        <f t="shared" si="25"/>
        <v>4</v>
      </c>
      <c r="AE55" s="41"/>
      <c r="AF55" s="67">
        <v>8</v>
      </c>
      <c r="AG55" s="68" t="s">
        <v>46</v>
      </c>
      <c r="AH55" s="69">
        <v>25</v>
      </c>
      <c r="AI55" s="120">
        <v>350</v>
      </c>
      <c r="AJ55" s="121"/>
      <c r="AK55" s="71">
        <f t="shared" si="26"/>
        <v>375</v>
      </c>
      <c r="AL55" s="71"/>
      <c r="AM55" s="72"/>
      <c r="AN55" s="72"/>
      <c r="AO55" s="72">
        <f t="shared" si="27"/>
        <v>750</v>
      </c>
      <c r="AP55" s="8"/>
      <c r="AQ55" s="8"/>
      <c r="AR55" s="8"/>
      <c r="AS55" s="8"/>
      <c r="AT55" s="8"/>
      <c r="AU55" s="8"/>
      <c r="AV55" s="8"/>
      <c r="AW55" s="8"/>
    </row>
    <row r="56" spans="1:49" ht="15" customHeight="1" x14ac:dyDescent="0.55000000000000004">
      <c r="E56" s="74">
        <v>9</v>
      </c>
      <c r="F56" s="75" t="s">
        <v>45</v>
      </c>
      <c r="G56" s="124">
        <f t="shared" si="18"/>
        <v>91.870055546204341</v>
      </c>
      <c r="H56" s="124">
        <f t="shared" si="19"/>
        <v>84.834202996128596</v>
      </c>
      <c r="I56" s="63">
        <f t="shared" si="20"/>
        <v>90.270998148459853</v>
      </c>
      <c r="J56" s="124">
        <f t="shared" si="15"/>
        <v>5.4965188713814589E-2</v>
      </c>
      <c r="K56" s="76">
        <v>5941</v>
      </c>
      <c r="L56" s="76">
        <f t="shared" si="21"/>
        <v>5458</v>
      </c>
      <c r="M56" s="76">
        <f t="shared" si="22"/>
        <v>5040</v>
      </c>
      <c r="N56" s="64">
        <v>4643</v>
      </c>
      <c r="O56" s="64">
        <v>811</v>
      </c>
      <c r="P56" s="64">
        <v>4</v>
      </c>
      <c r="Q56" s="64">
        <v>0</v>
      </c>
      <c r="R56" s="64"/>
      <c r="S56" s="76">
        <f t="shared" si="23"/>
        <v>5458</v>
      </c>
      <c r="T56" s="65">
        <v>4244</v>
      </c>
      <c r="U56" s="77">
        <v>796</v>
      </c>
      <c r="V56" s="65">
        <v>0</v>
      </c>
      <c r="W56" s="65">
        <v>0</v>
      </c>
      <c r="X56" s="65"/>
      <c r="Y56" s="77">
        <f t="shared" si="24"/>
        <v>5040</v>
      </c>
      <c r="Z56" s="64">
        <v>3</v>
      </c>
      <c r="AA56" s="64">
        <v>0</v>
      </c>
      <c r="AB56" s="76">
        <v>0</v>
      </c>
      <c r="AC56" s="76">
        <v>0</v>
      </c>
      <c r="AD56" s="78">
        <f t="shared" si="25"/>
        <v>3</v>
      </c>
      <c r="AE56" s="41"/>
      <c r="AF56" s="67">
        <v>9</v>
      </c>
      <c r="AG56" s="68" t="s">
        <v>47</v>
      </c>
      <c r="AH56" s="69">
        <v>11</v>
      </c>
      <c r="AI56" s="120">
        <v>312</v>
      </c>
      <c r="AJ56" s="121"/>
      <c r="AK56" s="71">
        <f t="shared" si="26"/>
        <v>323</v>
      </c>
      <c r="AL56" s="71"/>
      <c r="AM56" s="72"/>
      <c r="AN56" s="72"/>
      <c r="AO56" s="72">
        <f t="shared" si="27"/>
        <v>646</v>
      </c>
      <c r="AP56" s="8"/>
      <c r="AQ56" s="8"/>
      <c r="AR56" s="8"/>
      <c r="AS56" s="8"/>
      <c r="AT56" s="8"/>
      <c r="AU56" s="8"/>
      <c r="AV56" s="8"/>
      <c r="AW56" s="8"/>
    </row>
    <row r="57" spans="1:49" ht="15" customHeight="1" x14ac:dyDescent="0.55000000000000004">
      <c r="E57" s="74">
        <v>10</v>
      </c>
      <c r="F57" s="75" t="s">
        <v>46</v>
      </c>
      <c r="G57" s="124">
        <f t="shared" si="18"/>
        <v>91.692073170731703</v>
      </c>
      <c r="H57" s="124">
        <f t="shared" si="19"/>
        <v>84.470274390243901</v>
      </c>
      <c r="I57" s="63">
        <f t="shared" si="20"/>
        <v>90.415396341463421</v>
      </c>
      <c r="J57" s="124">
        <f t="shared" si="15"/>
        <v>0</v>
      </c>
      <c r="K57" s="76">
        <v>5248</v>
      </c>
      <c r="L57" s="76">
        <f t="shared" si="21"/>
        <v>4812</v>
      </c>
      <c r="M57" s="76">
        <f t="shared" si="22"/>
        <v>4433</v>
      </c>
      <c r="N57" s="64">
        <v>4346</v>
      </c>
      <c r="O57" s="64">
        <v>458</v>
      </c>
      <c r="P57" s="64">
        <v>8</v>
      </c>
      <c r="Q57" s="64">
        <v>0</v>
      </c>
      <c r="R57" s="64"/>
      <c r="S57" s="76">
        <f t="shared" si="23"/>
        <v>4812</v>
      </c>
      <c r="T57" s="65">
        <v>3990</v>
      </c>
      <c r="U57" s="77">
        <v>442</v>
      </c>
      <c r="V57" s="65">
        <v>1</v>
      </c>
      <c r="W57" s="65">
        <v>0</v>
      </c>
      <c r="X57" s="65"/>
      <c r="Y57" s="77">
        <f t="shared" si="24"/>
        <v>4433</v>
      </c>
      <c r="Z57" s="64">
        <v>0</v>
      </c>
      <c r="AA57" s="64">
        <v>0</v>
      </c>
      <c r="AB57" s="76">
        <v>0</v>
      </c>
      <c r="AC57" s="76">
        <v>0</v>
      </c>
      <c r="AD57" s="78">
        <f t="shared" si="25"/>
        <v>0</v>
      </c>
      <c r="AE57" s="41"/>
      <c r="AF57" s="67">
        <v>10</v>
      </c>
      <c r="AG57" s="68" t="s">
        <v>48</v>
      </c>
      <c r="AH57" s="69">
        <v>11</v>
      </c>
      <c r="AI57" s="120">
        <v>301</v>
      </c>
      <c r="AJ57" s="121"/>
      <c r="AK57" s="71">
        <f t="shared" si="26"/>
        <v>312</v>
      </c>
      <c r="AL57" s="71"/>
      <c r="AM57" s="72"/>
      <c r="AN57" s="72"/>
      <c r="AO57" s="72">
        <f t="shared" si="27"/>
        <v>624</v>
      </c>
      <c r="AP57" s="8"/>
      <c r="AQ57" s="8"/>
      <c r="AR57" s="8"/>
      <c r="AS57" s="8"/>
      <c r="AT57" s="8"/>
      <c r="AU57" s="8"/>
      <c r="AV57" s="8"/>
      <c r="AW57" s="8"/>
    </row>
    <row r="58" spans="1:49" ht="15" customHeight="1" x14ac:dyDescent="0.55000000000000004">
      <c r="E58" s="74">
        <v>11</v>
      </c>
      <c r="F58" s="75" t="s">
        <v>47</v>
      </c>
      <c r="G58" s="124">
        <f t="shared" si="18"/>
        <v>90.22670025188917</v>
      </c>
      <c r="H58" s="124">
        <f t="shared" si="19"/>
        <v>83.639798488664979</v>
      </c>
      <c r="I58" s="63">
        <f t="shared" si="20"/>
        <v>85.831234256926948</v>
      </c>
      <c r="J58" s="124">
        <f t="shared" si="15"/>
        <v>6.9793411501954214E-2</v>
      </c>
      <c r="K58" s="76">
        <v>7940</v>
      </c>
      <c r="L58" s="76">
        <f t="shared" si="21"/>
        <v>7164</v>
      </c>
      <c r="M58" s="76">
        <f t="shared" si="22"/>
        <v>6641</v>
      </c>
      <c r="N58" s="64">
        <v>5591</v>
      </c>
      <c r="O58" s="64">
        <v>1498</v>
      </c>
      <c r="P58" s="64">
        <v>75</v>
      </c>
      <c r="Q58" s="64">
        <v>0</v>
      </c>
      <c r="R58" s="64"/>
      <c r="S58" s="76">
        <f t="shared" si="23"/>
        <v>7164</v>
      </c>
      <c r="T58" s="65">
        <v>5140</v>
      </c>
      <c r="U58" s="77">
        <v>1457</v>
      </c>
      <c r="V58" s="65">
        <v>44</v>
      </c>
      <c r="W58" s="65">
        <v>0</v>
      </c>
      <c r="X58" s="65"/>
      <c r="Y58" s="77">
        <f t="shared" si="24"/>
        <v>6641</v>
      </c>
      <c r="Z58" s="64">
        <v>4</v>
      </c>
      <c r="AA58" s="64">
        <v>1</v>
      </c>
      <c r="AB58" s="76">
        <v>0</v>
      </c>
      <c r="AC58" s="76">
        <v>0</v>
      </c>
      <c r="AD58" s="78">
        <f t="shared" si="25"/>
        <v>5</v>
      </c>
      <c r="AE58" s="41"/>
      <c r="AF58" s="67">
        <v>11</v>
      </c>
      <c r="AG58" s="68" t="s">
        <v>44</v>
      </c>
      <c r="AH58" s="69">
        <v>13</v>
      </c>
      <c r="AI58" s="120">
        <v>161</v>
      </c>
      <c r="AJ58" s="121"/>
      <c r="AK58" s="71">
        <f t="shared" si="26"/>
        <v>174</v>
      </c>
      <c r="AL58" s="71"/>
      <c r="AM58" s="72"/>
      <c r="AN58" s="72"/>
      <c r="AO58" s="72">
        <f t="shared" si="27"/>
        <v>348</v>
      </c>
      <c r="AP58" s="8"/>
      <c r="AQ58" s="8"/>
      <c r="AR58" s="8"/>
      <c r="AS58" s="8"/>
      <c r="AT58" s="8"/>
      <c r="AU58" s="8"/>
      <c r="AV58" s="8"/>
      <c r="AW58" s="8"/>
    </row>
    <row r="59" spans="1:49" ht="15" customHeight="1" x14ac:dyDescent="0.55000000000000004">
      <c r="E59" s="74">
        <v>12</v>
      </c>
      <c r="F59" s="75" t="s">
        <v>48</v>
      </c>
      <c r="G59" s="124">
        <f t="shared" si="18"/>
        <v>89.340727048675291</v>
      </c>
      <c r="H59" s="124">
        <f t="shared" si="19"/>
        <v>83.6105976586568</v>
      </c>
      <c r="I59" s="63">
        <f t="shared" si="20"/>
        <v>87.800369685767095</v>
      </c>
      <c r="J59" s="124">
        <f t="shared" si="15"/>
        <v>8.6206896551724144E-2</v>
      </c>
      <c r="K59" s="76">
        <v>6492</v>
      </c>
      <c r="L59" s="76">
        <f t="shared" si="21"/>
        <v>5800</v>
      </c>
      <c r="M59" s="76">
        <f t="shared" si="22"/>
        <v>5428</v>
      </c>
      <c r="N59" s="64">
        <v>4256</v>
      </c>
      <c r="O59" s="64">
        <v>1529</v>
      </c>
      <c r="P59" s="64">
        <v>15</v>
      </c>
      <c r="Q59" s="64">
        <v>0</v>
      </c>
      <c r="R59" s="64"/>
      <c r="S59" s="76">
        <f t="shared" si="23"/>
        <v>5800</v>
      </c>
      <c r="T59" s="65">
        <v>3905</v>
      </c>
      <c r="U59" s="77">
        <v>1510</v>
      </c>
      <c r="V59" s="65">
        <v>13</v>
      </c>
      <c r="W59" s="65">
        <v>0</v>
      </c>
      <c r="X59" s="65"/>
      <c r="Y59" s="77">
        <f t="shared" si="24"/>
        <v>5428</v>
      </c>
      <c r="Z59" s="64">
        <v>3</v>
      </c>
      <c r="AA59" s="64">
        <v>2</v>
      </c>
      <c r="AB59" s="76">
        <v>0</v>
      </c>
      <c r="AC59" s="76">
        <v>0</v>
      </c>
      <c r="AD59" s="78">
        <f t="shared" si="25"/>
        <v>5</v>
      </c>
      <c r="AE59" s="41"/>
      <c r="AF59" s="67">
        <v>12</v>
      </c>
      <c r="AG59" s="68" t="s">
        <v>42</v>
      </c>
      <c r="AH59" s="69">
        <v>33</v>
      </c>
      <c r="AI59" s="120">
        <v>239</v>
      </c>
      <c r="AJ59" s="121"/>
      <c r="AK59" s="71">
        <f t="shared" si="26"/>
        <v>272</v>
      </c>
      <c r="AL59" s="71"/>
      <c r="AM59" s="72"/>
      <c r="AN59" s="72"/>
      <c r="AO59" s="72">
        <f t="shared" si="27"/>
        <v>544</v>
      </c>
      <c r="AP59" s="8"/>
      <c r="AQ59" s="8"/>
      <c r="AR59" s="8"/>
      <c r="AS59" s="8"/>
      <c r="AT59" s="8"/>
      <c r="AU59" s="8"/>
      <c r="AV59" s="8"/>
      <c r="AW59" s="8"/>
    </row>
    <row r="60" spans="1:49" ht="15" customHeight="1" x14ac:dyDescent="0.55000000000000004">
      <c r="E60" s="74">
        <v>13</v>
      </c>
      <c r="F60" s="75" t="s">
        <v>49</v>
      </c>
      <c r="G60" s="124">
        <f t="shared" si="18"/>
        <v>92.331989979305078</v>
      </c>
      <c r="H60" s="124">
        <f t="shared" si="19"/>
        <v>86.472061866899026</v>
      </c>
      <c r="I60" s="63">
        <f t="shared" si="20"/>
        <v>89.184184729332316</v>
      </c>
      <c r="J60" s="124">
        <f t="shared" si="15"/>
        <v>2.3593252329833669E-2</v>
      </c>
      <c r="K60" s="76">
        <v>9181</v>
      </c>
      <c r="L60" s="76">
        <f t="shared" si="21"/>
        <v>8477</v>
      </c>
      <c r="M60" s="76">
        <f t="shared" si="22"/>
        <v>7939</v>
      </c>
      <c r="N60" s="64">
        <v>4402</v>
      </c>
      <c r="O60" s="64">
        <v>4075</v>
      </c>
      <c r="P60" s="64">
        <v>0</v>
      </c>
      <c r="Q60" s="64">
        <v>0</v>
      </c>
      <c r="R60" s="64"/>
      <c r="S60" s="76">
        <f t="shared" si="23"/>
        <v>8477</v>
      </c>
      <c r="T60" s="65">
        <v>4054</v>
      </c>
      <c r="U60" s="77">
        <v>3885</v>
      </c>
      <c r="V60" s="65">
        <v>0</v>
      </c>
      <c r="W60" s="65">
        <v>0</v>
      </c>
      <c r="X60" s="65"/>
      <c r="Y60" s="77">
        <f t="shared" si="24"/>
        <v>7939</v>
      </c>
      <c r="Z60" s="64">
        <v>2</v>
      </c>
      <c r="AA60" s="64">
        <v>0</v>
      </c>
      <c r="AB60" s="76">
        <v>0</v>
      </c>
      <c r="AC60" s="76">
        <v>0</v>
      </c>
      <c r="AD60" s="78">
        <f t="shared" si="25"/>
        <v>2</v>
      </c>
      <c r="AE60" s="41"/>
      <c r="AF60" s="67">
        <v>13</v>
      </c>
      <c r="AG60" s="68" t="s">
        <v>49</v>
      </c>
      <c r="AH60" s="69">
        <v>78</v>
      </c>
      <c r="AI60" s="120">
        <v>171</v>
      </c>
      <c r="AJ60" s="121"/>
      <c r="AK60" s="71">
        <f t="shared" si="26"/>
        <v>249</v>
      </c>
      <c r="AL60" s="71"/>
      <c r="AM60" s="72"/>
      <c r="AN60" s="72"/>
      <c r="AO60" s="72">
        <f t="shared" si="27"/>
        <v>498</v>
      </c>
      <c r="AP60" s="8"/>
      <c r="AQ60" s="8"/>
      <c r="AR60" s="8"/>
      <c r="AS60" s="8"/>
      <c r="AT60" s="8"/>
      <c r="AU60" s="8"/>
      <c r="AV60" s="8"/>
      <c r="AW60" s="8"/>
    </row>
    <row r="61" spans="1:49" ht="15" customHeight="1" thickBot="1" x14ac:dyDescent="0.6">
      <c r="E61" s="126">
        <v>14</v>
      </c>
      <c r="F61" s="127" t="s">
        <v>50</v>
      </c>
      <c r="G61" s="128">
        <f t="shared" si="18"/>
        <v>101.90657769304099</v>
      </c>
      <c r="H61" s="128">
        <f t="shared" si="19"/>
        <v>94.92373689227837</v>
      </c>
      <c r="I61" s="128">
        <f t="shared" si="20"/>
        <v>99.785510009532885</v>
      </c>
      <c r="J61" s="128">
        <f t="shared" si="15"/>
        <v>0.1403180542563143</v>
      </c>
      <c r="K61" s="129">
        <v>4196</v>
      </c>
      <c r="L61" s="129">
        <f t="shared" si="21"/>
        <v>4276</v>
      </c>
      <c r="M61" s="129">
        <f t="shared" si="22"/>
        <v>3983</v>
      </c>
      <c r="N61" s="129">
        <v>3301</v>
      </c>
      <c r="O61" s="129">
        <v>975</v>
      </c>
      <c r="P61" s="129">
        <v>0</v>
      </c>
      <c r="Q61" s="129">
        <v>0</v>
      </c>
      <c r="R61" s="129"/>
      <c r="S61" s="129">
        <f t="shared" si="23"/>
        <v>4276</v>
      </c>
      <c r="T61" s="130">
        <v>3031</v>
      </c>
      <c r="U61" s="130">
        <v>952</v>
      </c>
      <c r="V61" s="130">
        <v>0</v>
      </c>
      <c r="W61" s="130">
        <v>0</v>
      </c>
      <c r="X61" s="130"/>
      <c r="Y61" s="130">
        <f t="shared" si="24"/>
        <v>3983</v>
      </c>
      <c r="Z61" s="129">
        <v>6</v>
      </c>
      <c r="AA61" s="129">
        <v>0</v>
      </c>
      <c r="AB61" s="129">
        <v>0</v>
      </c>
      <c r="AC61" s="129">
        <v>0</v>
      </c>
      <c r="AD61" s="131">
        <f t="shared" si="25"/>
        <v>6</v>
      </c>
      <c r="AE61" s="41"/>
      <c r="AF61" s="67">
        <v>14</v>
      </c>
      <c r="AG61" s="68" t="s">
        <v>50</v>
      </c>
      <c r="AH61" s="69">
        <v>18</v>
      </c>
      <c r="AI61" s="120">
        <v>186</v>
      </c>
      <c r="AJ61" s="121"/>
      <c r="AK61" s="71">
        <f t="shared" si="26"/>
        <v>204</v>
      </c>
      <c r="AL61" s="71"/>
      <c r="AM61" s="72"/>
      <c r="AN61" s="72"/>
      <c r="AO61" s="72">
        <f t="shared" si="27"/>
        <v>408</v>
      </c>
      <c r="AP61" s="8"/>
      <c r="AQ61" s="8"/>
      <c r="AR61" s="8"/>
      <c r="AS61" s="8"/>
      <c r="AT61" s="8"/>
      <c r="AU61" s="8"/>
      <c r="AV61" s="8"/>
      <c r="AW61" s="8"/>
    </row>
    <row r="62" spans="1:49" ht="19.149999999999999" customHeight="1" thickBot="1" x14ac:dyDescent="0.5">
      <c r="E62" s="132"/>
      <c r="F62" s="133" t="s">
        <v>51</v>
      </c>
      <c r="G62" s="134">
        <f>(L62+R62)/K62*100</f>
        <v>100.3097048741085</v>
      </c>
      <c r="H62" s="52">
        <f>(M62+X62)/K62*100</f>
        <v>89.511013042279046</v>
      </c>
      <c r="I62" s="52">
        <f>(M62+AK62+AJ62)/K62*100</f>
        <v>98.517672091098945</v>
      </c>
      <c r="J62" s="134">
        <f t="shared" si="15"/>
        <v>5.687297544571103E-2</v>
      </c>
      <c r="K62" s="135">
        <f t="shared" ref="K62:Q62" si="28">SUM(K48:K61)</f>
        <v>126895</v>
      </c>
      <c r="L62" s="135">
        <f t="shared" si="28"/>
        <v>121323</v>
      </c>
      <c r="M62" s="135">
        <f t="shared" si="28"/>
        <v>113307</v>
      </c>
      <c r="N62" s="135">
        <f t="shared" si="28"/>
        <v>91907</v>
      </c>
      <c r="O62" s="135">
        <f t="shared" si="28"/>
        <v>28871</v>
      </c>
      <c r="P62" s="135">
        <f t="shared" si="28"/>
        <v>396</v>
      </c>
      <c r="Q62" s="135">
        <f t="shared" si="28"/>
        <v>149</v>
      </c>
      <c r="R62" s="135">
        <f>R47</f>
        <v>5965</v>
      </c>
      <c r="S62" s="135">
        <f>SUM(S48:S61)</f>
        <v>121323</v>
      </c>
      <c r="T62" s="136">
        <f>SUM(T48:T61)</f>
        <v>85263</v>
      </c>
      <c r="U62" s="136">
        <f>SUM(U48:U61)</f>
        <v>27654</v>
      </c>
      <c r="V62" s="136">
        <f>SUM(V48:V61)</f>
        <v>251</v>
      </c>
      <c r="W62" s="136">
        <f>SUM(W48:W61)</f>
        <v>139</v>
      </c>
      <c r="X62" s="136">
        <f>X47</f>
        <v>278</v>
      </c>
      <c r="Y62" s="136">
        <f t="shared" ref="Y62:AD62" si="29">SUM(Y48:Y61)</f>
        <v>113307</v>
      </c>
      <c r="Z62" s="137">
        <f t="shared" si="29"/>
        <v>56</v>
      </c>
      <c r="AA62" s="137">
        <f t="shared" si="29"/>
        <v>13</v>
      </c>
      <c r="AB62" s="137">
        <f t="shared" si="29"/>
        <v>0</v>
      </c>
      <c r="AC62" s="137">
        <f t="shared" si="29"/>
        <v>0</v>
      </c>
      <c r="AD62" s="138">
        <f t="shared" si="29"/>
        <v>69</v>
      </c>
      <c r="AG62" s="95" t="s">
        <v>15</v>
      </c>
      <c r="AH62" s="96">
        <f>SUM(AH48:AH61)</f>
        <v>588</v>
      </c>
      <c r="AI62" s="96">
        <f>SUM(AI48:AI61)</f>
        <v>4616</v>
      </c>
      <c r="AJ62" s="97">
        <f>AJ47</f>
        <v>6503</v>
      </c>
      <c r="AK62" s="60">
        <f>SUM(AK48:AK61)</f>
        <v>5204</v>
      </c>
      <c r="AL62" s="97"/>
      <c r="AM62" s="97"/>
      <c r="AN62" s="97"/>
      <c r="AO62" s="97">
        <f>SUM(AO48:AO61)</f>
        <v>10408</v>
      </c>
      <c r="AP62" s="8"/>
      <c r="AQ62" s="8"/>
      <c r="AR62" s="8"/>
      <c r="AS62" s="8"/>
      <c r="AT62" s="8"/>
      <c r="AU62" s="8"/>
      <c r="AV62" s="8"/>
      <c r="AW62" s="8"/>
    </row>
    <row r="63" spans="1:49" ht="14.65" thickTop="1" x14ac:dyDescent="0.45">
      <c r="E63" s="98"/>
      <c r="F63" s="98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100"/>
      <c r="T63" s="101"/>
      <c r="U63" s="101"/>
      <c r="V63" s="101"/>
      <c r="W63" s="101"/>
      <c r="X63" s="101"/>
      <c r="Y63" s="101"/>
      <c r="Z63" s="8"/>
      <c r="AP63" s="8"/>
      <c r="AQ63" s="8"/>
      <c r="AR63" s="8"/>
      <c r="AS63" s="8"/>
      <c r="AT63" s="8"/>
      <c r="AU63" s="8"/>
      <c r="AV63" s="8"/>
      <c r="AW63" s="8"/>
    </row>
    <row r="64" spans="1:49" ht="15.75" x14ac:dyDescent="0.5"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3"/>
      <c r="U64" s="104" t="s">
        <v>52</v>
      </c>
      <c r="V64" s="105"/>
      <c r="W64" s="105"/>
      <c r="X64" s="105"/>
      <c r="AD64" s="106"/>
      <c r="AE64" s="106"/>
      <c r="AP64" s="8"/>
      <c r="AQ64" s="8"/>
      <c r="AR64" s="8"/>
      <c r="AS64" s="8"/>
      <c r="AT64" s="8"/>
      <c r="AU64" s="8"/>
      <c r="AV64" s="8"/>
      <c r="AW64" s="8"/>
    </row>
    <row r="65" spans="4:49" ht="15.75" x14ac:dyDescent="0.5"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3"/>
      <c r="T65" s="107"/>
      <c r="U65" s="104" t="s">
        <v>53</v>
      </c>
      <c r="AD65" s="106"/>
      <c r="AE65" s="106"/>
      <c r="AP65" s="8"/>
      <c r="AQ65" s="8"/>
      <c r="AR65" s="8"/>
      <c r="AS65" s="8"/>
      <c r="AT65" s="8"/>
      <c r="AU65" s="8"/>
      <c r="AV65" s="8"/>
      <c r="AW65" s="8"/>
    </row>
    <row r="66" spans="4:49" ht="15.75" x14ac:dyDescent="0.5"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3"/>
      <c r="U66" s="104" t="s">
        <v>54</v>
      </c>
      <c r="AD66" s="106"/>
      <c r="AE66" s="106"/>
      <c r="AP66" s="8"/>
      <c r="AQ66" s="8"/>
      <c r="AR66" s="8"/>
      <c r="AS66" s="8"/>
      <c r="AT66" s="8"/>
      <c r="AU66" s="8"/>
      <c r="AV66" s="8"/>
      <c r="AW66" s="8"/>
    </row>
    <row r="67" spans="4:49" ht="15.75" x14ac:dyDescent="0.5"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3"/>
      <c r="U67" s="104"/>
      <c r="AD67" s="106"/>
      <c r="AE67" s="106"/>
      <c r="AP67" s="8"/>
      <c r="AQ67" s="8"/>
      <c r="AR67" s="8"/>
      <c r="AS67" s="8"/>
      <c r="AT67" s="8"/>
      <c r="AU67" s="8"/>
      <c r="AV67" s="8"/>
      <c r="AW67" s="8"/>
    </row>
    <row r="68" spans="4:49" ht="15.75" x14ac:dyDescent="0.5"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3"/>
      <c r="U68" s="104"/>
      <c r="AD68" s="106"/>
      <c r="AE68" s="106"/>
      <c r="AP68" s="8"/>
      <c r="AQ68" s="8"/>
      <c r="AR68" s="8"/>
      <c r="AS68" s="8"/>
      <c r="AT68" s="8"/>
      <c r="AU68" s="8"/>
      <c r="AV68" s="8"/>
      <c r="AW68" s="8"/>
    </row>
    <row r="69" spans="4:49" ht="15.75" x14ac:dyDescent="0.5"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3"/>
      <c r="U69" s="104"/>
      <c r="AD69" s="106"/>
      <c r="AE69" s="106"/>
      <c r="AP69" s="8"/>
      <c r="AQ69" s="8"/>
      <c r="AR69" s="8"/>
      <c r="AS69" s="8"/>
      <c r="AT69" s="8"/>
      <c r="AU69" s="8"/>
      <c r="AV69" s="8"/>
      <c r="AW69" s="8"/>
    </row>
    <row r="70" spans="4:49" ht="15.75" x14ac:dyDescent="0.5"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3"/>
      <c r="U70" s="108" t="s">
        <v>55</v>
      </c>
      <c r="AD70" s="106"/>
      <c r="AE70" s="106"/>
      <c r="AP70" s="8"/>
      <c r="AQ70" s="8"/>
      <c r="AR70" s="8"/>
      <c r="AS70" s="8"/>
      <c r="AT70" s="8"/>
      <c r="AU70" s="8"/>
      <c r="AV70" s="8"/>
      <c r="AW70" s="8"/>
    </row>
    <row r="71" spans="4:49" ht="15.75" x14ac:dyDescent="0.5"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3"/>
      <c r="U71" s="104" t="s">
        <v>56</v>
      </c>
      <c r="AD71" s="106"/>
      <c r="AE71" s="106"/>
      <c r="AP71" s="8"/>
      <c r="AQ71" s="8"/>
      <c r="AR71" s="8"/>
      <c r="AS71" s="8"/>
      <c r="AT71" s="8"/>
      <c r="AU71" s="8"/>
      <c r="AV71" s="8"/>
      <c r="AW71" s="8"/>
    </row>
    <row r="72" spans="4:49" ht="15.75" x14ac:dyDescent="0.5"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3"/>
      <c r="U72" s="104" t="s">
        <v>57</v>
      </c>
      <c r="AD72" s="106"/>
      <c r="AE72" s="106"/>
      <c r="AP72" s="8"/>
      <c r="AQ72" s="8"/>
      <c r="AR72" s="8"/>
      <c r="AS72" s="8"/>
      <c r="AT72" s="8"/>
      <c r="AU72" s="8"/>
      <c r="AV72" s="8"/>
      <c r="AW72" s="8"/>
    </row>
    <row r="73" spans="4:49" ht="14.25" x14ac:dyDescent="0.45"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3"/>
      <c r="U73" s="109"/>
      <c r="AD73" s="106"/>
      <c r="AE73" s="106"/>
      <c r="AP73" s="8"/>
      <c r="AQ73" s="8"/>
      <c r="AR73" s="8"/>
      <c r="AS73" s="8"/>
      <c r="AT73" s="8"/>
      <c r="AU73" s="8"/>
      <c r="AV73" s="8"/>
      <c r="AW73" s="8"/>
    </row>
    <row r="74" spans="4:49" ht="14.25" x14ac:dyDescent="0.45"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3"/>
      <c r="U74" s="109"/>
      <c r="AD74" s="106"/>
      <c r="AE74" s="106"/>
      <c r="AP74" s="8"/>
      <c r="AQ74" s="8"/>
      <c r="AR74" s="8"/>
      <c r="AS74" s="8"/>
      <c r="AT74" s="8"/>
      <c r="AU74" s="8"/>
      <c r="AV74" s="8"/>
      <c r="AW74" s="8"/>
    </row>
    <row r="75" spans="4:49" ht="17.649999999999999" x14ac:dyDescent="0.45">
      <c r="D75" s="139" t="s">
        <v>0</v>
      </c>
      <c r="G75" s="3" t="s">
        <v>1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5"/>
      <c r="U75" s="5"/>
      <c r="V75" s="5"/>
      <c r="W75" s="5"/>
      <c r="X75" s="5"/>
      <c r="Y75" s="5"/>
      <c r="AQ75" s="8"/>
      <c r="AR75" s="8"/>
      <c r="AS75" s="8"/>
      <c r="AT75" s="8"/>
      <c r="AU75" s="8"/>
      <c r="AV75" s="8"/>
      <c r="AW75" s="8"/>
    </row>
    <row r="76" spans="4:49" ht="17.649999999999999" x14ac:dyDescent="0.45">
      <c r="G76" s="140" t="s">
        <v>82</v>
      </c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5"/>
      <c r="U76" s="5"/>
      <c r="V76" s="5"/>
      <c r="W76" s="5"/>
      <c r="X76" s="5"/>
      <c r="Y76" s="5"/>
      <c r="AQ76" s="8"/>
      <c r="AR76" s="8"/>
      <c r="AS76" s="8"/>
      <c r="AT76" s="8"/>
      <c r="AU76" s="8"/>
      <c r="AV76" s="8"/>
      <c r="AW76" s="8"/>
    </row>
    <row r="77" spans="4:49" ht="15" x14ac:dyDescent="0.45">
      <c r="G77" s="7" t="str">
        <f>G3</f>
        <v>TAHUN AJARAN 2023/2024</v>
      </c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5"/>
      <c r="U77" s="5"/>
      <c r="V77" s="5"/>
      <c r="W77" s="5"/>
      <c r="X77" s="5"/>
      <c r="Y77" s="5"/>
      <c r="AQ77" s="8"/>
      <c r="AR77" s="8"/>
      <c r="AS77" s="8"/>
      <c r="AT77" s="8"/>
      <c r="AU77" s="8"/>
      <c r="AV77" s="8"/>
      <c r="AW77" s="8"/>
    </row>
    <row r="78" spans="4:49" ht="15" x14ac:dyDescent="0.45">
      <c r="G78" s="4" t="s">
        <v>4</v>
      </c>
      <c r="H78" s="4"/>
      <c r="I78" s="4"/>
      <c r="J78" s="4"/>
      <c r="K78" s="8"/>
      <c r="L78" s="8"/>
      <c r="M78" s="8"/>
      <c r="N78" s="8"/>
      <c r="O78" s="8"/>
      <c r="P78" s="141"/>
      <c r="Q78" s="9"/>
      <c r="R78" s="9"/>
      <c r="S78" s="4"/>
      <c r="T78" s="10"/>
      <c r="U78" s="5"/>
      <c r="V78" s="5"/>
      <c r="W78" s="5"/>
      <c r="X78" s="5"/>
      <c r="Y78" s="5"/>
      <c r="AQ78" s="8"/>
      <c r="AR78" s="8"/>
      <c r="AS78" s="8"/>
      <c r="AT78" s="8"/>
      <c r="AU78" s="8"/>
      <c r="AV78" s="8"/>
      <c r="AW78" s="8"/>
    </row>
    <row r="79" spans="4:49" ht="15" x14ac:dyDescent="0.45">
      <c r="E79" s="11"/>
      <c r="F79" s="11"/>
      <c r="G79" s="11"/>
      <c r="H79" s="11"/>
      <c r="I79" s="11"/>
      <c r="J79" s="12"/>
      <c r="K79" s="8"/>
      <c r="L79" s="8"/>
      <c r="M79" s="8"/>
      <c r="N79" s="8"/>
      <c r="O79" s="8"/>
      <c r="P79" s="142"/>
      <c r="Q79" s="13"/>
      <c r="R79" s="13"/>
      <c r="S79" s="14"/>
      <c r="T79" s="15"/>
      <c r="U79" s="16"/>
      <c r="AQ79" s="8"/>
      <c r="AR79" s="8"/>
      <c r="AS79" s="8"/>
      <c r="AT79" s="8"/>
      <c r="AU79" s="8"/>
      <c r="AV79" s="8"/>
      <c r="AW79" s="8"/>
    </row>
    <row r="80" spans="4:49" ht="14.65" thickBot="1" x14ac:dyDescent="0.5">
      <c r="E80" s="143" t="s">
        <v>83</v>
      </c>
      <c r="H80" s="18"/>
      <c r="K80" s="102"/>
      <c r="L80" s="102"/>
      <c r="M80" s="102"/>
      <c r="N80" s="102"/>
      <c r="O80" s="102"/>
      <c r="P80" s="144"/>
      <c r="AP80" s="8"/>
      <c r="AQ80" s="8"/>
      <c r="AR80" s="8"/>
      <c r="AS80" s="8"/>
      <c r="AT80" s="8"/>
      <c r="AU80" s="8"/>
      <c r="AV80" s="8"/>
      <c r="AW80" s="8"/>
    </row>
    <row r="81" spans="1:49" ht="25.5" customHeight="1" thickTop="1" x14ac:dyDescent="0.55000000000000004">
      <c r="D81" s="20" t="s">
        <v>6</v>
      </c>
      <c r="E81" s="164" t="s">
        <v>7</v>
      </c>
      <c r="F81" s="167" t="s">
        <v>8</v>
      </c>
      <c r="G81" s="161" t="s">
        <v>84</v>
      </c>
      <c r="H81" s="161" t="s">
        <v>85</v>
      </c>
      <c r="I81" s="170" t="s">
        <v>86</v>
      </c>
      <c r="J81" s="161" t="s">
        <v>87</v>
      </c>
      <c r="K81" s="173" t="s">
        <v>88</v>
      </c>
      <c r="L81" s="161" t="str">
        <f>"Jumlah Siswa 
SMP /MTs 
/PAKET B "&amp;PROPER(G77)</f>
        <v>Jumlah Siswa 
SMP /MTs 
/PAKET B Tahun Ajaran 2023/2024</v>
      </c>
      <c r="M81" s="161" t="str">
        <f>"Jumlah Siswa 
SMP /MTs 
/PAKET B "&amp;PROPER(G77)&amp;" 
Usia 13-15 Tahun"</f>
        <v>Jumlah Siswa 
SMP /MTs 
/PAKET B Tahun Ajaran 2023/2024 
Usia 13-15 Tahun</v>
      </c>
      <c r="N81" s="176" t="s">
        <v>14</v>
      </c>
      <c r="O81" s="176"/>
      <c r="P81" s="176"/>
      <c r="Q81" s="176"/>
      <c r="R81" s="176"/>
      <c r="S81" s="176"/>
      <c r="T81" s="177" t="s">
        <v>14</v>
      </c>
      <c r="U81" s="178"/>
      <c r="V81" s="178"/>
      <c r="W81" s="178"/>
      <c r="X81" s="178"/>
      <c r="Y81" s="179"/>
      <c r="Z81" s="180" t="s">
        <v>14</v>
      </c>
      <c r="AA81" s="181"/>
      <c r="AB81" s="181"/>
      <c r="AC81" s="181"/>
      <c r="AD81" s="182"/>
      <c r="AE81" s="21"/>
      <c r="AF81" s="168" t="s">
        <v>7</v>
      </c>
      <c r="AG81" s="168" t="s">
        <v>8</v>
      </c>
      <c r="AH81" s="185" t="s">
        <v>14</v>
      </c>
      <c r="AI81" s="186"/>
      <c r="AJ81" s="22"/>
      <c r="AK81" s="187" t="s">
        <v>15</v>
      </c>
      <c r="AL81" s="145"/>
      <c r="AM81" s="146"/>
      <c r="AN81" s="146"/>
      <c r="AO81" s="146"/>
      <c r="AP81" s="172"/>
      <c r="AQ81" s="8"/>
      <c r="AR81" s="8"/>
      <c r="AS81" s="8"/>
      <c r="AT81" s="8"/>
      <c r="AU81" s="8"/>
      <c r="AV81" s="8"/>
      <c r="AW81" s="8"/>
    </row>
    <row r="82" spans="1:49" ht="38.25" x14ac:dyDescent="0.45">
      <c r="A82" s="24"/>
      <c r="D82" s="20" t="s">
        <v>20</v>
      </c>
      <c r="E82" s="165"/>
      <c r="F82" s="168"/>
      <c r="G82" s="162"/>
      <c r="H82" s="162"/>
      <c r="I82" s="171"/>
      <c r="J82" s="162"/>
      <c r="K82" s="174"/>
      <c r="L82" s="162"/>
      <c r="M82" s="162"/>
      <c r="N82" s="25"/>
      <c r="O82" s="26"/>
      <c r="P82" s="27" t="s">
        <v>89</v>
      </c>
      <c r="Q82" s="28"/>
      <c r="R82" s="28"/>
      <c r="S82" s="29"/>
      <c r="T82" s="30"/>
      <c r="U82" s="31"/>
      <c r="V82" s="32" t="s">
        <v>90</v>
      </c>
      <c r="W82" s="33"/>
      <c r="X82" s="33"/>
      <c r="Y82" s="34"/>
      <c r="Z82" s="25"/>
      <c r="AA82" s="26"/>
      <c r="AB82" s="35" t="s">
        <v>23</v>
      </c>
      <c r="AC82" s="28"/>
      <c r="AD82" s="36"/>
      <c r="AE82" s="21"/>
      <c r="AF82" s="168"/>
      <c r="AG82" s="168"/>
      <c r="AH82" s="147" t="s">
        <v>91</v>
      </c>
      <c r="AI82" s="148" t="s">
        <v>25</v>
      </c>
      <c r="AJ82" s="149" t="s">
        <v>31</v>
      </c>
      <c r="AK82" s="188"/>
      <c r="AL82" s="39"/>
      <c r="AM82" s="150"/>
      <c r="AN82" s="150"/>
      <c r="AO82" s="150"/>
      <c r="AP82" s="162"/>
      <c r="AQ82" s="8"/>
      <c r="AR82" s="8"/>
      <c r="AS82" s="8"/>
      <c r="AT82" s="8"/>
      <c r="AU82" s="8"/>
      <c r="AV82" s="8"/>
      <c r="AW82" s="8"/>
    </row>
    <row r="83" spans="1:49" ht="38.65" thickBot="1" x14ac:dyDescent="0.5">
      <c r="A83" s="24" t="s">
        <v>69</v>
      </c>
      <c r="B83" s="24"/>
      <c r="C83" s="24"/>
      <c r="E83" s="166"/>
      <c r="F83" s="169"/>
      <c r="G83" s="163"/>
      <c r="H83" s="163"/>
      <c r="I83" s="171"/>
      <c r="J83" s="163"/>
      <c r="K83" s="175"/>
      <c r="L83" s="163"/>
      <c r="M83" s="163"/>
      <c r="N83" s="42" t="s">
        <v>92</v>
      </c>
      <c r="O83" s="42" t="s">
        <v>74</v>
      </c>
      <c r="P83" s="43" t="s">
        <v>93</v>
      </c>
      <c r="Q83" s="43" t="s">
        <v>94</v>
      </c>
      <c r="R83" s="43" t="s">
        <v>31</v>
      </c>
      <c r="S83" s="44" t="s">
        <v>32</v>
      </c>
      <c r="T83" s="45" t="s">
        <v>92</v>
      </c>
      <c r="U83" s="45" t="s">
        <v>74</v>
      </c>
      <c r="V83" s="46" t="s">
        <v>93</v>
      </c>
      <c r="W83" s="46" t="s">
        <v>94</v>
      </c>
      <c r="X83" s="46" t="s">
        <v>31</v>
      </c>
      <c r="Y83" s="47" t="s">
        <v>32</v>
      </c>
      <c r="Z83" s="42" t="s">
        <v>92</v>
      </c>
      <c r="AA83" s="42" t="s">
        <v>74</v>
      </c>
      <c r="AB83" s="43" t="s">
        <v>93</v>
      </c>
      <c r="AC83" s="43" t="s">
        <v>30</v>
      </c>
      <c r="AD83" s="48" t="s">
        <v>32</v>
      </c>
      <c r="AE83" s="21"/>
      <c r="AF83" s="168"/>
      <c r="AG83" s="168"/>
      <c r="AH83" s="147" t="s">
        <v>95</v>
      </c>
      <c r="AI83" s="148" t="s">
        <v>35</v>
      </c>
      <c r="AJ83" s="151"/>
      <c r="AK83" s="189"/>
      <c r="AL83" s="49"/>
      <c r="AM83" s="150"/>
      <c r="AN83" s="150"/>
      <c r="AO83" s="150"/>
      <c r="AP83" s="162"/>
      <c r="AQ83" s="8"/>
      <c r="AR83" s="8"/>
      <c r="AS83" s="8"/>
      <c r="AT83" s="8"/>
      <c r="AU83" s="8"/>
      <c r="AV83" s="8"/>
      <c r="AW83" s="8"/>
    </row>
    <row r="84" spans="1:49" ht="14.65" thickBot="1" x14ac:dyDescent="0.5">
      <c r="A84" s="1" t="s">
        <v>76</v>
      </c>
      <c r="B84" s="115">
        <f>ROUND(K84*B85%,0)</f>
        <v>61401</v>
      </c>
      <c r="C84" s="116">
        <f>ROUND(B84-L84,0)</f>
        <v>3919</v>
      </c>
      <c r="E84" s="50"/>
      <c r="F84" s="51" t="s">
        <v>36</v>
      </c>
      <c r="G84" s="52">
        <f>(L84+R84)/K84*100</f>
        <v>103.21924486433782</v>
      </c>
      <c r="H84" s="52">
        <f t="shared" ref="H84:H99" si="30">M84/K84*100</f>
        <v>82.271458830649223</v>
      </c>
      <c r="I84" s="52">
        <f>(M84+AK84+AJ84)/K84*100</f>
        <v>98.290354032881694</v>
      </c>
      <c r="J84" s="52">
        <f t="shared" ref="J84:J99" si="31">AD84/L84*100</f>
        <v>0.11133920183709684</v>
      </c>
      <c r="K84" s="53">
        <f>SUM(K85:K98)</f>
        <v>59486</v>
      </c>
      <c r="L84" s="53">
        <f t="shared" ref="L84:Q84" si="32">SUM(L85:L98)</f>
        <v>57482</v>
      </c>
      <c r="M84" s="53">
        <f t="shared" si="32"/>
        <v>48940</v>
      </c>
      <c r="N84" s="53">
        <f t="shared" si="32"/>
        <v>28008</v>
      </c>
      <c r="O84" s="53">
        <f t="shared" si="32"/>
        <v>27834</v>
      </c>
      <c r="P84" s="53">
        <f t="shared" si="32"/>
        <v>1640</v>
      </c>
      <c r="Q84" s="53">
        <f t="shared" si="32"/>
        <v>0</v>
      </c>
      <c r="R84" s="53">
        <v>3919</v>
      </c>
      <c r="S84" s="53">
        <f>SUM(S85:S98)</f>
        <v>57482</v>
      </c>
      <c r="T84" s="54">
        <f>SUM(T85:T98)</f>
        <v>23002</v>
      </c>
      <c r="U84" s="54">
        <f>SUM(U85:U98)</f>
        <v>25477</v>
      </c>
      <c r="V84" s="54">
        <f>SUM(V85:V98)</f>
        <v>461</v>
      </c>
      <c r="W84" s="54">
        <f>SUM(W85:W98)</f>
        <v>0</v>
      </c>
      <c r="X84" s="54"/>
      <c r="Y84" s="54">
        <f t="shared" ref="Y84:AD84" si="33">SUM(Y85:Y98)</f>
        <v>48940</v>
      </c>
      <c r="Z84" s="53">
        <f t="shared" si="33"/>
        <v>64</v>
      </c>
      <c r="AA84" s="53">
        <f t="shared" si="33"/>
        <v>0</v>
      </c>
      <c r="AB84" s="53">
        <f t="shared" si="33"/>
        <v>0</v>
      </c>
      <c r="AC84" s="53">
        <f t="shared" si="33"/>
        <v>0</v>
      </c>
      <c r="AD84" s="55">
        <f t="shared" si="33"/>
        <v>64</v>
      </c>
      <c r="AE84" s="56"/>
      <c r="AF84" s="57"/>
      <c r="AG84" s="58" t="s">
        <v>36</v>
      </c>
      <c r="AH84" s="59">
        <f>SUM(AH85:AH98)</f>
        <v>2166</v>
      </c>
      <c r="AI84" s="59">
        <f>SUM(AI85:AI98)</f>
        <v>6725</v>
      </c>
      <c r="AJ84" s="60">
        <v>638</v>
      </c>
      <c r="AK84" s="60">
        <f>SUM(AK85:AK98)</f>
        <v>8891</v>
      </c>
      <c r="AL84" s="60"/>
      <c r="AM84" s="60"/>
      <c r="AN84" s="60"/>
      <c r="AO84" s="60"/>
      <c r="AP84" s="60">
        <f>(M84+AK84+AJ84)</f>
        <v>58469</v>
      </c>
      <c r="AQ84" s="8"/>
      <c r="AR84" s="8"/>
      <c r="AS84" s="8"/>
      <c r="AT84" s="8"/>
      <c r="AU84" s="8"/>
      <c r="AV84" s="8"/>
      <c r="AW84" s="8"/>
    </row>
    <row r="85" spans="1:49" ht="15.4" x14ac:dyDescent="0.55000000000000004">
      <c r="A85" s="152" t="s">
        <v>77</v>
      </c>
      <c r="B85" s="95">
        <v>103.22</v>
      </c>
      <c r="C85" s="153">
        <v>95.61</v>
      </c>
      <c r="D85" s="153">
        <f>B85-C85</f>
        <v>7.6099999999999994</v>
      </c>
      <c r="E85" s="154">
        <v>1</v>
      </c>
      <c r="F85" s="62" t="s">
        <v>37</v>
      </c>
      <c r="G85" s="63">
        <f t="shared" ref="G85:G99" si="34">L85/K85*100</f>
        <v>148.77350267712615</v>
      </c>
      <c r="H85" s="63">
        <f t="shared" si="30"/>
        <v>129.54800149420993</v>
      </c>
      <c r="I85" s="63">
        <f t="shared" ref="I85:I99" si="35">(M85+AK85)/K85*100</f>
        <v>151.35101481758187</v>
      </c>
      <c r="J85" s="63">
        <f t="shared" si="31"/>
        <v>0.15065282892534315</v>
      </c>
      <c r="K85" s="64">
        <v>8031</v>
      </c>
      <c r="L85" s="64">
        <f t="shared" ref="L85:L98" si="36">SUM(N85:Q85)</f>
        <v>11948</v>
      </c>
      <c r="M85" s="64">
        <f t="shared" ref="M85:M98" si="37">SUM(T85:W85)</f>
        <v>10404</v>
      </c>
      <c r="N85" s="64">
        <v>4949</v>
      </c>
      <c r="O85" s="64">
        <v>6665</v>
      </c>
      <c r="P85" s="64">
        <v>334</v>
      </c>
      <c r="Q85" s="64">
        <v>0</v>
      </c>
      <c r="R85" s="64"/>
      <c r="S85" s="64">
        <f t="shared" ref="S85:S98" si="38">SUM(N85:Q85)</f>
        <v>11948</v>
      </c>
      <c r="T85" s="65">
        <v>4207</v>
      </c>
      <c r="U85" s="65">
        <v>6094</v>
      </c>
      <c r="V85" s="65">
        <v>103</v>
      </c>
      <c r="W85" s="65">
        <v>0</v>
      </c>
      <c r="X85" s="65"/>
      <c r="Y85" s="65">
        <f t="shared" ref="Y85:Y98" si="39">SUM(T85:W85)</f>
        <v>10404</v>
      </c>
      <c r="Z85" s="64">
        <v>18</v>
      </c>
      <c r="AA85" s="64">
        <v>0</v>
      </c>
      <c r="AB85" s="64">
        <v>0</v>
      </c>
      <c r="AC85" s="64">
        <v>0</v>
      </c>
      <c r="AD85" s="66">
        <f t="shared" ref="AD85:AD98" si="40">SUM(Z85:AC85)</f>
        <v>18</v>
      </c>
      <c r="AE85" s="41"/>
      <c r="AF85" s="67">
        <v>1</v>
      </c>
      <c r="AG85" s="68" t="s">
        <v>37</v>
      </c>
      <c r="AH85" s="69">
        <v>368</v>
      </c>
      <c r="AI85" s="120">
        <v>1383</v>
      </c>
      <c r="AJ85" s="71"/>
      <c r="AK85" s="71">
        <f t="shared" ref="AK85:AK98" si="41">SUM(AH85:AI85)</f>
        <v>1751</v>
      </c>
      <c r="AL85" s="71"/>
      <c r="AM85" s="72"/>
      <c r="AN85" s="73"/>
      <c r="AO85" s="72"/>
      <c r="AP85" s="72"/>
      <c r="AQ85" s="8"/>
      <c r="AR85" s="8"/>
      <c r="AS85" s="8"/>
      <c r="AT85" s="8"/>
      <c r="AU85" s="8"/>
      <c r="AV85" s="8"/>
      <c r="AW85" s="8"/>
    </row>
    <row r="86" spans="1:49" ht="15.4" x14ac:dyDescent="0.55000000000000004">
      <c r="A86" s="1" t="s">
        <v>78</v>
      </c>
      <c r="B86" s="122">
        <f>ROUND(K84*B87%,0)</f>
        <v>45322</v>
      </c>
      <c r="C86" s="123">
        <f>B86-M84</f>
        <v>-3618</v>
      </c>
      <c r="E86" s="74">
        <v>2</v>
      </c>
      <c r="F86" s="75" t="s">
        <v>38</v>
      </c>
      <c r="G86" s="124">
        <f t="shared" si="34"/>
        <v>102.31263383297645</v>
      </c>
      <c r="H86" s="124">
        <f t="shared" si="30"/>
        <v>87.730192719486084</v>
      </c>
      <c r="I86" s="124">
        <f t="shared" si="35"/>
        <v>100.62098501070665</v>
      </c>
      <c r="J86" s="124">
        <f t="shared" si="31"/>
        <v>0.23022185014650481</v>
      </c>
      <c r="K86" s="64">
        <v>4670</v>
      </c>
      <c r="L86" s="76">
        <f t="shared" si="36"/>
        <v>4778</v>
      </c>
      <c r="M86" s="76">
        <f t="shared" si="37"/>
        <v>4097</v>
      </c>
      <c r="N86" s="64">
        <v>2719</v>
      </c>
      <c r="O86" s="64">
        <v>2002</v>
      </c>
      <c r="P86" s="64">
        <v>57</v>
      </c>
      <c r="Q86" s="64">
        <v>0</v>
      </c>
      <c r="R86" s="64"/>
      <c r="S86" s="76">
        <f t="shared" si="38"/>
        <v>4778</v>
      </c>
      <c r="T86" s="65">
        <v>2257</v>
      </c>
      <c r="U86" s="65">
        <v>1838</v>
      </c>
      <c r="V86" s="65">
        <v>2</v>
      </c>
      <c r="W86" s="65">
        <v>0</v>
      </c>
      <c r="X86" s="65"/>
      <c r="Y86" s="77">
        <f t="shared" si="39"/>
        <v>4097</v>
      </c>
      <c r="Z86" s="64">
        <v>11</v>
      </c>
      <c r="AA86" s="64">
        <v>0</v>
      </c>
      <c r="AB86" s="76">
        <v>0</v>
      </c>
      <c r="AC86" s="76">
        <v>0</v>
      </c>
      <c r="AD86" s="78">
        <f t="shared" si="40"/>
        <v>11</v>
      </c>
      <c r="AE86" s="41"/>
      <c r="AF86" s="67">
        <v>2</v>
      </c>
      <c r="AG86" s="68" t="s">
        <v>38</v>
      </c>
      <c r="AH86" s="69">
        <v>126</v>
      </c>
      <c r="AI86" s="120">
        <v>476</v>
      </c>
      <c r="AJ86" s="71"/>
      <c r="AK86" s="71">
        <f t="shared" si="41"/>
        <v>602</v>
      </c>
      <c r="AL86" s="71"/>
      <c r="AM86" s="72"/>
      <c r="AN86" s="79"/>
      <c r="AO86" s="72"/>
      <c r="AP86" s="72"/>
      <c r="AQ86" s="8"/>
      <c r="AR86" s="8"/>
      <c r="AS86" s="8"/>
      <c r="AT86" s="8"/>
      <c r="AU86" s="8"/>
      <c r="AV86" s="8"/>
      <c r="AW86" s="8"/>
    </row>
    <row r="87" spans="1:49" ht="15.4" x14ac:dyDescent="0.55000000000000004">
      <c r="A87" s="152" t="s">
        <v>79</v>
      </c>
      <c r="B87" s="95">
        <v>76.19</v>
      </c>
      <c r="C87" s="95">
        <v>90.25</v>
      </c>
      <c r="D87" s="95">
        <f>B87-C87</f>
        <v>-14.060000000000002</v>
      </c>
      <c r="E87" s="155">
        <v>3</v>
      </c>
      <c r="F87" s="75" t="s">
        <v>39</v>
      </c>
      <c r="G87" s="124">
        <f t="shared" si="34"/>
        <v>65.201465201465197</v>
      </c>
      <c r="H87" s="124">
        <f t="shared" si="30"/>
        <v>55.540293040293044</v>
      </c>
      <c r="I87" s="124">
        <f t="shared" si="35"/>
        <v>68.978937728937723</v>
      </c>
      <c r="J87" s="124">
        <f t="shared" si="31"/>
        <v>0.31601123595505615</v>
      </c>
      <c r="K87" s="64">
        <v>4368</v>
      </c>
      <c r="L87" s="76">
        <f t="shared" si="36"/>
        <v>2848</v>
      </c>
      <c r="M87" s="76">
        <f t="shared" si="37"/>
        <v>2426</v>
      </c>
      <c r="N87" s="64">
        <v>1000</v>
      </c>
      <c r="O87" s="64">
        <v>1757</v>
      </c>
      <c r="P87" s="64">
        <v>91</v>
      </c>
      <c r="Q87" s="64">
        <v>0</v>
      </c>
      <c r="R87" s="64"/>
      <c r="S87" s="76">
        <f t="shared" si="38"/>
        <v>2848</v>
      </c>
      <c r="T87" s="65">
        <v>775</v>
      </c>
      <c r="U87" s="65">
        <v>1612</v>
      </c>
      <c r="V87" s="65">
        <v>39</v>
      </c>
      <c r="W87" s="65">
        <v>0</v>
      </c>
      <c r="X87" s="65"/>
      <c r="Y87" s="77">
        <f t="shared" si="39"/>
        <v>2426</v>
      </c>
      <c r="Z87" s="64">
        <v>9</v>
      </c>
      <c r="AA87" s="64">
        <v>0</v>
      </c>
      <c r="AB87" s="64">
        <v>0</v>
      </c>
      <c r="AC87" s="64">
        <v>0</v>
      </c>
      <c r="AD87" s="78">
        <f t="shared" si="40"/>
        <v>9</v>
      </c>
      <c r="AE87" s="41"/>
      <c r="AF87" s="67">
        <v>3</v>
      </c>
      <c r="AG87" s="68" t="s">
        <v>39</v>
      </c>
      <c r="AH87" s="69">
        <v>154</v>
      </c>
      <c r="AI87" s="120">
        <v>433</v>
      </c>
      <c r="AJ87" s="71"/>
      <c r="AK87" s="71">
        <f t="shared" si="41"/>
        <v>587</v>
      </c>
      <c r="AL87" s="71"/>
      <c r="AM87" s="72"/>
      <c r="AN87" s="73"/>
      <c r="AO87" s="72"/>
      <c r="AP87" s="72"/>
      <c r="AQ87" s="8"/>
      <c r="AR87" s="8"/>
      <c r="AS87" s="8"/>
      <c r="AT87" s="8"/>
      <c r="AU87" s="8"/>
      <c r="AV87" s="8"/>
      <c r="AW87" s="8"/>
    </row>
    <row r="88" spans="1:49" ht="15.4" x14ac:dyDescent="0.55000000000000004">
      <c r="A88" s="1" t="s">
        <v>80</v>
      </c>
      <c r="B88" s="125">
        <f>K84*B89%</f>
        <v>58468.789400000009</v>
      </c>
      <c r="C88" s="116">
        <f>ROUND(B88-(M84+AK84),0)</f>
        <v>638</v>
      </c>
      <c r="E88" s="74">
        <v>4</v>
      </c>
      <c r="F88" s="75" t="s">
        <v>40</v>
      </c>
      <c r="G88" s="124">
        <f t="shared" si="34"/>
        <v>79.042715484363086</v>
      </c>
      <c r="H88" s="124">
        <f t="shared" si="30"/>
        <v>67.581998474446991</v>
      </c>
      <c r="I88" s="124">
        <f t="shared" si="35"/>
        <v>80.358504958047291</v>
      </c>
      <c r="J88" s="124">
        <f t="shared" si="31"/>
        <v>4.8250904704463207E-2</v>
      </c>
      <c r="K88" s="64">
        <v>5244</v>
      </c>
      <c r="L88" s="76">
        <f t="shared" si="36"/>
        <v>4145</v>
      </c>
      <c r="M88" s="76">
        <f t="shared" si="37"/>
        <v>3544</v>
      </c>
      <c r="N88" s="64">
        <v>2523</v>
      </c>
      <c r="O88" s="64">
        <v>1577</v>
      </c>
      <c r="P88" s="64">
        <v>45</v>
      </c>
      <c r="Q88" s="64">
        <v>0</v>
      </c>
      <c r="R88" s="64"/>
      <c r="S88" s="76">
        <f t="shared" si="38"/>
        <v>4145</v>
      </c>
      <c r="T88" s="65">
        <v>2091</v>
      </c>
      <c r="U88" s="65">
        <v>1444</v>
      </c>
      <c r="V88" s="65">
        <v>9</v>
      </c>
      <c r="W88" s="65">
        <v>0</v>
      </c>
      <c r="X88" s="65"/>
      <c r="Y88" s="77">
        <f t="shared" si="39"/>
        <v>3544</v>
      </c>
      <c r="Z88" s="64">
        <v>2</v>
      </c>
      <c r="AA88" s="64">
        <v>0</v>
      </c>
      <c r="AB88" s="76">
        <v>0</v>
      </c>
      <c r="AC88" s="76">
        <v>0</v>
      </c>
      <c r="AD88" s="78">
        <f t="shared" si="40"/>
        <v>2</v>
      </c>
      <c r="AE88" s="41"/>
      <c r="AF88" s="67">
        <v>4</v>
      </c>
      <c r="AG88" s="68" t="s">
        <v>40</v>
      </c>
      <c r="AH88" s="69">
        <v>256</v>
      </c>
      <c r="AI88" s="120">
        <v>414</v>
      </c>
      <c r="AJ88" s="71"/>
      <c r="AK88" s="71">
        <f t="shared" si="41"/>
        <v>670</v>
      </c>
      <c r="AL88" s="71"/>
      <c r="AM88" s="72"/>
      <c r="AN88" s="79"/>
      <c r="AO88" s="72"/>
      <c r="AP88" s="72"/>
      <c r="AQ88" s="8"/>
      <c r="AR88" s="8"/>
      <c r="AS88" s="8"/>
      <c r="AT88" s="8"/>
      <c r="AU88" s="8"/>
      <c r="AV88" s="8"/>
      <c r="AW88" s="8"/>
    </row>
    <row r="89" spans="1:49" ht="15.4" x14ac:dyDescent="0.55000000000000004">
      <c r="A89" s="152" t="s">
        <v>81</v>
      </c>
      <c r="B89" s="95">
        <v>98.29</v>
      </c>
      <c r="C89" s="152"/>
      <c r="D89" s="152"/>
      <c r="E89" s="155">
        <v>5</v>
      </c>
      <c r="F89" s="75" t="s">
        <v>41</v>
      </c>
      <c r="G89" s="124">
        <f t="shared" si="34"/>
        <v>80.077907623817467</v>
      </c>
      <c r="H89" s="124">
        <f t="shared" si="30"/>
        <v>65.637173066221479</v>
      </c>
      <c r="I89" s="124">
        <f t="shared" si="35"/>
        <v>75.681691708402894</v>
      </c>
      <c r="J89" s="124">
        <f t="shared" si="31"/>
        <v>0</v>
      </c>
      <c r="K89" s="64">
        <v>3594</v>
      </c>
      <c r="L89" s="76">
        <f t="shared" si="36"/>
        <v>2878</v>
      </c>
      <c r="M89" s="76">
        <f t="shared" si="37"/>
        <v>2359</v>
      </c>
      <c r="N89" s="64">
        <v>1391</v>
      </c>
      <c r="O89" s="64">
        <v>1315</v>
      </c>
      <c r="P89" s="64">
        <v>172</v>
      </c>
      <c r="Q89" s="64">
        <v>0</v>
      </c>
      <c r="R89" s="64"/>
      <c r="S89" s="76">
        <f t="shared" si="38"/>
        <v>2878</v>
      </c>
      <c r="T89" s="65">
        <v>1139</v>
      </c>
      <c r="U89" s="65">
        <v>1201</v>
      </c>
      <c r="V89" s="65">
        <v>19</v>
      </c>
      <c r="W89" s="65">
        <v>0</v>
      </c>
      <c r="X89" s="65"/>
      <c r="Y89" s="77">
        <f t="shared" si="39"/>
        <v>2359</v>
      </c>
      <c r="Z89" s="64">
        <v>0</v>
      </c>
      <c r="AA89" s="64">
        <v>0</v>
      </c>
      <c r="AB89" s="64">
        <v>0</v>
      </c>
      <c r="AC89" s="64">
        <v>0</v>
      </c>
      <c r="AD89" s="78">
        <f t="shared" si="40"/>
        <v>0</v>
      </c>
      <c r="AE89" s="41"/>
      <c r="AF89" s="67">
        <v>5</v>
      </c>
      <c r="AG89" s="68" t="s">
        <v>41</v>
      </c>
      <c r="AH89" s="69">
        <v>84</v>
      </c>
      <c r="AI89" s="120">
        <v>277</v>
      </c>
      <c r="AJ89" s="71"/>
      <c r="AK89" s="71">
        <f t="shared" si="41"/>
        <v>361</v>
      </c>
      <c r="AL89" s="71"/>
      <c r="AM89" s="72"/>
      <c r="AN89" s="73"/>
      <c r="AO89" s="72"/>
      <c r="AP89" s="72"/>
      <c r="AQ89" s="8"/>
      <c r="AR89" s="8"/>
      <c r="AS89" s="8"/>
      <c r="AT89" s="8"/>
      <c r="AU89" s="8"/>
      <c r="AV89" s="8"/>
      <c r="AW89" s="8"/>
    </row>
    <row r="90" spans="1:49" ht="15.4" x14ac:dyDescent="0.55000000000000004">
      <c r="E90" s="74">
        <v>6</v>
      </c>
      <c r="F90" s="75" t="s">
        <v>42</v>
      </c>
      <c r="G90" s="124">
        <f t="shared" si="34"/>
        <v>90.746661651307122</v>
      </c>
      <c r="H90" s="124">
        <f t="shared" si="30"/>
        <v>77.524920067707356</v>
      </c>
      <c r="I90" s="124">
        <f t="shared" si="35"/>
        <v>86.627797630242625</v>
      </c>
      <c r="J90" s="124">
        <f t="shared" si="31"/>
        <v>2.072538860103627E-2</v>
      </c>
      <c r="K90" s="64">
        <v>5317</v>
      </c>
      <c r="L90" s="76">
        <f t="shared" si="36"/>
        <v>4825</v>
      </c>
      <c r="M90" s="76">
        <f t="shared" si="37"/>
        <v>4122</v>
      </c>
      <c r="N90" s="64">
        <v>1874</v>
      </c>
      <c r="O90" s="64">
        <v>2812</v>
      </c>
      <c r="P90" s="64">
        <v>139</v>
      </c>
      <c r="Q90" s="64">
        <v>0</v>
      </c>
      <c r="R90" s="64"/>
      <c r="S90" s="76">
        <f t="shared" si="38"/>
        <v>4825</v>
      </c>
      <c r="T90" s="65">
        <v>1545</v>
      </c>
      <c r="U90" s="65">
        <v>2571</v>
      </c>
      <c r="V90" s="65">
        <v>6</v>
      </c>
      <c r="W90" s="65">
        <v>0</v>
      </c>
      <c r="X90" s="65"/>
      <c r="Y90" s="77">
        <f t="shared" si="39"/>
        <v>4122</v>
      </c>
      <c r="Z90" s="64">
        <v>1</v>
      </c>
      <c r="AA90" s="64">
        <v>0</v>
      </c>
      <c r="AB90" s="76">
        <v>0</v>
      </c>
      <c r="AC90" s="76">
        <v>0</v>
      </c>
      <c r="AD90" s="78">
        <f t="shared" si="40"/>
        <v>1</v>
      </c>
      <c r="AE90" s="41"/>
      <c r="AF90" s="67">
        <v>6</v>
      </c>
      <c r="AG90" s="68" t="s">
        <v>43</v>
      </c>
      <c r="AH90" s="69">
        <v>203</v>
      </c>
      <c r="AI90" s="120">
        <v>281</v>
      </c>
      <c r="AJ90" s="71"/>
      <c r="AK90" s="71">
        <f t="shared" si="41"/>
        <v>484</v>
      </c>
      <c r="AL90" s="71"/>
      <c r="AM90" s="72"/>
      <c r="AN90" s="79"/>
      <c r="AO90" s="72"/>
      <c r="AP90" s="72"/>
      <c r="AQ90" s="8"/>
      <c r="AR90" s="8"/>
      <c r="AS90" s="8"/>
      <c r="AT90" s="8"/>
      <c r="AU90" s="8"/>
      <c r="AV90" s="8"/>
      <c r="AW90" s="8"/>
    </row>
    <row r="91" spans="1:49" ht="15.4" x14ac:dyDescent="0.55000000000000004">
      <c r="E91" s="74">
        <v>7</v>
      </c>
      <c r="F91" s="75" t="s">
        <v>44</v>
      </c>
      <c r="G91" s="124">
        <f t="shared" si="34"/>
        <v>109.1021562389537</v>
      </c>
      <c r="H91" s="124">
        <f t="shared" si="30"/>
        <v>89.642983386355596</v>
      </c>
      <c r="I91" s="124">
        <f t="shared" si="35"/>
        <v>113.57370095440085</v>
      </c>
      <c r="J91" s="124">
        <f t="shared" si="31"/>
        <v>0.14579620929855822</v>
      </c>
      <c r="K91" s="64">
        <v>5658</v>
      </c>
      <c r="L91" s="76">
        <f t="shared" si="36"/>
        <v>6173</v>
      </c>
      <c r="M91" s="76">
        <f t="shared" si="37"/>
        <v>5072</v>
      </c>
      <c r="N91" s="64">
        <v>4654</v>
      </c>
      <c r="O91" s="64">
        <v>1079</v>
      </c>
      <c r="P91" s="64">
        <v>440</v>
      </c>
      <c r="Q91" s="64">
        <v>0</v>
      </c>
      <c r="R91" s="64"/>
      <c r="S91" s="76">
        <f t="shared" si="38"/>
        <v>6173</v>
      </c>
      <c r="T91" s="65">
        <v>3914</v>
      </c>
      <c r="U91" s="65">
        <v>987</v>
      </c>
      <c r="V91" s="65">
        <v>171</v>
      </c>
      <c r="W91" s="65">
        <v>0</v>
      </c>
      <c r="X91" s="65"/>
      <c r="Y91" s="77">
        <f t="shared" si="39"/>
        <v>5072</v>
      </c>
      <c r="Z91" s="64">
        <v>9</v>
      </c>
      <c r="AA91" s="64">
        <v>0</v>
      </c>
      <c r="AB91" s="64">
        <v>0</v>
      </c>
      <c r="AC91" s="64">
        <v>0</v>
      </c>
      <c r="AD91" s="78">
        <f t="shared" si="40"/>
        <v>9</v>
      </c>
      <c r="AE91" s="41"/>
      <c r="AF91" s="67">
        <v>7</v>
      </c>
      <c r="AG91" s="68" t="s">
        <v>45</v>
      </c>
      <c r="AH91" s="69">
        <v>218</v>
      </c>
      <c r="AI91" s="120">
        <v>1136</v>
      </c>
      <c r="AJ91" s="71"/>
      <c r="AK91" s="71">
        <f t="shared" si="41"/>
        <v>1354</v>
      </c>
      <c r="AL91" s="71"/>
      <c r="AM91" s="72"/>
      <c r="AN91" s="73"/>
      <c r="AO91" s="72"/>
      <c r="AP91" s="72"/>
      <c r="AQ91" s="8"/>
      <c r="AR91" s="8"/>
      <c r="AS91" s="8"/>
      <c r="AT91" s="8"/>
      <c r="AU91" s="8"/>
      <c r="AV91" s="8"/>
      <c r="AW91" s="8"/>
    </row>
    <row r="92" spans="1:49" ht="15.4" x14ac:dyDescent="0.55000000000000004">
      <c r="E92" s="74">
        <v>8</v>
      </c>
      <c r="F92" s="75" t="s">
        <v>43</v>
      </c>
      <c r="G92" s="124">
        <f t="shared" si="34"/>
        <v>86.744407425035703</v>
      </c>
      <c r="H92" s="124">
        <f t="shared" si="30"/>
        <v>73.417420276059019</v>
      </c>
      <c r="I92" s="124">
        <f t="shared" si="35"/>
        <v>97.501189909566875</v>
      </c>
      <c r="J92" s="124">
        <f t="shared" si="31"/>
        <v>0.21947873799725653</v>
      </c>
      <c r="K92" s="64">
        <v>4202</v>
      </c>
      <c r="L92" s="76">
        <f t="shared" si="36"/>
        <v>3645</v>
      </c>
      <c r="M92" s="76">
        <f t="shared" si="37"/>
        <v>3085</v>
      </c>
      <c r="N92" s="64">
        <v>2117</v>
      </c>
      <c r="O92" s="64">
        <v>1448</v>
      </c>
      <c r="P92" s="64">
        <v>80</v>
      </c>
      <c r="Q92" s="64">
        <v>0</v>
      </c>
      <c r="R92" s="64"/>
      <c r="S92" s="76">
        <f t="shared" si="38"/>
        <v>3645</v>
      </c>
      <c r="T92" s="65">
        <v>1725</v>
      </c>
      <c r="U92" s="65">
        <v>1328</v>
      </c>
      <c r="V92" s="65">
        <v>32</v>
      </c>
      <c r="W92" s="65">
        <v>0</v>
      </c>
      <c r="X92" s="65"/>
      <c r="Y92" s="77">
        <f t="shared" si="39"/>
        <v>3085</v>
      </c>
      <c r="Z92" s="64">
        <v>8</v>
      </c>
      <c r="AA92" s="64">
        <v>0</v>
      </c>
      <c r="AB92" s="76">
        <v>0</v>
      </c>
      <c r="AC92" s="76">
        <v>0</v>
      </c>
      <c r="AD92" s="78">
        <f t="shared" si="40"/>
        <v>8</v>
      </c>
      <c r="AE92" s="41"/>
      <c r="AF92" s="67">
        <v>8</v>
      </c>
      <c r="AG92" s="68" t="s">
        <v>46</v>
      </c>
      <c r="AH92" s="69">
        <v>185</v>
      </c>
      <c r="AI92" s="120">
        <v>827</v>
      </c>
      <c r="AJ92" s="71"/>
      <c r="AK92" s="71">
        <f t="shared" si="41"/>
        <v>1012</v>
      </c>
      <c r="AL92" s="71"/>
      <c r="AM92" s="72"/>
      <c r="AN92" s="79"/>
      <c r="AO92" s="72"/>
      <c r="AP92" s="72"/>
      <c r="AQ92" s="8"/>
      <c r="AR92" s="8"/>
      <c r="AS92" s="8"/>
      <c r="AT92" s="8"/>
      <c r="AU92" s="8"/>
      <c r="AV92" s="8"/>
      <c r="AW92" s="8"/>
    </row>
    <row r="93" spans="1:49" ht="15.4" x14ac:dyDescent="0.55000000000000004">
      <c r="E93" s="74">
        <v>9</v>
      </c>
      <c r="F93" s="75" t="s">
        <v>45</v>
      </c>
      <c r="G93" s="124">
        <f t="shared" si="34"/>
        <v>90.950226244343895</v>
      </c>
      <c r="H93" s="124">
        <f t="shared" si="30"/>
        <v>75.9136790810999</v>
      </c>
      <c r="I93" s="124">
        <f t="shared" si="35"/>
        <v>86.773407587887235</v>
      </c>
      <c r="J93" s="124">
        <f t="shared" si="31"/>
        <v>0</v>
      </c>
      <c r="K93" s="64">
        <v>2873</v>
      </c>
      <c r="L93" s="76">
        <f t="shared" si="36"/>
        <v>2613</v>
      </c>
      <c r="M93" s="76">
        <f t="shared" si="37"/>
        <v>2181</v>
      </c>
      <c r="N93" s="64">
        <v>1388</v>
      </c>
      <c r="O93" s="64">
        <v>1202</v>
      </c>
      <c r="P93" s="64">
        <v>23</v>
      </c>
      <c r="Q93" s="64">
        <v>0</v>
      </c>
      <c r="R93" s="64"/>
      <c r="S93" s="76">
        <f t="shared" si="38"/>
        <v>2613</v>
      </c>
      <c r="T93" s="65">
        <v>1076</v>
      </c>
      <c r="U93" s="65">
        <v>1099</v>
      </c>
      <c r="V93" s="65">
        <v>6</v>
      </c>
      <c r="W93" s="65">
        <v>0</v>
      </c>
      <c r="X93" s="65"/>
      <c r="Y93" s="77">
        <f t="shared" si="39"/>
        <v>2181</v>
      </c>
      <c r="Z93" s="64">
        <v>0</v>
      </c>
      <c r="AA93" s="64">
        <v>0</v>
      </c>
      <c r="AB93" s="64">
        <v>0</v>
      </c>
      <c r="AC93" s="64">
        <v>0</v>
      </c>
      <c r="AD93" s="78">
        <f t="shared" si="40"/>
        <v>0</v>
      </c>
      <c r="AE93" s="41"/>
      <c r="AF93" s="67">
        <v>9</v>
      </c>
      <c r="AG93" s="68" t="s">
        <v>47</v>
      </c>
      <c r="AH93" s="69">
        <v>44</v>
      </c>
      <c r="AI93" s="120">
        <v>268</v>
      </c>
      <c r="AJ93" s="71"/>
      <c r="AK93" s="71">
        <f t="shared" si="41"/>
        <v>312</v>
      </c>
      <c r="AL93" s="71"/>
      <c r="AM93" s="72"/>
      <c r="AN93" s="73"/>
      <c r="AO93" s="72"/>
      <c r="AP93" s="72"/>
      <c r="AQ93" s="8"/>
      <c r="AR93" s="8"/>
      <c r="AS93" s="8"/>
      <c r="AT93" s="8"/>
      <c r="AU93" s="8"/>
      <c r="AV93" s="8"/>
      <c r="AW93" s="8"/>
    </row>
    <row r="94" spans="1:49" ht="15.4" x14ac:dyDescent="0.55000000000000004">
      <c r="E94" s="74">
        <v>10</v>
      </c>
      <c r="F94" s="75" t="s">
        <v>46</v>
      </c>
      <c r="G94" s="124">
        <f t="shared" si="34"/>
        <v>139.78902953586498</v>
      </c>
      <c r="H94" s="124">
        <f t="shared" si="30"/>
        <v>117.67932489451476</v>
      </c>
      <c r="I94" s="124">
        <f t="shared" si="35"/>
        <v>131.13924050632912</v>
      </c>
      <c r="J94" s="124">
        <f t="shared" si="31"/>
        <v>0</v>
      </c>
      <c r="K94" s="64">
        <v>2370</v>
      </c>
      <c r="L94" s="76">
        <f t="shared" si="36"/>
        <v>3313</v>
      </c>
      <c r="M94" s="76">
        <f t="shared" si="37"/>
        <v>2789</v>
      </c>
      <c r="N94" s="64">
        <v>1594</v>
      </c>
      <c r="O94" s="64">
        <v>1683</v>
      </c>
      <c r="P94" s="64">
        <v>36</v>
      </c>
      <c r="Q94" s="64">
        <v>0</v>
      </c>
      <c r="R94" s="64"/>
      <c r="S94" s="76">
        <f t="shared" si="38"/>
        <v>3313</v>
      </c>
      <c r="T94" s="65">
        <v>1249</v>
      </c>
      <c r="U94" s="65">
        <v>1540</v>
      </c>
      <c r="V94" s="65">
        <v>0</v>
      </c>
      <c r="W94" s="65">
        <v>0</v>
      </c>
      <c r="X94" s="65"/>
      <c r="Y94" s="77">
        <f t="shared" si="39"/>
        <v>2789</v>
      </c>
      <c r="Z94" s="64">
        <v>0</v>
      </c>
      <c r="AA94" s="64">
        <v>0</v>
      </c>
      <c r="AB94" s="76">
        <v>0</v>
      </c>
      <c r="AC94" s="76">
        <v>0</v>
      </c>
      <c r="AD94" s="78">
        <f t="shared" si="40"/>
        <v>0</v>
      </c>
      <c r="AE94" s="41"/>
      <c r="AF94" s="67">
        <v>10</v>
      </c>
      <c r="AG94" s="68" t="s">
        <v>48</v>
      </c>
      <c r="AH94" s="69">
        <v>64</v>
      </c>
      <c r="AI94" s="120">
        <v>255</v>
      </c>
      <c r="AJ94" s="71"/>
      <c r="AK94" s="71">
        <f t="shared" si="41"/>
        <v>319</v>
      </c>
      <c r="AL94" s="71"/>
      <c r="AM94" s="72"/>
      <c r="AN94" s="79"/>
      <c r="AO94" s="72"/>
      <c r="AP94" s="72"/>
      <c r="AQ94" s="8"/>
      <c r="AR94" s="8"/>
      <c r="AS94" s="8"/>
      <c r="AT94" s="8"/>
      <c r="AU94" s="8"/>
      <c r="AV94" s="8"/>
      <c r="AW94" s="8"/>
    </row>
    <row r="95" spans="1:49" ht="15.4" x14ac:dyDescent="0.55000000000000004">
      <c r="E95" s="74">
        <v>11</v>
      </c>
      <c r="F95" s="75" t="s">
        <v>47</v>
      </c>
      <c r="G95" s="124">
        <f t="shared" si="34"/>
        <v>59.162717219589254</v>
      </c>
      <c r="H95" s="124">
        <f t="shared" si="30"/>
        <v>50.526592943654556</v>
      </c>
      <c r="I95" s="124">
        <f t="shared" si="35"/>
        <v>60.716166403370195</v>
      </c>
      <c r="J95" s="124">
        <f t="shared" si="31"/>
        <v>0</v>
      </c>
      <c r="K95" s="64">
        <v>3798</v>
      </c>
      <c r="L95" s="76">
        <f t="shared" si="36"/>
        <v>2247</v>
      </c>
      <c r="M95" s="76">
        <f t="shared" si="37"/>
        <v>1919</v>
      </c>
      <c r="N95" s="64">
        <v>772</v>
      </c>
      <c r="O95" s="64">
        <v>1423</v>
      </c>
      <c r="P95" s="64">
        <v>52</v>
      </c>
      <c r="Q95" s="64">
        <v>0</v>
      </c>
      <c r="R95" s="64"/>
      <c r="S95" s="76">
        <f t="shared" si="38"/>
        <v>2247</v>
      </c>
      <c r="T95" s="65">
        <v>610</v>
      </c>
      <c r="U95" s="65">
        <v>1305</v>
      </c>
      <c r="V95" s="65">
        <v>4</v>
      </c>
      <c r="W95" s="65">
        <v>0</v>
      </c>
      <c r="X95" s="65"/>
      <c r="Y95" s="77">
        <f t="shared" si="39"/>
        <v>1919</v>
      </c>
      <c r="Z95" s="64">
        <v>0</v>
      </c>
      <c r="AA95" s="64">
        <v>0</v>
      </c>
      <c r="AB95" s="64">
        <v>0</v>
      </c>
      <c r="AC95" s="64">
        <v>0</v>
      </c>
      <c r="AD95" s="78">
        <f t="shared" si="40"/>
        <v>0</v>
      </c>
      <c r="AE95" s="41"/>
      <c r="AF95" s="67">
        <v>11</v>
      </c>
      <c r="AG95" s="68" t="s">
        <v>44</v>
      </c>
      <c r="AH95" s="69">
        <v>128</v>
      </c>
      <c r="AI95" s="120">
        <v>259</v>
      </c>
      <c r="AJ95" s="71"/>
      <c r="AK95" s="71">
        <f t="shared" si="41"/>
        <v>387</v>
      </c>
      <c r="AL95" s="71"/>
      <c r="AM95" s="72"/>
      <c r="AN95" s="73"/>
      <c r="AO95" s="72"/>
      <c r="AP95" s="72"/>
      <c r="AQ95" s="8"/>
      <c r="AR95" s="8"/>
      <c r="AS95" s="8"/>
      <c r="AT95" s="8"/>
      <c r="AU95" s="8"/>
      <c r="AV95" s="8"/>
      <c r="AW95" s="8"/>
    </row>
    <row r="96" spans="1:49" ht="15.4" x14ac:dyDescent="0.55000000000000004">
      <c r="E96" s="74">
        <v>12</v>
      </c>
      <c r="F96" s="75" t="s">
        <v>48</v>
      </c>
      <c r="G96" s="124">
        <f t="shared" si="34"/>
        <v>77.993961757799397</v>
      </c>
      <c r="H96" s="124">
        <f t="shared" si="30"/>
        <v>66.118752096611871</v>
      </c>
      <c r="I96" s="124">
        <f t="shared" si="35"/>
        <v>78.899698087889973</v>
      </c>
      <c r="J96" s="124">
        <f t="shared" si="31"/>
        <v>0.17204301075268819</v>
      </c>
      <c r="K96" s="64">
        <v>2981</v>
      </c>
      <c r="L96" s="76">
        <f t="shared" si="36"/>
        <v>2325</v>
      </c>
      <c r="M96" s="76">
        <f t="shared" si="37"/>
        <v>1971</v>
      </c>
      <c r="N96" s="64">
        <v>1334</v>
      </c>
      <c r="O96" s="64">
        <v>931</v>
      </c>
      <c r="P96" s="64">
        <v>60</v>
      </c>
      <c r="Q96" s="64">
        <v>0</v>
      </c>
      <c r="R96" s="64"/>
      <c r="S96" s="76">
        <f t="shared" si="38"/>
        <v>2325</v>
      </c>
      <c r="T96" s="65">
        <v>1071</v>
      </c>
      <c r="U96" s="65">
        <v>853</v>
      </c>
      <c r="V96" s="65">
        <v>47</v>
      </c>
      <c r="W96" s="65">
        <v>0</v>
      </c>
      <c r="X96" s="65"/>
      <c r="Y96" s="77">
        <f t="shared" si="39"/>
        <v>1971</v>
      </c>
      <c r="Z96" s="64">
        <v>4</v>
      </c>
      <c r="AA96" s="64">
        <v>0</v>
      </c>
      <c r="AB96" s="76">
        <v>0</v>
      </c>
      <c r="AC96" s="76">
        <v>0</v>
      </c>
      <c r="AD96" s="78">
        <f t="shared" si="40"/>
        <v>4</v>
      </c>
      <c r="AE96" s="41"/>
      <c r="AF96" s="67">
        <v>12</v>
      </c>
      <c r="AG96" s="68" t="s">
        <v>42</v>
      </c>
      <c r="AH96" s="69">
        <v>67</v>
      </c>
      <c r="AI96" s="120">
        <v>314</v>
      </c>
      <c r="AJ96" s="71"/>
      <c r="AK96" s="71">
        <f t="shared" si="41"/>
        <v>381</v>
      </c>
      <c r="AL96" s="71"/>
      <c r="AM96" s="72"/>
      <c r="AN96" s="79"/>
      <c r="AO96" s="72"/>
      <c r="AP96" s="72"/>
      <c r="AQ96" s="8"/>
      <c r="AR96" s="8"/>
      <c r="AS96" s="8"/>
      <c r="AT96" s="8"/>
      <c r="AU96" s="8"/>
      <c r="AV96" s="8"/>
      <c r="AW96" s="8"/>
    </row>
    <row r="97" spans="4:49" ht="15.4" x14ac:dyDescent="0.55000000000000004">
      <c r="E97" s="74">
        <v>13</v>
      </c>
      <c r="F97" s="75" t="s">
        <v>49</v>
      </c>
      <c r="G97" s="124">
        <f t="shared" si="34"/>
        <v>80.981735159817347</v>
      </c>
      <c r="H97" s="124">
        <f t="shared" si="30"/>
        <v>71.004566210045667</v>
      </c>
      <c r="I97" s="124">
        <f t="shared" si="35"/>
        <v>83.584474885844756</v>
      </c>
      <c r="J97" s="124">
        <f t="shared" si="31"/>
        <v>2.8192839018889203E-2</v>
      </c>
      <c r="K97" s="64">
        <v>4380</v>
      </c>
      <c r="L97" s="76">
        <f t="shared" si="36"/>
        <v>3547</v>
      </c>
      <c r="M97" s="76">
        <f t="shared" si="37"/>
        <v>3110</v>
      </c>
      <c r="N97" s="64">
        <v>811</v>
      </c>
      <c r="O97" s="64">
        <v>2689</v>
      </c>
      <c r="P97" s="64">
        <v>47</v>
      </c>
      <c r="Q97" s="64">
        <v>0</v>
      </c>
      <c r="R97" s="64"/>
      <c r="S97" s="76">
        <f t="shared" si="38"/>
        <v>3547</v>
      </c>
      <c r="T97" s="65">
        <v>642</v>
      </c>
      <c r="U97" s="65">
        <v>2462</v>
      </c>
      <c r="V97" s="65">
        <v>6</v>
      </c>
      <c r="W97" s="65">
        <v>0</v>
      </c>
      <c r="X97" s="65"/>
      <c r="Y97" s="77">
        <f t="shared" si="39"/>
        <v>3110</v>
      </c>
      <c r="Z97" s="64">
        <v>1</v>
      </c>
      <c r="AA97" s="64">
        <v>0</v>
      </c>
      <c r="AB97" s="64">
        <v>0</v>
      </c>
      <c r="AC97" s="64">
        <v>0</v>
      </c>
      <c r="AD97" s="78">
        <f t="shared" si="40"/>
        <v>1</v>
      </c>
      <c r="AE97" s="41"/>
      <c r="AF97" s="67">
        <v>13</v>
      </c>
      <c r="AG97" s="68" t="s">
        <v>49</v>
      </c>
      <c r="AH97" s="69">
        <v>217</v>
      </c>
      <c r="AI97" s="120">
        <v>334</v>
      </c>
      <c r="AJ97" s="71"/>
      <c r="AK97" s="71">
        <f t="shared" si="41"/>
        <v>551</v>
      </c>
      <c r="AL97" s="71"/>
      <c r="AM97" s="72"/>
      <c r="AN97" s="73"/>
      <c r="AO97" s="72"/>
      <c r="AP97" s="72"/>
      <c r="AQ97" s="8"/>
      <c r="AR97" s="8"/>
      <c r="AS97" s="8"/>
      <c r="AT97" s="8"/>
      <c r="AU97" s="8"/>
      <c r="AV97" s="8"/>
      <c r="AW97" s="8"/>
    </row>
    <row r="98" spans="4:49" ht="15.75" thickBot="1" x14ac:dyDescent="0.6">
      <c r="E98" s="126">
        <v>14</v>
      </c>
      <c r="F98" s="81" t="s">
        <v>50</v>
      </c>
      <c r="G98" s="82">
        <f t="shared" si="34"/>
        <v>109.85000000000001</v>
      </c>
      <c r="H98" s="82">
        <f t="shared" si="30"/>
        <v>93.05</v>
      </c>
      <c r="I98" s="82">
        <f t="shared" si="35"/>
        <v>99.050000000000011</v>
      </c>
      <c r="J98" s="82">
        <f t="shared" si="31"/>
        <v>4.5516613563950842E-2</v>
      </c>
      <c r="K98" s="83">
        <v>2000</v>
      </c>
      <c r="L98" s="83">
        <f t="shared" si="36"/>
        <v>2197</v>
      </c>
      <c r="M98" s="83">
        <f t="shared" si="37"/>
        <v>1861</v>
      </c>
      <c r="N98" s="83">
        <v>882</v>
      </c>
      <c r="O98" s="83">
        <v>1251</v>
      </c>
      <c r="P98" s="83">
        <v>64</v>
      </c>
      <c r="Q98" s="83">
        <v>0</v>
      </c>
      <c r="R98" s="83"/>
      <c r="S98" s="83">
        <f t="shared" si="38"/>
        <v>2197</v>
      </c>
      <c r="T98" s="86">
        <v>701</v>
      </c>
      <c r="U98" s="86">
        <v>1143</v>
      </c>
      <c r="V98" s="86">
        <v>17</v>
      </c>
      <c r="W98" s="86">
        <v>0</v>
      </c>
      <c r="X98" s="86"/>
      <c r="Y98" s="86">
        <f t="shared" si="39"/>
        <v>1861</v>
      </c>
      <c r="Z98" s="84">
        <v>1</v>
      </c>
      <c r="AA98" s="84">
        <v>0</v>
      </c>
      <c r="AB98" s="76">
        <v>0</v>
      </c>
      <c r="AC98" s="76">
        <v>0</v>
      </c>
      <c r="AD98" s="87">
        <f t="shared" si="40"/>
        <v>1</v>
      </c>
      <c r="AE98" s="41"/>
      <c r="AF98" s="67">
        <v>14</v>
      </c>
      <c r="AG98" s="68" t="s">
        <v>50</v>
      </c>
      <c r="AH98" s="69">
        <v>52</v>
      </c>
      <c r="AI98" s="120">
        <v>68</v>
      </c>
      <c r="AJ98" s="71"/>
      <c r="AK98" s="71">
        <f t="shared" si="41"/>
        <v>120</v>
      </c>
      <c r="AL98" s="71"/>
      <c r="AM98" s="72"/>
      <c r="AN98" s="79"/>
      <c r="AO98" s="72"/>
      <c r="AP98" s="72"/>
      <c r="AQ98" s="8"/>
      <c r="AR98" s="8"/>
      <c r="AS98" s="8"/>
      <c r="AT98" s="8"/>
      <c r="AU98" s="8"/>
      <c r="AV98" s="8"/>
      <c r="AW98" s="8"/>
    </row>
    <row r="99" spans="4:49" ht="14.65" thickBot="1" x14ac:dyDescent="0.5">
      <c r="E99" s="132"/>
      <c r="F99" s="89" t="s">
        <v>51</v>
      </c>
      <c r="G99" s="90">
        <f t="shared" si="34"/>
        <v>96.631140100191644</v>
      </c>
      <c r="H99" s="90">
        <f t="shared" si="30"/>
        <v>82.271458830649223</v>
      </c>
      <c r="I99" s="90">
        <f t="shared" si="35"/>
        <v>97.217832767373835</v>
      </c>
      <c r="J99" s="90">
        <f t="shared" si="31"/>
        <v>0.11133920183709684</v>
      </c>
      <c r="K99" s="91">
        <f t="shared" ref="K99:Q99" si="42">SUM(K85:K98)</f>
        <v>59486</v>
      </c>
      <c r="L99" s="91">
        <f t="shared" si="42"/>
        <v>57482</v>
      </c>
      <c r="M99" s="91">
        <f t="shared" si="42"/>
        <v>48940</v>
      </c>
      <c r="N99" s="91">
        <f t="shared" si="42"/>
        <v>28008</v>
      </c>
      <c r="O99" s="91">
        <f t="shared" si="42"/>
        <v>27834</v>
      </c>
      <c r="P99" s="91">
        <f t="shared" si="42"/>
        <v>1640</v>
      </c>
      <c r="Q99" s="91">
        <f t="shared" si="42"/>
        <v>0</v>
      </c>
      <c r="R99" s="91">
        <f>R84</f>
        <v>3919</v>
      </c>
      <c r="S99" s="91">
        <f>SUM(S85:S98)</f>
        <v>57482</v>
      </c>
      <c r="T99" s="92">
        <f>SUM(T85:T98)</f>
        <v>23002</v>
      </c>
      <c r="U99" s="92">
        <f>SUM(U85:U98)</f>
        <v>25477</v>
      </c>
      <c r="V99" s="92">
        <f>SUM(V85:V98)</f>
        <v>461</v>
      </c>
      <c r="W99" s="92">
        <f>SUM(W85:W98)</f>
        <v>0</v>
      </c>
      <c r="X99" s="92"/>
      <c r="Y99" s="92">
        <f t="shared" ref="Y99:AD99" si="43">SUM(Y85:Y98)</f>
        <v>48940</v>
      </c>
      <c r="Z99" s="93">
        <f t="shared" si="43"/>
        <v>64</v>
      </c>
      <c r="AA99" s="93">
        <f t="shared" si="43"/>
        <v>0</v>
      </c>
      <c r="AB99" s="93">
        <f t="shared" si="43"/>
        <v>0</v>
      </c>
      <c r="AC99" s="93">
        <f t="shared" si="43"/>
        <v>0</v>
      </c>
      <c r="AD99" s="94">
        <f t="shared" si="43"/>
        <v>64</v>
      </c>
      <c r="AG99" s="95" t="s">
        <v>15</v>
      </c>
      <c r="AH99" s="156">
        <f>SUM(AH85:AH98)</f>
        <v>2166</v>
      </c>
      <c r="AI99" s="156">
        <f>SUM(AI85:AI98)</f>
        <v>6725</v>
      </c>
      <c r="AJ99" s="157">
        <f>AJ84</f>
        <v>638</v>
      </c>
      <c r="AK99" s="60">
        <f>SUM(AK85:AK98)</f>
        <v>8891</v>
      </c>
      <c r="AL99" s="157"/>
      <c r="AM99" s="97"/>
      <c r="AN99" s="97"/>
      <c r="AO99" s="97"/>
      <c r="AP99" s="97"/>
      <c r="AQ99" s="8"/>
      <c r="AR99" s="8"/>
      <c r="AS99" s="8"/>
      <c r="AT99" s="8"/>
      <c r="AU99" s="8"/>
      <c r="AV99" s="8"/>
      <c r="AW99" s="8"/>
    </row>
    <row r="100" spans="4:49" ht="14.65" thickTop="1" x14ac:dyDescent="0.45">
      <c r="E100" s="98"/>
      <c r="F100" s="98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100"/>
      <c r="T100" s="101"/>
      <c r="U100" s="101"/>
      <c r="V100" s="101"/>
      <c r="W100" s="101"/>
      <c r="X100" s="101"/>
      <c r="Y100" s="101"/>
      <c r="Z100" s="8"/>
      <c r="AP100" s="8"/>
      <c r="AQ100" s="8"/>
      <c r="AR100" s="8"/>
      <c r="AS100" s="8"/>
      <c r="AT100" s="8"/>
      <c r="AU100" s="8"/>
      <c r="AV100" s="8"/>
      <c r="AW100" s="8"/>
    </row>
    <row r="101" spans="4:49" ht="15.75" x14ac:dyDescent="0.5"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3"/>
      <c r="U101" s="104" t="s">
        <v>52</v>
      </c>
      <c r="V101" s="105"/>
      <c r="W101" s="105"/>
      <c r="X101" s="105"/>
      <c r="AD101" s="106"/>
      <c r="AE101" s="106"/>
      <c r="AP101" s="8"/>
      <c r="AQ101" s="8"/>
      <c r="AR101" s="8"/>
      <c r="AS101" s="8"/>
      <c r="AT101" s="8"/>
      <c r="AU101" s="8"/>
      <c r="AV101" s="8"/>
      <c r="AW101" s="8"/>
    </row>
    <row r="102" spans="4:49" ht="15.75" x14ac:dyDescent="0.5"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3"/>
      <c r="T102" s="107"/>
      <c r="U102" s="104" t="s">
        <v>53</v>
      </c>
      <c r="AD102" s="106"/>
      <c r="AE102" s="106"/>
      <c r="AP102" s="8"/>
      <c r="AQ102" s="8"/>
      <c r="AR102" s="8"/>
      <c r="AS102" s="8"/>
      <c r="AT102" s="8"/>
      <c r="AU102" s="8"/>
      <c r="AV102" s="8"/>
      <c r="AW102" s="8"/>
    </row>
    <row r="103" spans="4:49" ht="15.75" x14ac:dyDescent="0.5"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3"/>
      <c r="U103" s="104" t="s">
        <v>54</v>
      </c>
      <c r="AD103" s="106"/>
      <c r="AE103" s="106"/>
      <c r="AP103" s="8"/>
      <c r="AQ103" s="8"/>
      <c r="AR103" s="8"/>
      <c r="AS103" s="8"/>
      <c r="AT103" s="8"/>
      <c r="AU103" s="8"/>
      <c r="AV103" s="8"/>
      <c r="AW103" s="8"/>
    </row>
    <row r="104" spans="4:49" ht="15.75" x14ac:dyDescent="0.5"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3"/>
      <c r="U104" s="104"/>
      <c r="AD104" s="106"/>
      <c r="AE104" s="106"/>
      <c r="AP104" s="8"/>
      <c r="AQ104" s="8"/>
      <c r="AR104" s="8"/>
      <c r="AS104" s="8"/>
      <c r="AT104" s="8"/>
      <c r="AU104" s="8"/>
      <c r="AV104" s="8"/>
      <c r="AW104" s="8"/>
    </row>
    <row r="105" spans="4:49" ht="15.75" x14ac:dyDescent="0.5"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3"/>
      <c r="U105" s="104"/>
      <c r="AD105" s="106"/>
      <c r="AE105" s="106"/>
      <c r="AP105" s="8"/>
      <c r="AQ105" s="8"/>
      <c r="AR105" s="8"/>
      <c r="AS105" s="8"/>
      <c r="AT105" s="8"/>
      <c r="AU105" s="8"/>
      <c r="AV105" s="8"/>
      <c r="AW105" s="8"/>
    </row>
    <row r="106" spans="4:49" ht="15.75" x14ac:dyDescent="0.5"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3"/>
      <c r="U106" s="104"/>
      <c r="AD106" s="106"/>
      <c r="AE106" s="106"/>
      <c r="AP106" s="8"/>
      <c r="AQ106" s="8"/>
      <c r="AR106" s="8"/>
      <c r="AS106" s="8"/>
      <c r="AT106" s="8"/>
      <c r="AU106" s="8"/>
      <c r="AV106" s="8"/>
      <c r="AW106" s="8"/>
    </row>
    <row r="107" spans="4:49" ht="15.75" x14ac:dyDescent="0.5"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3"/>
      <c r="U107" s="108" t="s">
        <v>55</v>
      </c>
      <c r="AD107" s="106"/>
      <c r="AE107" s="106"/>
      <c r="AP107" s="8"/>
      <c r="AQ107" s="8"/>
      <c r="AR107" s="8"/>
      <c r="AS107" s="8"/>
      <c r="AT107" s="8"/>
      <c r="AU107" s="8"/>
      <c r="AV107" s="8"/>
      <c r="AW107" s="8"/>
    </row>
    <row r="108" spans="4:49" ht="15.75" x14ac:dyDescent="0.5"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3"/>
      <c r="U108" s="104" t="s">
        <v>56</v>
      </c>
      <c r="AD108" s="106"/>
      <c r="AE108" s="106"/>
      <c r="AP108" s="8"/>
      <c r="AQ108" s="8"/>
      <c r="AR108" s="8"/>
      <c r="AS108" s="8"/>
      <c r="AT108" s="8"/>
      <c r="AU108" s="8"/>
      <c r="AV108" s="8"/>
      <c r="AW108" s="8"/>
    </row>
    <row r="109" spans="4:49" ht="15.75" x14ac:dyDescent="0.5"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3"/>
      <c r="U109" s="104" t="s">
        <v>57</v>
      </c>
      <c r="AD109" s="106"/>
      <c r="AE109" s="106"/>
      <c r="AP109" s="8"/>
      <c r="AQ109" s="8"/>
      <c r="AR109" s="8"/>
      <c r="AS109" s="8"/>
      <c r="AT109" s="8"/>
      <c r="AU109" s="8"/>
      <c r="AV109" s="8"/>
      <c r="AW109" s="8"/>
    </row>
    <row r="110" spans="4:49" ht="14.25" x14ac:dyDescent="0.45"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3"/>
      <c r="U110" s="109"/>
      <c r="AD110" s="106"/>
      <c r="AE110" s="106"/>
      <c r="AP110" s="8"/>
      <c r="AQ110" s="8"/>
      <c r="AR110" s="8"/>
      <c r="AS110" s="8"/>
      <c r="AT110" s="8"/>
      <c r="AU110" s="8"/>
      <c r="AV110" s="8"/>
      <c r="AW110" s="8"/>
    </row>
    <row r="111" spans="4:49" ht="17.649999999999999" x14ac:dyDescent="0.45">
      <c r="D111" s="139" t="s">
        <v>0</v>
      </c>
      <c r="G111" s="3" t="s">
        <v>1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5"/>
      <c r="U111" s="5"/>
      <c r="V111" s="5"/>
      <c r="W111" s="5"/>
      <c r="X111" s="5"/>
      <c r="Y111" s="5"/>
      <c r="AQ111" s="8"/>
      <c r="AR111" s="8"/>
      <c r="AS111" s="8"/>
      <c r="AT111" s="8"/>
      <c r="AU111" s="8"/>
      <c r="AV111" s="8"/>
      <c r="AW111" s="8"/>
    </row>
    <row r="112" spans="4:49" ht="17.649999999999999" x14ac:dyDescent="0.45">
      <c r="G112" s="140" t="s">
        <v>96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5"/>
      <c r="U112" s="5"/>
      <c r="V112" s="5"/>
      <c r="W112" s="5"/>
      <c r="X112" s="5"/>
      <c r="Y112" s="5"/>
      <c r="AQ112" s="8"/>
      <c r="AR112" s="8"/>
      <c r="AS112" s="8"/>
      <c r="AT112" s="8"/>
      <c r="AU112" s="8"/>
      <c r="AV112" s="8"/>
      <c r="AW112" s="8"/>
    </row>
    <row r="113" spans="1:49" ht="15" x14ac:dyDescent="0.45">
      <c r="G113" s="7" t="str">
        <f>G3</f>
        <v>TAHUN AJARAN 2023/2024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5"/>
      <c r="U113" s="5"/>
      <c r="V113" s="5"/>
      <c r="W113" s="5"/>
      <c r="X113" s="5"/>
      <c r="Y113" s="5"/>
      <c r="AQ113" s="8"/>
      <c r="AR113" s="8"/>
      <c r="AS113" s="8"/>
      <c r="AT113" s="8"/>
      <c r="AU113" s="8"/>
      <c r="AV113" s="8"/>
      <c r="AW113" s="8"/>
    </row>
    <row r="114" spans="1:49" ht="15" x14ac:dyDescent="0.45">
      <c r="G114" s="4" t="s">
        <v>4</v>
      </c>
      <c r="H114" s="4"/>
      <c r="I114" s="4"/>
      <c r="J114" s="4"/>
      <c r="K114" s="8"/>
      <c r="L114" s="8"/>
      <c r="M114" s="8"/>
      <c r="N114" s="8"/>
      <c r="O114" s="8"/>
      <c r="P114" s="9"/>
      <c r="Q114" s="9"/>
      <c r="R114" s="9"/>
      <c r="S114" s="4"/>
      <c r="T114" s="10"/>
      <c r="U114" s="5"/>
      <c r="V114" s="5"/>
      <c r="W114" s="5"/>
      <c r="X114" s="5"/>
      <c r="Y114" s="5"/>
      <c r="AQ114" s="8"/>
      <c r="AR114" s="8"/>
      <c r="AS114" s="8"/>
      <c r="AT114" s="8"/>
      <c r="AU114" s="8"/>
      <c r="AV114" s="8"/>
      <c r="AW114" s="8"/>
    </row>
    <row r="115" spans="1:49" ht="15" x14ac:dyDescent="0.45">
      <c r="E115" s="11"/>
      <c r="F115" s="11"/>
      <c r="G115" s="11"/>
      <c r="H115" s="11"/>
      <c r="I115" s="11"/>
      <c r="J115" s="12"/>
      <c r="K115" s="8"/>
      <c r="L115" s="8"/>
      <c r="M115" s="8"/>
      <c r="N115" s="8"/>
      <c r="O115" s="8"/>
      <c r="P115" s="13"/>
      <c r="Q115" s="13"/>
      <c r="R115" s="13"/>
      <c r="S115" s="14"/>
      <c r="T115" s="15"/>
      <c r="U115" s="16"/>
      <c r="AQ115" s="8"/>
      <c r="AR115" s="8"/>
      <c r="AS115" s="8"/>
      <c r="AT115" s="8"/>
      <c r="AU115" s="8"/>
      <c r="AV115" s="8"/>
      <c r="AW115" s="8"/>
    </row>
    <row r="116" spans="1:49" ht="14.65" thickBot="1" x14ac:dyDescent="0.5">
      <c r="E116" s="143" t="s">
        <v>97</v>
      </c>
      <c r="H116" s="18"/>
      <c r="P116" s="19"/>
      <c r="AP116" s="8"/>
      <c r="AQ116" s="8"/>
      <c r="AR116" s="8"/>
      <c r="AS116" s="8"/>
      <c r="AT116" s="8"/>
      <c r="AU116" s="8"/>
      <c r="AV116" s="8"/>
      <c r="AW116" s="8"/>
    </row>
    <row r="117" spans="1:49" ht="25.5" customHeight="1" thickTop="1" x14ac:dyDescent="0.55000000000000004">
      <c r="D117" s="20" t="s">
        <v>6</v>
      </c>
      <c r="E117" s="164" t="s">
        <v>7</v>
      </c>
      <c r="F117" s="167" t="s">
        <v>8</v>
      </c>
      <c r="G117" s="161" t="s">
        <v>98</v>
      </c>
      <c r="H117" s="161" t="s">
        <v>99</v>
      </c>
      <c r="I117" s="170" t="s">
        <v>100</v>
      </c>
      <c r="J117" s="161" t="s">
        <v>101</v>
      </c>
      <c r="K117" s="173" t="s">
        <v>102</v>
      </c>
      <c r="L117" s="161" t="str">
        <f>"Jumlah Siswa 
SSMA /SMK /MA 
/PAKET C "&amp;PROPER(G113)</f>
        <v>Jumlah Siswa 
SSMA /SMK /MA 
/PAKET C Tahun Ajaran 2023/2024</v>
      </c>
      <c r="M117" s="161" t="str">
        <f>"Jumlah Siswa 
SMA /SMK /MA 
/PAKET C "&amp;PROPER(G113)&amp;" 
Usia 13-15 Tahun"</f>
        <v>Jumlah Siswa 
SMA /SMK /MA 
/PAKET C Tahun Ajaran 2023/2024 
Usia 13-15 Tahun</v>
      </c>
      <c r="N117" s="176" t="s">
        <v>14</v>
      </c>
      <c r="O117" s="176"/>
      <c r="P117" s="176"/>
      <c r="Q117" s="176"/>
      <c r="R117" s="176"/>
      <c r="S117" s="176"/>
      <c r="T117" s="177" t="s">
        <v>14</v>
      </c>
      <c r="U117" s="178"/>
      <c r="V117" s="178"/>
      <c r="W117" s="178"/>
      <c r="X117" s="178"/>
      <c r="Y117" s="179"/>
      <c r="Z117" s="180" t="s">
        <v>14</v>
      </c>
      <c r="AA117" s="181"/>
      <c r="AB117" s="181"/>
      <c r="AC117" s="181"/>
      <c r="AD117" s="182"/>
      <c r="AE117" s="21"/>
      <c r="AF117" s="168" t="s">
        <v>7</v>
      </c>
      <c r="AG117" s="168" t="s">
        <v>8</v>
      </c>
      <c r="AH117" s="185" t="s">
        <v>14</v>
      </c>
      <c r="AI117" s="186"/>
      <c r="AJ117" s="22"/>
      <c r="AK117" s="187" t="s">
        <v>15</v>
      </c>
      <c r="AL117" s="23"/>
      <c r="AM117" s="172" t="s">
        <v>103</v>
      </c>
      <c r="AN117" s="172" t="s">
        <v>104</v>
      </c>
      <c r="AO117" s="172" t="s">
        <v>105</v>
      </c>
      <c r="AP117" s="172" t="s">
        <v>18</v>
      </c>
      <c r="AQ117" s="8"/>
      <c r="AR117" s="8"/>
      <c r="AS117" s="8"/>
      <c r="AT117" s="8"/>
      <c r="AU117" s="8"/>
      <c r="AV117" s="8"/>
      <c r="AW117" s="8"/>
    </row>
    <row r="118" spans="1:49" ht="38.25" x14ac:dyDescent="0.45">
      <c r="D118" s="20" t="s">
        <v>20</v>
      </c>
      <c r="E118" s="165"/>
      <c r="F118" s="168"/>
      <c r="G118" s="162"/>
      <c r="H118" s="162"/>
      <c r="I118" s="171"/>
      <c r="J118" s="162"/>
      <c r="K118" s="174"/>
      <c r="L118" s="162"/>
      <c r="M118" s="162"/>
      <c r="N118" s="25"/>
      <c r="O118" s="26"/>
      <c r="P118" s="27" t="s">
        <v>106</v>
      </c>
      <c r="Q118" s="28"/>
      <c r="R118" s="28"/>
      <c r="S118" s="29"/>
      <c r="T118" s="30"/>
      <c r="U118" s="31"/>
      <c r="V118" s="32" t="s">
        <v>107</v>
      </c>
      <c r="W118" s="33"/>
      <c r="X118" s="33"/>
      <c r="Y118" s="34"/>
      <c r="Z118" s="25"/>
      <c r="AA118" s="26"/>
      <c r="AB118" s="35" t="s">
        <v>23</v>
      </c>
      <c r="AC118" s="28"/>
      <c r="AD118" s="36"/>
      <c r="AE118" s="21"/>
      <c r="AF118" s="168"/>
      <c r="AG118" s="168"/>
      <c r="AH118" s="147" t="s">
        <v>108</v>
      </c>
      <c r="AI118" s="148" t="s">
        <v>109</v>
      </c>
      <c r="AJ118" s="149"/>
      <c r="AK118" s="188"/>
      <c r="AL118" s="40"/>
      <c r="AM118" s="162"/>
      <c r="AN118" s="162"/>
      <c r="AO118" s="162"/>
      <c r="AP118" s="162"/>
      <c r="AQ118" s="8"/>
      <c r="AR118" s="8"/>
      <c r="AS118" s="8"/>
      <c r="AT118" s="8"/>
      <c r="AU118" s="8"/>
      <c r="AV118" s="8"/>
      <c r="AW118" s="8"/>
    </row>
    <row r="119" spans="1:49" ht="38.65" thickBot="1" x14ac:dyDescent="0.5">
      <c r="A119" s="24" t="s">
        <v>69</v>
      </c>
      <c r="B119" s="24"/>
      <c r="C119" s="24"/>
      <c r="E119" s="166"/>
      <c r="F119" s="169"/>
      <c r="G119" s="163"/>
      <c r="H119" s="163"/>
      <c r="I119" s="171"/>
      <c r="J119" s="163"/>
      <c r="K119" s="175"/>
      <c r="L119" s="163"/>
      <c r="M119" s="163"/>
      <c r="N119" s="42" t="s">
        <v>110</v>
      </c>
      <c r="O119" s="42" t="s">
        <v>111</v>
      </c>
      <c r="P119" s="43" t="s">
        <v>112</v>
      </c>
      <c r="Q119" s="43" t="s">
        <v>113</v>
      </c>
      <c r="R119" s="43" t="s">
        <v>31</v>
      </c>
      <c r="S119" s="44" t="s">
        <v>32</v>
      </c>
      <c r="T119" s="45" t="s">
        <v>110</v>
      </c>
      <c r="U119" s="45" t="s">
        <v>111</v>
      </c>
      <c r="V119" s="46" t="s">
        <v>112</v>
      </c>
      <c r="W119" s="46" t="s">
        <v>113</v>
      </c>
      <c r="X119" s="46" t="s">
        <v>31</v>
      </c>
      <c r="Y119" s="47" t="s">
        <v>32</v>
      </c>
      <c r="Z119" s="42" t="s">
        <v>110</v>
      </c>
      <c r="AA119" s="42" t="s">
        <v>111</v>
      </c>
      <c r="AB119" s="43" t="s">
        <v>112</v>
      </c>
      <c r="AC119" s="43" t="s">
        <v>113</v>
      </c>
      <c r="AD119" s="48" t="s">
        <v>32</v>
      </c>
      <c r="AE119" s="21"/>
      <c r="AF119" s="168"/>
      <c r="AG119" s="168"/>
      <c r="AH119" s="147" t="s">
        <v>73</v>
      </c>
      <c r="AI119" s="148" t="s">
        <v>114</v>
      </c>
      <c r="AJ119" s="151"/>
      <c r="AK119" s="189"/>
      <c r="AL119" s="40"/>
      <c r="AM119" s="162"/>
      <c r="AN119" s="162"/>
      <c r="AO119" s="162"/>
      <c r="AP119" s="162"/>
      <c r="AQ119" s="8"/>
      <c r="AR119" s="8"/>
      <c r="AS119" s="8"/>
      <c r="AT119" s="8"/>
      <c r="AU119" s="8"/>
      <c r="AV119" s="8"/>
      <c r="AW119" s="8"/>
    </row>
    <row r="120" spans="1:49" ht="14.65" thickBot="1" x14ac:dyDescent="0.5">
      <c r="A120" s="1" t="s">
        <v>76</v>
      </c>
      <c r="B120" s="115">
        <f>ROUND(K120*B121%,0)</f>
        <v>0</v>
      </c>
      <c r="C120" s="116" t="e">
        <f>ROUND(B120-L120,0)</f>
        <v>#NAME?</v>
      </c>
      <c r="E120" s="50"/>
      <c r="F120" s="51" t="s">
        <v>36</v>
      </c>
      <c r="G120" s="52" t="e">
        <f t="shared" ref="G120:G135" si="44">L120/K120*100</f>
        <v>#NAME?</v>
      </c>
      <c r="H120" s="52">
        <f t="shared" ref="H120:H135" si="45">M120/K120*100</f>
        <v>68.553945466160101</v>
      </c>
      <c r="I120" s="52">
        <f t="shared" ref="I120:I135" si="46">(M120+AK120)/K120*100</f>
        <v>75.153817705006219</v>
      </c>
      <c r="J120" s="52" t="e">
        <f t="shared" ref="J120:J135" si="47">AD120/L120*100</f>
        <v>#NAME?</v>
      </c>
      <c r="K120" s="53">
        <f t="shared" ref="K120:Q120" si="48">SUM(K121:K134)</f>
        <v>59486</v>
      </c>
      <c r="L120" s="53" t="e">
        <f t="shared" si="48"/>
        <v>#NAME?</v>
      </c>
      <c r="M120" s="53">
        <f t="shared" si="48"/>
        <v>40780</v>
      </c>
      <c r="N120" s="53" t="e">
        <f t="shared" si="48"/>
        <v>#NAME?</v>
      </c>
      <c r="O120" s="53" t="e">
        <f t="shared" si="48"/>
        <v>#NAME?</v>
      </c>
      <c r="P120" s="53" t="e">
        <f t="shared" si="48"/>
        <v>#NAME?</v>
      </c>
      <c r="Q120" s="53" t="e">
        <f t="shared" si="48"/>
        <v>#NAME?</v>
      </c>
      <c r="R120" s="53"/>
      <c r="S120" s="53" t="e">
        <f>SUM(S121:S134)</f>
        <v>#NAME?</v>
      </c>
      <c r="T120" s="54">
        <f>SUM(T121:T134)</f>
        <v>13550</v>
      </c>
      <c r="U120" s="54">
        <f>SUM(U121:U134)</f>
        <v>13528</v>
      </c>
      <c r="V120" s="54">
        <f>SUM(V121:V134)</f>
        <v>12920</v>
      </c>
      <c r="W120" s="54">
        <f>SUM(W121:W134)</f>
        <v>782</v>
      </c>
      <c r="X120" s="54"/>
      <c r="Y120" s="54">
        <f t="shared" ref="Y120:AD120" si="49">SUM(Y121:Y134)</f>
        <v>40780</v>
      </c>
      <c r="Z120" s="53">
        <f t="shared" si="49"/>
        <v>0</v>
      </c>
      <c r="AA120" s="53">
        <f t="shared" si="49"/>
        <v>0</v>
      </c>
      <c r="AB120" s="53">
        <f t="shared" si="49"/>
        <v>0</v>
      </c>
      <c r="AC120" s="53">
        <f t="shared" si="49"/>
        <v>0</v>
      </c>
      <c r="AD120" s="55">
        <f t="shared" si="49"/>
        <v>0</v>
      </c>
      <c r="AE120" s="56"/>
      <c r="AF120" s="57"/>
      <c r="AG120" s="58" t="s">
        <v>36</v>
      </c>
      <c r="AH120" s="59">
        <f>SUM(AH121:AH134)</f>
        <v>3926</v>
      </c>
      <c r="AI120" s="59">
        <f>SUM(AI121:AI134)</f>
        <v>0</v>
      </c>
      <c r="AJ120" s="60"/>
      <c r="AK120" s="60">
        <f>SUM(AK121:AK134)</f>
        <v>3926</v>
      </c>
      <c r="AL120" s="60"/>
      <c r="AM120" s="60">
        <f>SUM(AM121:AM134)</f>
        <v>0</v>
      </c>
      <c r="AN120" s="60">
        <f>SUM(AN121:AN134)</f>
        <v>0</v>
      </c>
      <c r="AO120" s="60">
        <f>SUM(AO121:AO134)</f>
        <v>3926</v>
      </c>
      <c r="AP120" s="60">
        <f>SUM(AP121:AP134)</f>
        <v>3926</v>
      </c>
      <c r="AQ120" s="8"/>
      <c r="AR120" s="8"/>
      <c r="AS120" s="8"/>
      <c r="AT120" s="8"/>
      <c r="AU120" s="8"/>
      <c r="AV120" s="8"/>
      <c r="AW120" s="8"/>
    </row>
    <row r="121" spans="1:49" ht="15.4" x14ac:dyDescent="0.55000000000000004">
      <c r="A121" s="152" t="s">
        <v>77</v>
      </c>
      <c r="B121" s="95"/>
      <c r="C121" s="153">
        <v>95.61</v>
      </c>
      <c r="D121" s="153">
        <f>B121-C121</f>
        <v>-95.61</v>
      </c>
      <c r="E121" s="61">
        <v>1</v>
      </c>
      <c r="F121" s="62" t="s">
        <v>37</v>
      </c>
      <c r="G121" s="63" t="e">
        <f t="shared" si="44"/>
        <v>#NAME?</v>
      </c>
      <c r="H121" s="63">
        <f t="shared" si="45"/>
        <v>119.99750965010585</v>
      </c>
      <c r="I121" s="63">
        <f t="shared" si="46"/>
        <v>131.00485618229359</v>
      </c>
      <c r="J121" s="63" t="e">
        <f t="shared" si="47"/>
        <v>#NAME?</v>
      </c>
      <c r="K121" s="64">
        <v>8031</v>
      </c>
      <c r="L121" s="64" t="e">
        <f t="shared" ref="L121:L134" si="50">SUM(N121:Q121)</f>
        <v>#NAME?</v>
      </c>
      <c r="M121" s="64">
        <f t="shared" ref="M121:M134" si="51">SUM(T121:W121)</f>
        <v>9637</v>
      </c>
      <c r="N121" s="64" t="e">
        <f t="shared" ref="N121:N134" si="52">SUMIFS(SMA_Jumlah_Siswa_PD_Total,SMA_PD_Kecamatan,$F121)</f>
        <v>#NAME?</v>
      </c>
      <c r="O121" s="64" t="e">
        <f t="shared" ref="O121:O134" si="53">SUMIFS(SMK_Jumlah_Siswa_PD_Total,SMK_PD_Kecamatan,$F121)</f>
        <v>#NAME?</v>
      </c>
      <c r="P121" s="64" t="e">
        <f t="shared" ref="P121:P134" si="54">SUMIFS(MA_Jumlah_Siswa_PD_Total,MA_PD_Kecamatan,$F121)</f>
        <v>#NAME?</v>
      </c>
      <c r="Q121" s="64" t="e">
        <f t="shared" ref="Q121:Q134" si="55">SUMIFS(PAKET_C_Jumlah_Siswa_PD_Total,PAKET_C_PD_Kecamatan,$F121)</f>
        <v>#NAME?</v>
      </c>
      <c r="R121" s="64"/>
      <c r="S121" s="64" t="e">
        <f t="shared" ref="S121:S134" si="56">SUM(N121:Q121)</f>
        <v>#NAME?</v>
      </c>
      <c r="T121" s="65">
        <v>3083</v>
      </c>
      <c r="U121" s="65">
        <v>3084</v>
      </c>
      <c r="V121" s="65">
        <v>3343</v>
      </c>
      <c r="W121" s="65">
        <v>127</v>
      </c>
      <c r="X121" s="65"/>
      <c r="Y121" s="65">
        <f t="shared" ref="Y121:Y134" si="57">SUM(T121:W121)</f>
        <v>9637</v>
      </c>
      <c r="Z121" s="64"/>
      <c r="AA121" s="64"/>
      <c r="AB121" s="64"/>
      <c r="AC121" s="64">
        <v>0</v>
      </c>
      <c r="AD121" s="66">
        <f t="shared" ref="AD121:AD134" si="58">SUM(Z121:AC121)</f>
        <v>0</v>
      </c>
      <c r="AE121" s="41"/>
      <c r="AF121" s="67">
        <v>1</v>
      </c>
      <c r="AG121" s="68" t="s">
        <v>37</v>
      </c>
      <c r="AH121" s="69">
        <v>884</v>
      </c>
      <c r="AI121" s="120"/>
      <c r="AJ121" s="121"/>
      <c r="AK121" s="158">
        <f t="shared" ref="AK121:AK134" si="59">SUM(AH121:AI121)</f>
        <v>884</v>
      </c>
      <c r="AL121" s="71"/>
      <c r="AM121" s="72"/>
      <c r="AN121" s="73"/>
      <c r="AO121" s="72">
        <f t="shared" ref="AO121:AO134" si="60">SUM(AI121:AN121)</f>
        <v>884</v>
      </c>
      <c r="AP121" s="72">
        <f t="shared" ref="AP121:AP134" si="61">SUM(AM121:AO121)</f>
        <v>884</v>
      </c>
      <c r="AQ121" s="8"/>
      <c r="AR121" s="8"/>
      <c r="AS121" s="8"/>
      <c r="AT121" s="8"/>
      <c r="AU121" s="8"/>
      <c r="AV121" s="8"/>
      <c r="AW121" s="8"/>
    </row>
    <row r="122" spans="1:49" ht="15.4" x14ac:dyDescent="0.55000000000000004">
      <c r="A122" s="1" t="s">
        <v>78</v>
      </c>
      <c r="B122" s="122">
        <f>ROUND(K120*B123%,0)</f>
        <v>0</v>
      </c>
      <c r="C122" s="123">
        <f>B122-M120</f>
        <v>-40780</v>
      </c>
      <c r="E122" s="74">
        <v>2</v>
      </c>
      <c r="F122" s="75" t="s">
        <v>38</v>
      </c>
      <c r="G122" s="124" t="e">
        <f t="shared" si="44"/>
        <v>#NAME?</v>
      </c>
      <c r="H122" s="124">
        <f t="shared" si="45"/>
        <v>58.586723768736618</v>
      </c>
      <c r="I122" s="124">
        <f t="shared" si="46"/>
        <v>64.325481798715202</v>
      </c>
      <c r="J122" s="124" t="e">
        <f t="shared" si="47"/>
        <v>#NAME?</v>
      </c>
      <c r="K122" s="64">
        <v>4670</v>
      </c>
      <c r="L122" s="76" t="e">
        <f t="shared" si="50"/>
        <v>#NAME?</v>
      </c>
      <c r="M122" s="76">
        <f t="shared" si="51"/>
        <v>2736</v>
      </c>
      <c r="N122" s="64" t="e">
        <f t="shared" si="52"/>
        <v>#NAME?</v>
      </c>
      <c r="O122" s="64" t="e">
        <f t="shared" si="53"/>
        <v>#NAME?</v>
      </c>
      <c r="P122" s="64" t="e">
        <f t="shared" si="54"/>
        <v>#NAME?</v>
      </c>
      <c r="Q122" s="64" t="e">
        <f t="shared" si="55"/>
        <v>#NAME?</v>
      </c>
      <c r="R122" s="64"/>
      <c r="S122" s="76" t="e">
        <f t="shared" si="56"/>
        <v>#NAME?</v>
      </c>
      <c r="T122" s="65">
        <v>442</v>
      </c>
      <c r="U122" s="65">
        <v>1789</v>
      </c>
      <c r="V122" s="65">
        <v>491</v>
      </c>
      <c r="W122" s="65">
        <v>14</v>
      </c>
      <c r="X122" s="65"/>
      <c r="Y122" s="77">
        <f t="shared" si="57"/>
        <v>2736</v>
      </c>
      <c r="Z122" s="76"/>
      <c r="AA122" s="76"/>
      <c r="AB122" s="76"/>
      <c r="AC122" s="64">
        <v>0</v>
      </c>
      <c r="AD122" s="78">
        <f t="shared" si="58"/>
        <v>0</v>
      </c>
      <c r="AE122" s="41"/>
      <c r="AF122" s="67">
        <v>2</v>
      </c>
      <c r="AG122" s="68" t="s">
        <v>38</v>
      </c>
      <c r="AH122" s="69">
        <v>268</v>
      </c>
      <c r="AI122" s="120"/>
      <c r="AJ122" s="121"/>
      <c r="AK122" s="158">
        <f t="shared" si="59"/>
        <v>268</v>
      </c>
      <c r="AL122" s="71"/>
      <c r="AM122" s="72"/>
      <c r="AN122" s="79"/>
      <c r="AO122" s="72">
        <f t="shared" si="60"/>
        <v>268</v>
      </c>
      <c r="AP122" s="72">
        <f t="shared" si="61"/>
        <v>268</v>
      </c>
      <c r="AQ122" s="8"/>
      <c r="AR122" s="8"/>
      <c r="AS122" s="8"/>
      <c r="AT122" s="8"/>
      <c r="AU122" s="8"/>
      <c r="AV122" s="8"/>
      <c r="AW122" s="8"/>
    </row>
    <row r="123" spans="1:49" ht="15.4" x14ac:dyDescent="0.55000000000000004">
      <c r="A123" s="152" t="s">
        <v>79</v>
      </c>
      <c r="B123" s="95"/>
      <c r="C123" s="95">
        <v>90.25</v>
      </c>
      <c r="D123" s="95">
        <f>B123-C123</f>
        <v>-90.25</v>
      </c>
      <c r="E123" s="74">
        <v>3</v>
      </c>
      <c r="F123" s="75" t="s">
        <v>39</v>
      </c>
      <c r="G123" s="124" t="e">
        <f t="shared" si="44"/>
        <v>#NAME?</v>
      </c>
      <c r="H123" s="124">
        <f t="shared" si="45"/>
        <v>49.015567765567766</v>
      </c>
      <c r="I123" s="124">
        <f t="shared" si="46"/>
        <v>53.205128205128204</v>
      </c>
      <c r="J123" s="124" t="e">
        <f t="shared" si="47"/>
        <v>#NAME?</v>
      </c>
      <c r="K123" s="64">
        <v>4368</v>
      </c>
      <c r="L123" s="76" t="e">
        <f t="shared" si="50"/>
        <v>#NAME?</v>
      </c>
      <c r="M123" s="76">
        <f t="shared" si="51"/>
        <v>2141</v>
      </c>
      <c r="N123" s="64" t="e">
        <f t="shared" si="52"/>
        <v>#NAME?</v>
      </c>
      <c r="O123" s="64" t="e">
        <f t="shared" si="53"/>
        <v>#NAME?</v>
      </c>
      <c r="P123" s="64" t="e">
        <f t="shared" si="54"/>
        <v>#NAME?</v>
      </c>
      <c r="Q123" s="64" t="e">
        <f t="shared" si="55"/>
        <v>#NAME?</v>
      </c>
      <c r="R123" s="64"/>
      <c r="S123" s="76" t="e">
        <f t="shared" si="56"/>
        <v>#NAME?</v>
      </c>
      <c r="T123" s="65">
        <v>697</v>
      </c>
      <c r="U123" s="65">
        <v>288</v>
      </c>
      <c r="V123" s="65">
        <v>1047</v>
      </c>
      <c r="W123" s="65">
        <v>109</v>
      </c>
      <c r="X123" s="65"/>
      <c r="Y123" s="77">
        <f t="shared" si="57"/>
        <v>2141</v>
      </c>
      <c r="Z123" s="76"/>
      <c r="AA123" s="76"/>
      <c r="AB123" s="76"/>
      <c r="AC123" s="64">
        <v>0</v>
      </c>
      <c r="AD123" s="78">
        <f t="shared" si="58"/>
        <v>0</v>
      </c>
      <c r="AE123" s="41"/>
      <c r="AF123" s="67">
        <v>3</v>
      </c>
      <c r="AG123" s="68" t="s">
        <v>39</v>
      </c>
      <c r="AH123" s="69">
        <v>183</v>
      </c>
      <c r="AI123" s="120"/>
      <c r="AJ123" s="121"/>
      <c r="AK123" s="158">
        <f t="shared" si="59"/>
        <v>183</v>
      </c>
      <c r="AL123" s="71"/>
      <c r="AM123" s="72"/>
      <c r="AN123" s="73"/>
      <c r="AO123" s="72">
        <f t="shared" si="60"/>
        <v>183</v>
      </c>
      <c r="AP123" s="72">
        <f t="shared" si="61"/>
        <v>183</v>
      </c>
      <c r="AQ123" s="8"/>
      <c r="AR123" s="8"/>
      <c r="AS123" s="8"/>
      <c r="AT123" s="8"/>
      <c r="AU123" s="8"/>
      <c r="AV123" s="8"/>
      <c r="AW123" s="8"/>
    </row>
    <row r="124" spans="1:49" ht="15.4" x14ac:dyDescent="0.55000000000000004">
      <c r="A124" s="1" t="s">
        <v>80</v>
      </c>
      <c r="B124" s="125">
        <f>K120*B125%</f>
        <v>0</v>
      </c>
      <c r="C124" s="116">
        <f>ROUND(B124-(M120+AK120),0)</f>
        <v>-44706</v>
      </c>
      <c r="E124" s="74">
        <v>4</v>
      </c>
      <c r="F124" s="75" t="s">
        <v>40</v>
      </c>
      <c r="G124" s="124" t="e">
        <f t="shared" si="44"/>
        <v>#NAME?</v>
      </c>
      <c r="H124" s="124">
        <f t="shared" si="45"/>
        <v>51.945080091533178</v>
      </c>
      <c r="I124" s="124">
        <f t="shared" si="46"/>
        <v>56.617086193745237</v>
      </c>
      <c r="J124" s="124" t="e">
        <f t="shared" si="47"/>
        <v>#NAME?</v>
      </c>
      <c r="K124" s="64">
        <v>5244</v>
      </c>
      <c r="L124" s="76" t="e">
        <f t="shared" si="50"/>
        <v>#NAME?</v>
      </c>
      <c r="M124" s="76">
        <f t="shared" si="51"/>
        <v>2724</v>
      </c>
      <c r="N124" s="64" t="e">
        <f t="shared" si="52"/>
        <v>#NAME?</v>
      </c>
      <c r="O124" s="64" t="e">
        <f t="shared" si="53"/>
        <v>#NAME?</v>
      </c>
      <c r="P124" s="64" t="e">
        <f t="shared" si="54"/>
        <v>#NAME?</v>
      </c>
      <c r="Q124" s="64" t="e">
        <f t="shared" si="55"/>
        <v>#NAME?</v>
      </c>
      <c r="R124" s="64"/>
      <c r="S124" s="76" t="e">
        <f t="shared" si="56"/>
        <v>#NAME?</v>
      </c>
      <c r="T124" s="65">
        <v>457</v>
      </c>
      <c r="U124" s="65">
        <v>984</v>
      </c>
      <c r="V124" s="65">
        <v>1245</v>
      </c>
      <c r="W124" s="65">
        <v>38</v>
      </c>
      <c r="X124" s="65"/>
      <c r="Y124" s="77">
        <f t="shared" si="57"/>
        <v>2724</v>
      </c>
      <c r="Z124" s="76"/>
      <c r="AA124" s="76"/>
      <c r="AB124" s="76"/>
      <c r="AC124" s="64">
        <v>0</v>
      </c>
      <c r="AD124" s="78">
        <f t="shared" si="58"/>
        <v>0</v>
      </c>
      <c r="AE124" s="41"/>
      <c r="AF124" s="67">
        <v>4</v>
      </c>
      <c r="AG124" s="68" t="s">
        <v>40</v>
      </c>
      <c r="AH124" s="69">
        <v>245</v>
      </c>
      <c r="AI124" s="120"/>
      <c r="AJ124" s="121"/>
      <c r="AK124" s="158">
        <f t="shared" si="59"/>
        <v>245</v>
      </c>
      <c r="AL124" s="71"/>
      <c r="AM124" s="72"/>
      <c r="AN124" s="79"/>
      <c r="AO124" s="72">
        <f t="shared" si="60"/>
        <v>245</v>
      </c>
      <c r="AP124" s="72">
        <f t="shared" si="61"/>
        <v>245</v>
      </c>
      <c r="AQ124" s="8"/>
      <c r="AR124" s="8"/>
      <c r="AS124" s="8"/>
      <c r="AT124" s="8"/>
      <c r="AU124" s="8"/>
      <c r="AV124" s="8"/>
      <c r="AW124" s="8"/>
    </row>
    <row r="125" spans="1:49" ht="15.4" x14ac:dyDescent="0.55000000000000004">
      <c r="A125" s="152" t="s">
        <v>81</v>
      </c>
      <c r="B125" s="95"/>
      <c r="C125" s="152"/>
      <c r="D125" s="152"/>
      <c r="E125" s="74">
        <v>5</v>
      </c>
      <c r="F125" s="75" t="s">
        <v>41</v>
      </c>
      <c r="G125" s="124" t="e">
        <f t="shared" si="44"/>
        <v>#NAME?</v>
      </c>
      <c r="H125" s="124">
        <f t="shared" si="45"/>
        <v>45.548135781858647</v>
      </c>
      <c r="I125" s="124">
        <f t="shared" si="46"/>
        <v>53.533667223149692</v>
      </c>
      <c r="J125" s="124" t="e">
        <f t="shared" si="47"/>
        <v>#NAME?</v>
      </c>
      <c r="K125" s="64">
        <v>3594</v>
      </c>
      <c r="L125" s="76" t="e">
        <f t="shared" si="50"/>
        <v>#NAME?</v>
      </c>
      <c r="M125" s="76">
        <f t="shared" si="51"/>
        <v>1637</v>
      </c>
      <c r="N125" s="64" t="e">
        <f t="shared" si="52"/>
        <v>#NAME?</v>
      </c>
      <c r="O125" s="64" t="e">
        <f t="shared" si="53"/>
        <v>#NAME?</v>
      </c>
      <c r="P125" s="64" t="e">
        <f t="shared" si="54"/>
        <v>#NAME?</v>
      </c>
      <c r="Q125" s="64" t="e">
        <f t="shared" si="55"/>
        <v>#NAME?</v>
      </c>
      <c r="R125" s="64"/>
      <c r="S125" s="76" t="e">
        <f t="shared" si="56"/>
        <v>#NAME?</v>
      </c>
      <c r="T125" s="65">
        <v>1068</v>
      </c>
      <c r="U125" s="65">
        <v>195</v>
      </c>
      <c r="V125" s="65">
        <v>318</v>
      </c>
      <c r="W125" s="65">
        <v>56</v>
      </c>
      <c r="X125" s="65"/>
      <c r="Y125" s="77">
        <f t="shared" si="57"/>
        <v>1637</v>
      </c>
      <c r="Z125" s="76"/>
      <c r="AA125" s="76"/>
      <c r="AB125" s="76"/>
      <c r="AC125" s="64">
        <v>0</v>
      </c>
      <c r="AD125" s="78">
        <f t="shared" si="58"/>
        <v>0</v>
      </c>
      <c r="AE125" s="41"/>
      <c r="AF125" s="67">
        <v>5</v>
      </c>
      <c r="AG125" s="68" t="s">
        <v>41</v>
      </c>
      <c r="AH125" s="69">
        <v>287</v>
      </c>
      <c r="AI125" s="120"/>
      <c r="AJ125" s="121"/>
      <c r="AK125" s="158">
        <f t="shared" si="59"/>
        <v>287</v>
      </c>
      <c r="AL125" s="71"/>
      <c r="AM125" s="72"/>
      <c r="AN125" s="73"/>
      <c r="AO125" s="72">
        <f t="shared" si="60"/>
        <v>287</v>
      </c>
      <c r="AP125" s="72">
        <f t="shared" si="61"/>
        <v>287</v>
      </c>
      <c r="AQ125" s="8"/>
      <c r="AR125" s="8"/>
      <c r="AS125" s="8"/>
      <c r="AT125" s="8"/>
      <c r="AU125" s="8"/>
      <c r="AV125" s="8"/>
      <c r="AW125" s="8"/>
    </row>
    <row r="126" spans="1:49" ht="15.4" x14ac:dyDescent="0.55000000000000004">
      <c r="E126" s="74">
        <v>6</v>
      </c>
      <c r="F126" s="75" t="s">
        <v>42</v>
      </c>
      <c r="G126" s="124" t="e">
        <f t="shared" si="44"/>
        <v>#NAME?</v>
      </c>
      <c r="H126" s="124">
        <f t="shared" si="45"/>
        <v>34.267444047395145</v>
      </c>
      <c r="I126" s="124">
        <f t="shared" si="46"/>
        <v>41.903328944893737</v>
      </c>
      <c r="J126" s="124" t="e">
        <f t="shared" si="47"/>
        <v>#NAME?</v>
      </c>
      <c r="K126" s="64">
        <v>5317</v>
      </c>
      <c r="L126" s="76" t="e">
        <f t="shared" si="50"/>
        <v>#NAME?</v>
      </c>
      <c r="M126" s="76">
        <f t="shared" si="51"/>
        <v>1822</v>
      </c>
      <c r="N126" s="64" t="e">
        <f t="shared" si="52"/>
        <v>#NAME?</v>
      </c>
      <c r="O126" s="64" t="e">
        <f t="shared" si="53"/>
        <v>#NAME?</v>
      </c>
      <c r="P126" s="64" t="e">
        <f t="shared" si="54"/>
        <v>#NAME?</v>
      </c>
      <c r="Q126" s="64" t="e">
        <f t="shared" si="55"/>
        <v>#NAME?</v>
      </c>
      <c r="R126" s="64"/>
      <c r="S126" s="76" t="e">
        <f t="shared" si="56"/>
        <v>#NAME?</v>
      </c>
      <c r="T126" s="65">
        <v>481</v>
      </c>
      <c r="U126" s="65">
        <v>290</v>
      </c>
      <c r="V126" s="65">
        <v>1031</v>
      </c>
      <c r="W126" s="65">
        <v>20</v>
      </c>
      <c r="X126" s="65"/>
      <c r="Y126" s="77">
        <f t="shared" si="57"/>
        <v>1822</v>
      </c>
      <c r="Z126" s="76"/>
      <c r="AA126" s="76"/>
      <c r="AB126" s="76"/>
      <c r="AC126" s="64">
        <v>0</v>
      </c>
      <c r="AD126" s="78">
        <f t="shared" si="58"/>
        <v>0</v>
      </c>
      <c r="AE126" s="41"/>
      <c r="AF126" s="67">
        <v>6</v>
      </c>
      <c r="AG126" s="68" t="s">
        <v>43</v>
      </c>
      <c r="AH126" s="69">
        <v>406</v>
      </c>
      <c r="AI126" s="120"/>
      <c r="AJ126" s="121"/>
      <c r="AK126" s="158">
        <f t="shared" si="59"/>
        <v>406</v>
      </c>
      <c r="AL126" s="71"/>
      <c r="AM126" s="72"/>
      <c r="AN126" s="79"/>
      <c r="AO126" s="72">
        <f t="shared" si="60"/>
        <v>406</v>
      </c>
      <c r="AP126" s="72">
        <f t="shared" si="61"/>
        <v>406</v>
      </c>
      <c r="AQ126" s="8"/>
      <c r="AR126" s="8"/>
      <c r="AS126" s="8"/>
      <c r="AT126" s="8"/>
      <c r="AU126" s="8"/>
      <c r="AV126" s="8"/>
      <c r="AW126" s="8"/>
    </row>
    <row r="127" spans="1:49" ht="15.4" x14ac:dyDescent="0.55000000000000004">
      <c r="E127" s="74">
        <v>7</v>
      </c>
      <c r="F127" s="75" t="s">
        <v>44</v>
      </c>
      <c r="G127" s="124" t="e">
        <f t="shared" si="44"/>
        <v>#NAME?</v>
      </c>
      <c r="H127" s="124">
        <f t="shared" si="45"/>
        <v>122.72887946270768</v>
      </c>
      <c r="I127" s="124">
        <f t="shared" si="46"/>
        <v>129.83386355602687</v>
      </c>
      <c r="J127" s="124" t="e">
        <f t="shared" si="47"/>
        <v>#NAME?</v>
      </c>
      <c r="K127" s="64">
        <v>5658</v>
      </c>
      <c r="L127" s="76" t="e">
        <f t="shared" si="50"/>
        <v>#NAME?</v>
      </c>
      <c r="M127" s="76">
        <f t="shared" si="51"/>
        <v>6944</v>
      </c>
      <c r="N127" s="64" t="e">
        <f t="shared" si="52"/>
        <v>#NAME?</v>
      </c>
      <c r="O127" s="64" t="e">
        <f t="shared" si="53"/>
        <v>#NAME?</v>
      </c>
      <c r="P127" s="64" t="e">
        <f t="shared" si="54"/>
        <v>#NAME?</v>
      </c>
      <c r="Q127" s="64" t="e">
        <f t="shared" si="55"/>
        <v>#NAME?</v>
      </c>
      <c r="R127" s="64"/>
      <c r="S127" s="76" t="e">
        <f t="shared" si="56"/>
        <v>#NAME?</v>
      </c>
      <c r="T127" s="65">
        <v>3328</v>
      </c>
      <c r="U127" s="65">
        <v>3194</v>
      </c>
      <c r="V127" s="65">
        <v>202</v>
      </c>
      <c r="W127" s="65">
        <v>220</v>
      </c>
      <c r="X127" s="65"/>
      <c r="Y127" s="77">
        <f t="shared" si="57"/>
        <v>6944</v>
      </c>
      <c r="Z127" s="76"/>
      <c r="AA127" s="76"/>
      <c r="AB127" s="76"/>
      <c r="AC127" s="64">
        <v>0</v>
      </c>
      <c r="AD127" s="78">
        <f t="shared" si="58"/>
        <v>0</v>
      </c>
      <c r="AE127" s="41"/>
      <c r="AF127" s="67">
        <v>7</v>
      </c>
      <c r="AG127" s="68" t="s">
        <v>45</v>
      </c>
      <c r="AH127" s="69">
        <v>402</v>
      </c>
      <c r="AI127" s="120"/>
      <c r="AJ127" s="121"/>
      <c r="AK127" s="158">
        <f t="shared" si="59"/>
        <v>402</v>
      </c>
      <c r="AL127" s="71"/>
      <c r="AM127" s="72"/>
      <c r="AN127" s="73"/>
      <c r="AO127" s="72">
        <f t="shared" si="60"/>
        <v>402</v>
      </c>
      <c r="AP127" s="72">
        <f t="shared" si="61"/>
        <v>402</v>
      </c>
      <c r="AQ127" s="8"/>
      <c r="AR127" s="8"/>
      <c r="AS127" s="8"/>
      <c r="AT127" s="8"/>
      <c r="AU127" s="8"/>
      <c r="AV127" s="8"/>
      <c r="AW127" s="8"/>
    </row>
    <row r="128" spans="1:49" ht="15.4" x14ac:dyDescent="0.55000000000000004">
      <c r="E128" s="74">
        <v>8</v>
      </c>
      <c r="F128" s="75" t="s">
        <v>43</v>
      </c>
      <c r="G128" s="124" t="e">
        <f t="shared" si="44"/>
        <v>#NAME?</v>
      </c>
      <c r="H128" s="124">
        <f t="shared" si="45"/>
        <v>103.06996668253213</v>
      </c>
      <c r="I128" s="124">
        <f t="shared" si="46"/>
        <v>108.06758686339839</v>
      </c>
      <c r="J128" s="124" t="e">
        <f t="shared" si="47"/>
        <v>#NAME?</v>
      </c>
      <c r="K128" s="64">
        <v>4202</v>
      </c>
      <c r="L128" s="76" t="e">
        <f t="shared" si="50"/>
        <v>#NAME?</v>
      </c>
      <c r="M128" s="76">
        <f t="shared" si="51"/>
        <v>4331</v>
      </c>
      <c r="N128" s="64" t="e">
        <f t="shared" si="52"/>
        <v>#NAME?</v>
      </c>
      <c r="O128" s="64" t="e">
        <f t="shared" si="53"/>
        <v>#NAME?</v>
      </c>
      <c r="P128" s="64" t="e">
        <f t="shared" si="54"/>
        <v>#NAME?</v>
      </c>
      <c r="Q128" s="64" t="e">
        <f t="shared" si="55"/>
        <v>#NAME?</v>
      </c>
      <c r="R128" s="64"/>
      <c r="S128" s="76" t="e">
        <f t="shared" si="56"/>
        <v>#NAME?</v>
      </c>
      <c r="T128" s="65">
        <v>477</v>
      </c>
      <c r="U128" s="65">
        <v>1899</v>
      </c>
      <c r="V128" s="65">
        <v>1854</v>
      </c>
      <c r="W128" s="65">
        <v>101</v>
      </c>
      <c r="X128" s="65"/>
      <c r="Y128" s="77">
        <f t="shared" si="57"/>
        <v>4331</v>
      </c>
      <c r="Z128" s="76"/>
      <c r="AA128" s="76"/>
      <c r="AB128" s="76"/>
      <c r="AC128" s="64">
        <v>0</v>
      </c>
      <c r="AD128" s="78">
        <f t="shared" si="58"/>
        <v>0</v>
      </c>
      <c r="AE128" s="41"/>
      <c r="AF128" s="67">
        <v>8</v>
      </c>
      <c r="AG128" s="68" t="s">
        <v>46</v>
      </c>
      <c r="AH128" s="69">
        <v>210</v>
      </c>
      <c r="AI128" s="120"/>
      <c r="AJ128" s="121"/>
      <c r="AK128" s="158">
        <f t="shared" si="59"/>
        <v>210</v>
      </c>
      <c r="AL128" s="71"/>
      <c r="AM128" s="72"/>
      <c r="AN128" s="79"/>
      <c r="AO128" s="72">
        <f t="shared" si="60"/>
        <v>210</v>
      </c>
      <c r="AP128" s="72">
        <f t="shared" si="61"/>
        <v>210</v>
      </c>
      <c r="AQ128" s="8"/>
      <c r="AR128" s="8"/>
      <c r="AS128" s="8"/>
      <c r="AT128" s="8"/>
      <c r="AU128" s="8"/>
      <c r="AV128" s="8"/>
      <c r="AW128" s="8"/>
    </row>
    <row r="129" spans="5:49" ht="15.4" x14ac:dyDescent="0.55000000000000004">
      <c r="E129" s="74">
        <v>9</v>
      </c>
      <c r="F129" s="75" t="s">
        <v>45</v>
      </c>
      <c r="G129" s="124" t="e">
        <f t="shared" si="44"/>
        <v>#NAME?</v>
      </c>
      <c r="H129" s="124">
        <f t="shared" si="45"/>
        <v>46.397493908806126</v>
      </c>
      <c r="I129" s="124">
        <f t="shared" si="46"/>
        <v>50.574312565262794</v>
      </c>
      <c r="J129" s="124" t="e">
        <f t="shared" si="47"/>
        <v>#NAME?</v>
      </c>
      <c r="K129" s="64">
        <v>2873</v>
      </c>
      <c r="L129" s="76" t="e">
        <f t="shared" si="50"/>
        <v>#NAME?</v>
      </c>
      <c r="M129" s="76">
        <f t="shared" si="51"/>
        <v>1333</v>
      </c>
      <c r="N129" s="64" t="e">
        <f t="shared" si="52"/>
        <v>#NAME?</v>
      </c>
      <c r="O129" s="64" t="e">
        <f t="shared" si="53"/>
        <v>#NAME?</v>
      </c>
      <c r="P129" s="64" t="e">
        <f t="shared" si="54"/>
        <v>#NAME?</v>
      </c>
      <c r="Q129" s="64" t="e">
        <f t="shared" si="55"/>
        <v>#NAME?</v>
      </c>
      <c r="R129" s="64"/>
      <c r="S129" s="76" t="e">
        <f t="shared" si="56"/>
        <v>#NAME?</v>
      </c>
      <c r="T129" s="65">
        <v>1021</v>
      </c>
      <c r="U129" s="65">
        <v>0</v>
      </c>
      <c r="V129" s="65">
        <v>300</v>
      </c>
      <c r="W129" s="65">
        <v>12</v>
      </c>
      <c r="X129" s="65"/>
      <c r="Y129" s="77">
        <f t="shared" si="57"/>
        <v>1333</v>
      </c>
      <c r="Z129" s="76"/>
      <c r="AA129" s="76"/>
      <c r="AB129" s="76"/>
      <c r="AC129" s="64">
        <v>0</v>
      </c>
      <c r="AD129" s="78">
        <f t="shared" si="58"/>
        <v>0</v>
      </c>
      <c r="AE129" s="41"/>
      <c r="AF129" s="67">
        <v>9</v>
      </c>
      <c r="AG129" s="68" t="s">
        <v>47</v>
      </c>
      <c r="AH129" s="69">
        <v>120</v>
      </c>
      <c r="AI129" s="120"/>
      <c r="AJ129" s="121"/>
      <c r="AK129" s="158">
        <f t="shared" si="59"/>
        <v>120</v>
      </c>
      <c r="AL129" s="71"/>
      <c r="AM129" s="72"/>
      <c r="AN129" s="73"/>
      <c r="AO129" s="72">
        <f t="shared" si="60"/>
        <v>120</v>
      </c>
      <c r="AP129" s="72">
        <f t="shared" si="61"/>
        <v>120</v>
      </c>
      <c r="AQ129" s="8"/>
      <c r="AR129" s="8"/>
      <c r="AS129" s="8"/>
      <c r="AT129" s="8"/>
      <c r="AU129" s="8"/>
      <c r="AV129" s="8"/>
      <c r="AW129" s="8"/>
    </row>
    <row r="130" spans="5:49" ht="15.4" x14ac:dyDescent="0.55000000000000004">
      <c r="E130" s="74">
        <v>10</v>
      </c>
      <c r="F130" s="75" t="s">
        <v>46</v>
      </c>
      <c r="G130" s="124" t="e">
        <f t="shared" si="44"/>
        <v>#NAME?</v>
      </c>
      <c r="H130" s="124">
        <f t="shared" si="45"/>
        <v>72.067510548523202</v>
      </c>
      <c r="I130" s="124">
        <f t="shared" si="46"/>
        <v>81.476793248945143</v>
      </c>
      <c r="J130" s="124" t="e">
        <f t="shared" si="47"/>
        <v>#NAME?</v>
      </c>
      <c r="K130" s="64">
        <v>2370</v>
      </c>
      <c r="L130" s="76" t="e">
        <f t="shared" si="50"/>
        <v>#NAME?</v>
      </c>
      <c r="M130" s="76">
        <f t="shared" si="51"/>
        <v>1708</v>
      </c>
      <c r="N130" s="64" t="e">
        <f t="shared" si="52"/>
        <v>#NAME?</v>
      </c>
      <c r="O130" s="64" t="e">
        <f t="shared" si="53"/>
        <v>#NAME?</v>
      </c>
      <c r="P130" s="64" t="e">
        <f t="shared" si="54"/>
        <v>#NAME?</v>
      </c>
      <c r="Q130" s="64" t="e">
        <f t="shared" si="55"/>
        <v>#NAME?</v>
      </c>
      <c r="R130" s="64"/>
      <c r="S130" s="76" t="e">
        <f t="shared" si="56"/>
        <v>#NAME?</v>
      </c>
      <c r="T130" s="65">
        <v>149</v>
      </c>
      <c r="U130" s="65">
        <v>460</v>
      </c>
      <c r="V130" s="65">
        <v>1090</v>
      </c>
      <c r="W130" s="65">
        <v>9</v>
      </c>
      <c r="X130" s="65"/>
      <c r="Y130" s="77">
        <f t="shared" si="57"/>
        <v>1708</v>
      </c>
      <c r="Z130" s="76"/>
      <c r="AA130" s="76"/>
      <c r="AB130" s="76"/>
      <c r="AC130" s="64">
        <v>0</v>
      </c>
      <c r="AD130" s="78">
        <f t="shared" si="58"/>
        <v>0</v>
      </c>
      <c r="AE130" s="41"/>
      <c r="AF130" s="67">
        <v>10</v>
      </c>
      <c r="AG130" s="68" t="s">
        <v>48</v>
      </c>
      <c r="AH130" s="69">
        <v>223</v>
      </c>
      <c r="AI130" s="120"/>
      <c r="AJ130" s="121"/>
      <c r="AK130" s="158">
        <f t="shared" si="59"/>
        <v>223</v>
      </c>
      <c r="AL130" s="71"/>
      <c r="AM130" s="72"/>
      <c r="AN130" s="79"/>
      <c r="AO130" s="72">
        <f t="shared" si="60"/>
        <v>223</v>
      </c>
      <c r="AP130" s="72">
        <f t="shared" si="61"/>
        <v>223</v>
      </c>
      <c r="AQ130" s="8"/>
      <c r="AR130" s="8"/>
      <c r="AS130" s="8"/>
      <c r="AT130" s="8"/>
      <c r="AU130" s="8"/>
      <c r="AV130" s="8"/>
      <c r="AW130" s="8"/>
    </row>
    <row r="131" spans="5:49" ht="15.4" x14ac:dyDescent="0.55000000000000004">
      <c r="E131" s="74">
        <v>11</v>
      </c>
      <c r="F131" s="75" t="s">
        <v>47</v>
      </c>
      <c r="G131" s="124" t="e">
        <f t="shared" si="44"/>
        <v>#NAME?</v>
      </c>
      <c r="H131" s="124">
        <f t="shared" si="45"/>
        <v>44.628751974723542</v>
      </c>
      <c r="I131" s="124">
        <f t="shared" si="46"/>
        <v>49.025803054239077</v>
      </c>
      <c r="J131" s="124" t="e">
        <f t="shared" si="47"/>
        <v>#NAME?</v>
      </c>
      <c r="K131" s="64">
        <v>3798</v>
      </c>
      <c r="L131" s="76" t="e">
        <f t="shared" si="50"/>
        <v>#NAME?</v>
      </c>
      <c r="M131" s="76">
        <f t="shared" si="51"/>
        <v>1695</v>
      </c>
      <c r="N131" s="64" t="e">
        <f t="shared" si="52"/>
        <v>#NAME?</v>
      </c>
      <c r="O131" s="64" t="e">
        <f t="shared" si="53"/>
        <v>#NAME?</v>
      </c>
      <c r="P131" s="64" t="e">
        <f t="shared" si="54"/>
        <v>#NAME?</v>
      </c>
      <c r="Q131" s="64" t="e">
        <f t="shared" si="55"/>
        <v>#NAME?</v>
      </c>
      <c r="R131" s="64"/>
      <c r="S131" s="76" t="e">
        <f t="shared" si="56"/>
        <v>#NAME?</v>
      </c>
      <c r="T131" s="65">
        <v>911</v>
      </c>
      <c r="U131" s="65">
        <v>172</v>
      </c>
      <c r="V131" s="65">
        <v>587</v>
      </c>
      <c r="W131" s="65">
        <v>25</v>
      </c>
      <c r="X131" s="65"/>
      <c r="Y131" s="77">
        <f t="shared" si="57"/>
        <v>1695</v>
      </c>
      <c r="Z131" s="76"/>
      <c r="AA131" s="76"/>
      <c r="AB131" s="76"/>
      <c r="AC131" s="64">
        <v>0</v>
      </c>
      <c r="AD131" s="78">
        <f t="shared" si="58"/>
        <v>0</v>
      </c>
      <c r="AE131" s="41"/>
      <c r="AF131" s="67">
        <v>11</v>
      </c>
      <c r="AG131" s="68" t="s">
        <v>44</v>
      </c>
      <c r="AH131" s="69">
        <v>167</v>
      </c>
      <c r="AI131" s="120"/>
      <c r="AJ131" s="121"/>
      <c r="AK131" s="158">
        <f t="shared" si="59"/>
        <v>167</v>
      </c>
      <c r="AL131" s="71"/>
      <c r="AM131" s="72"/>
      <c r="AN131" s="73"/>
      <c r="AO131" s="72">
        <f t="shared" si="60"/>
        <v>167</v>
      </c>
      <c r="AP131" s="72">
        <f t="shared" si="61"/>
        <v>167</v>
      </c>
      <c r="AQ131" s="8"/>
      <c r="AR131" s="8"/>
      <c r="AS131" s="8"/>
      <c r="AT131" s="8"/>
      <c r="AU131" s="8"/>
      <c r="AV131" s="8"/>
      <c r="AW131" s="8"/>
    </row>
    <row r="132" spans="5:49" ht="15.4" x14ac:dyDescent="0.55000000000000004">
      <c r="E132" s="74">
        <v>12</v>
      </c>
      <c r="F132" s="75" t="s">
        <v>48</v>
      </c>
      <c r="G132" s="124" t="e">
        <f t="shared" si="44"/>
        <v>#NAME?</v>
      </c>
      <c r="H132" s="124">
        <f t="shared" si="45"/>
        <v>51.559879235155989</v>
      </c>
      <c r="I132" s="124">
        <f t="shared" si="46"/>
        <v>55.417645085541764</v>
      </c>
      <c r="J132" s="124" t="e">
        <f t="shared" si="47"/>
        <v>#NAME?</v>
      </c>
      <c r="K132" s="64">
        <v>2981</v>
      </c>
      <c r="L132" s="76" t="e">
        <f t="shared" si="50"/>
        <v>#NAME?</v>
      </c>
      <c r="M132" s="76">
        <f t="shared" si="51"/>
        <v>1537</v>
      </c>
      <c r="N132" s="64" t="e">
        <f t="shared" si="52"/>
        <v>#NAME?</v>
      </c>
      <c r="O132" s="64" t="e">
        <f t="shared" si="53"/>
        <v>#NAME?</v>
      </c>
      <c r="P132" s="64" t="e">
        <f t="shared" si="54"/>
        <v>#NAME?</v>
      </c>
      <c r="Q132" s="64" t="e">
        <f t="shared" si="55"/>
        <v>#NAME?</v>
      </c>
      <c r="R132" s="64"/>
      <c r="S132" s="76" t="e">
        <f t="shared" si="56"/>
        <v>#NAME?</v>
      </c>
      <c r="T132" s="65">
        <v>931</v>
      </c>
      <c r="U132" s="65">
        <v>442</v>
      </c>
      <c r="V132" s="65">
        <v>149</v>
      </c>
      <c r="W132" s="65">
        <v>15</v>
      </c>
      <c r="X132" s="65"/>
      <c r="Y132" s="77">
        <f t="shared" si="57"/>
        <v>1537</v>
      </c>
      <c r="Z132" s="76"/>
      <c r="AA132" s="76"/>
      <c r="AB132" s="76"/>
      <c r="AC132" s="64">
        <v>0</v>
      </c>
      <c r="AD132" s="78">
        <f t="shared" si="58"/>
        <v>0</v>
      </c>
      <c r="AE132" s="41"/>
      <c r="AF132" s="67">
        <v>12</v>
      </c>
      <c r="AG132" s="68" t="s">
        <v>42</v>
      </c>
      <c r="AH132" s="69">
        <v>115</v>
      </c>
      <c r="AI132" s="120"/>
      <c r="AJ132" s="121"/>
      <c r="AK132" s="158">
        <f t="shared" si="59"/>
        <v>115</v>
      </c>
      <c r="AL132" s="71"/>
      <c r="AM132" s="72"/>
      <c r="AN132" s="79"/>
      <c r="AO132" s="72">
        <f t="shared" si="60"/>
        <v>115</v>
      </c>
      <c r="AP132" s="72">
        <f t="shared" si="61"/>
        <v>115</v>
      </c>
      <c r="AQ132" s="8"/>
      <c r="AR132" s="8"/>
      <c r="AS132" s="8"/>
      <c r="AT132" s="8"/>
      <c r="AU132" s="8"/>
      <c r="AV132" s="8"/>
      <c r="AW132" s="8"/>
    </row>
    <row r="133" spans="5:49" ht="15.4" x14ac:dyDescent="0.55000000000000004">
      <c r="E133" s="74">
        <v>13</v>
      </c>
      <c r="F133" s="75" t="s">
        <v>49</v>
      </c>
      <c r="G133" s="124" t="e">
        <f t="shared" si="44"/>
        <v>#NAME?</v>
      </c>
      <c r="H133" s="124">
        <f t="shared" si="45"/>
        <v>46.484018264840181</v>
      </c>
      <c r="I133" s="124">
        <f t="shared" si="46"/>
        <v>52.557077625570784</v>
      </c>
      <c r="J133" s="124" t="e">
        <f t="shared" si="47"/>
        <v>#NAME?</v>
      </c>
      <c r="K133" s="64">
        <v>4380</v>
      </c>
      <c r="L133" s="76" t="e">
        <f t="shared" si="50"/>
        <v>#NAME?</v>
      </c>
      <c r="M133" s="76">
        <f t="shared" si="51"/>
        <v>2036</v>
      </c>
      <c r="N133" s="64" t="e">
        <f t="shared" si="52"/>
        <v>#NAME?</v>
      </c>
      <c r="O133" s="64" t="e">
        <f t="shared" si="53"/>
        <v>#NAME?</v>
      </c>
      <c r="P133" s="64" t="e">
        <f t="shared" si="54"/>
        <v>#NAME?</v>
      </c>
      <c r="Q133" s="64" t="e">
        <f t="shared" si="55"/>
        <v>#NAME?</v>
      </c>
      <c r="R133" s="64"/>
      <c r="S133" s="76" t="e">
        <f t="shared" si="56"/>
        <v>#NAME?</v>
      </c>
      <c r="T133" s="65">
        <v>505</v>
      </c>
      <c r="U133" s="65">
        <v>469</v>
      </c>
      <c r="V133" s="65">
        <v>1040</v>
      </c>
      <c r="W133" s="65">
        <v>22</v>
      </c>
      <c r="X133" s="65"/>
      <c r="Y133" s="77">
        <f t="shared" si="57"/>
        <v>2036</v>
      </c>
      <c r="Z133" s="76"/>
      <c r="AA133" s="76"/>
      <c r="AB133" s="76"/>
      <c r="AC133" s="64">
        <v>0</v>
      </c>
      <c r="AD133" s="78">
        <f t="shared" si="58"/>
        <v>0</v>
      </c>
      <c r="AE133" s="41"/>
      <c r="AF133" s="67">
        <v>13</v>
      </c>
      <c r="AG133" s="68" t="s">
        <v>49</v>
      </c>
      <c r="AH133" s="69">
        <v>266</v>
      </c>
      <c r="AI133" s="120"/>
      <c r="AJ133" s="121"/>
      <c r="AK133" s="158">
        <f t="shared" si="59"/>
        <v>266</v>
      </c>
      <c r="AL133" s="71"/>
      <c r="AM133" s="72"/>
      <c r="AN133" s="73"/>
      <c r="AO133" s="72">
        <f t="shared" si="60"/>
        <v>266</v>
      </c>
      <c r="AP133" s="72">
        <f t="shared" si="61"/>
        <v>266</v>
      </c>
      <c r="AQ133" s="8"/>
      <c r="AR133" s="8"/>
      <c r="AS133" s="8"/>
      <c r="AT133" s="8"/>
      <c r="AU133" s="8"/>
      <c r="AV133" s="8"/>
      <c r="AW133" s="8"/>
    </row>
    <row r="134" spans="5:49" ht="15.75" thickBot="1" x14ac:dyDescent="0.6">
      <c r="E134" s="80">
        <v>14</v>
      </c>
      <c r="F134" s="81" t="s">
        <v>50</v>
      </c>
      <c r="G134" s="82" t="e">
        <f t="shared" si="44"/>
        <v>#NAME?</v>
      </c>
      <c r="H134" s="82">
        <f t="shared" si="45"/>
        <v>24.95</v>
      </c>
      <c r="I134" s="82">
        <f t="shared" si="46"/>
        <v>32.450000000000003</v>
      </c>
      <c r="J134" s="82" t="e">
        <f t="shared" si="47"/>
        <v>#NAME?</v>
      </c>
      <c r="K134" s="84">
        <v>2000</v>
      </c>
      <c r="L134" s="83" t="e">
        <f t="shared" si="50"/>
        <v>#NAME?</v>
      </c>
      <c r="M134" s="83">
        <f t="shared" si="51"/>
        <v>499</v>
      </c>
      <c r="N134" s="84" t="e">
        <f t="shared" si="52"/>
        <v>#NAME?</v>
      </c>
      <c r="O134" s="64" t="e">
        <f t="shared" si="53"/>
        <v>#NAME?</v>
      </c>
      <c r="P134" s="64" t="e">
        <f t="shared" si="54"/>
        <v>#NAME?</v>
      </c>
      <c r="Q134" s="64" t="e">
        <f t="shared" si="55"/>
        <v>#NAME?</v>
      </c>
      <c r="R134" s="84"/>
      <c r="S134" s="83" t="e">
        <f t="shared" si="56"/>
        <v>#NAME?</v>
      </c>
      <c r="T134" s="65">
        <v>0</v>
      </c>
      <c r="U134" s="65">
        <v>262</v>
      </c>
      <c r="V134" s="65">
        <v>223</v>
      </c>
      <c r="W134" s="65">
        <v>14</v>
      </c>
      <c r="X134" s="85"/>
      <c r="Y134" s="86">
        <f t="shared" si="57"/>
        <v>499</v>
      </c>
      <c r="Z134" s="83"/>
      <c r="AA134" s="83"/>
      <c r="AB134" s="83"/>
      <c r="AC134" s="64">
        <v>0</v>
      </c>
      <c r="AD134" s="87">
        <f t="shared" si="58"/>
        <v>0</v>
      </c>
      <c r="AE134" s="41"/>
      <c r="AF134" s="67">
        <v>14</v>
      </c>
      <c r="AG134" s="68" t="s">
        <v>50</v>
      </c>
      <c r="AH134" s="69">
        <v>150</v>
      </c>
      <c r="AI134" s="120"/>
      <c r="AJ134" s="121"/>
      <c r="AK134" s="158">
        <f t="shared" si="59"/>
        <v>150</v>
      </c>
      <c r="AL134" s="71"/>
      <c r="AM134" s="72"/>
      <c r="AN134" s="79"/>
      <c r="AO134" s="72">
        <f t="shared" si="60"/>
        <v>150</v>
      </c>
      <c r="AP134" s="72">
        <f t="shared" si="61"/>
        <v>150</v>
      </c>
      <c r="AQ134" s="8"/>
      <c r="AR134" s="8"/>
      <c r="AS134" s="8"/>
      <c r="AT134" s="8"/>
      <c r="AU134" s="8"/>
      <c r="AV134" s="8"/>
      <c r="AW134" s="8"/>
    </row>
    <row r="135" spans="5:49" ht="14.65" thickBot="1" x14ac:dyDescent="0.5">
      <c r="E135" s="88"/>
      <c r="F135" s="89" t="s">
        <v>51</v>
      </c>
      <c r="G135" s="90" t="e">
        <f t="shared" si="44"/>
        <v>#NAME?</v>
      </c>
      <c r="H135" s="90">
        <f t="shared" si="45"/>
        <v>68.553945466160101</v>
      </c>
      <c r="I135" s="90">
        <f t="shared" si="46"/>
        <v>68.553945466160101</v>
      </c>
      <c r="J135" s="90" t="e">
        <f t="shared" si="47"/>
        <v>#NAME?</v>
      </c>
      <c r="K135" s="91">
        <f t="shared" ref="K135:Q135" si="62">SUM(K121:K134)</f>
        <v>59486</v>
      </c>
      <c r="L135" s="91" t="e">
        <f t="shared" si="62"/>
        <v>#NAME?</v>
      </c>
      <c r="M135" s="91">
        <f t="shared" si="62"/>
        <v>40780</v>
      </c>
      <c r="N135" s="91" t="e">
        <f t="shared" si="62"/>
        <v>#NAME?</v>
      </c>
      <c r="O135" s="91" t="e">
        <f t="shared" si="62"/>
        <v>#NAME?</v>
      </c>
      <c r="P135" s="91" t="e">
        <f t="shared" si="62"/>
        <v>#NAME?</v>
      </c>
      <c r="Q135" s="91" t="e">
        <f t="shared" si="62"/>
        <v>#NAME?</v>
      </c>
      <c r="R135" s="91"/>
      <c r="S135" s="91" t="e">
        <f>SUM(S121:S134)</f>
        <v>#NAME?</v>
      </c>
      <c r="T135" s="92">
        <f>SUM(T121:T134)</f>
        <v>13550</v>
      </c>
      <c r="U135" s="92">
        <f>SUM(U121:U134)</f>
        <v>13528</v>
      </c>
      <c r="V135" s="92">
        <f>SUM(V121:V134)</f>
        <v>12920</v>
      </c>
      <c r="W135" s="92">
        <f>SUM(W121:W134)</f>
        <v>782</v>
      </c>
      <c r="X135" s="92"/>
      <c r="Y135" s="92">
        <f t="shared" ref="Y135:AD135" si="63">SUM(Y121:Y134)</f>
        <v>40780</v>
      </c>
      <c r="Z135" s="93">
        <f t="shared" si="63"/>
        <v>0</v>
      </c>
      <c r="AA135" s="93">
        <f t="shared" si="63"/>
        <v>0</v>
      </c>
      <c r="AB135" s="93">
        <f t="shared" si="63"/>
        <v>0</v>
      </c>
      <c r="AC135" s="93">
        <f t="shared" si="63"/>
        <v>0</v>
      </c>
      <c r="AD135" s="94">
        <f t="shared" si="63"/>
        <v>0</v>
      </c>
      <c r="AG135" s="95" t="s">
        <v>15</v>
      </c>
      <c r="AH135" s="59">
        <f>SUM(AH136:AH149)</f>
        <v>0</v>
      </c>
      <c r="AI135" s="59">
        <f>SUM(AI136:AI149)</f>
        <v>0</v>
      </c>
      <c r="AJ135" s="60"/>
      <c r="AK135" s="60">
        <f>SUM(AK136:AK149)</f>
        <v>0</v>
      </c>
      <c r="AL135" s="97"/>
      <c r="AM135" s="97">
        <f>SUM(AM121:AM134)</f>
        <v>0</v>
      </c>
      <c r="AN135" s="97">
        <f>SUM(AN121:AN134)</f>
        <v>0</v>
      </c>
      <c r="AO135" s="97">
        <f>SUM(AO121:AO134)</f>
        <v>3926</v>
      </c>
      <c r="AP135" s="97">
        <f>SUM(AP121:AP134)</f>
        <v>3926</v>
      </c>
      <c r="AQ135" s="8"/>
      <c r="AR135" s="8"/>
      <c r="AS135" s="8"/>
      <c r="AT135" s="8"/>
      <c r="AU135" s="8"/>
      <c r="AV135" s="8"/>
      <c r="AW135" s="8"/>
    </row>
    <row r="136" spans="5:49" ht="14.65" thickTop="1" x14ac:dyDescent="0.45">
      <c r="E136" s="98"/>
      <c r="F136" s="98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100"/>
      <c r="T136" s="101"/>
      <c r="U136" s="101"/>
      <c r="V136" s="101"/>
      <c r="W136" s="101"/>
      <c r="X136" s="101"/>
      <c r="Y136" s="101"/>
      <c r="Z136" s="8"/>
      <c r="AP136" s="8"/>
      <c r="AQ136" s="8"/>
      <c r="AR136" s="8"/>
      <c r="AS136" s="8"/>
      <c r="AT136" s="8"/>
      <c r="AU136" s="8"/>
      <c r="AV136" s="8"/>
      <c r="AW136" s="8"/>
    </row>
    <row r="137" spans="5:49" ht="15.75" x14ac:dyDescent="0.5"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3"/>
      <c r="U137" s="104" t="s">
        <v>52</v>
      </c>
      <c r="V137" s="105"/>
      <c r="W137" s="105"/>
      <c r="X137" s="105"/>
      <c r="AD137" s="106"/>
      <c r="AE137" s="106"/>
      <c r="AP137" s="8"/>
      <c r="AQ137" s="8"/>
      <c r="AR137" s="8"/>
      <c r="AS137" s="8"/>
      <c r="AT137" s="8"/>
      <c r="AU137" s="8"/>
      <c r="AV137" s="8"/>
      <c r="AW137" s="8"/>
    </row>
    <row r="138" spans="5:49" ht="15.75" x14ac:dyDescent="0.5"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3"/>
      <c r="T138" s="107"/>
      <c r="U138" s="104" t="s">
        <v>53</v>
      </c>
      <c r="AD138" s="106"/>
      <c r="AE138" s="106"/>
      <c r="AP138" s="8"/>
      <c r="AQ138" s="8"/>
      <c r="AR138" s="8"/>
      <c r="AS138" s="8"/>
      <c r="AT138" s="8"/>
      <c r="AU138" s="8"/>
      <c r="AV138" s="8"/>
      <c r="AW138" s="8"/>
    </row>
    <row r="139" spans="5:49" ht="15.75" x14ac:dyDescent="0.5"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3"/>
      <c r="U139" s="104" t="s">
        <v>54</v>
      </c>
      <c r="AD139" s="106"/>
      <c r="AE139" s="106"/>
      <c r="AP139" s="8"/>
      <c r="AQ139" s="8"/>
      <c r="AR139" s="8"/>
      <c r="AS139" s="8"/>
      <c r="AT139" s="8"/>
      <c r="AU139" s="8"/>
      <c r="AV139" s="8"/>
      <c r="AW139" s="8"/>
    </row>
    <row r="140" spans="5:49" ht="15.75" x14ac:dyDescent="0.5"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3"/>
      <c r="U140" s="104"/>
      <c r="AD140" s="106"/>
      <c r="AE140" s="106"/>
      <c r="AP140" s="8"/>
      <c r="AQ140" s="8"/>
      <c r="AR140" s="8"/>
      <c r="AS140" s="8"/>
      <c r="AT140" s="8"/>
      <c r="AU140" s="8"/>
      <c r="AV140" s="8"/>
      <c r="AW140" s="8"/>
    </row>
    <row r="141" spans="5:49" ht="15.75" x14ac:dyDescent="0.5"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3"/>
      <c r="U141" s="104"/>
      <c r="AD141" s="106"/>
      <c r="AE141" s="106"/>
      <c r="AP141" s="8"/>
      <c r="AQ141" s="8"/>
      <c r="AR141" s="8"/>
      <c r="AS141" s="8"/>
      <c r="AT141" s="8"/>
      <c r="AU141" s="8"/>
      <c r="AV141" s="8"/>
      <c r="AW141" s="8"/>
    </row>
    <row r="142" spans="5:49" ht="15.75" x14ac:dyDescent="0.5"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3"/>
      <c r="U142" s="104"/>
      <c r="AD142" s="106"/>
      <c r="AE142" s="106"/>
      <c r="AP142" s="8"/>
      <c r="AQ142" s="8"/>
      <c r="AR142" s="8"/>
      <c r="AS142" s="8"/>
      <c r="AT142" s="8"/>
      <c r="AU142" s="8"/>
      <c r="AV142" s="8"/>
      <c r="AW142" s="8"/>
    </row>
    <row r="143" spans="5:49" ht="15.75" x14ac:dyDescent="0.5"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3"/>
      <c r="U143" s="108" t="s">
        <v>55</v>
      </c>
      <c r="AD143" s="106"/>
      <c r="AE143" s="106"/>
      <c r="AP143" s="8"/>
      <c r="AQ143" s="8"/>
      <c r="AR143" s="8"/>
      <c r="AS143" s="8"/>
      <c r="AT143" s="8"/>
      <c r="AU143" s="8"/>
      <c r="AV143" s="8"/>
      <c r="AW143" s="8"/>
    </row>
    <row r="144" spans="5:49" ht="15.75" x14ac:dyDescent="0.5"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3"/>
      <c r="U144" s="104" t="s">
        <v>56</v>
      </c>
      <c r="AD144" s="106"/>
      <c r="AE144" s="106"/>
      <c r="AP144" s="8"/>
      <c r="AQ144" s="8"/>
      <c r="AR144" s="8"/>
      <c r="AS144" s="8"/>
      <c r="AT144" s="8"/>
      <c r="AU144" s="8"/>
      <c r="AV144" s="8"/>
      <c r="AW144" s="8"/>
    </row>
    <row r="145" spans="1:49" ht="15.75" x14ac:dyDescent="0.5"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3"/>
      <c r="U145" s="104" t="s">
        <v>57</v>
      </c>
      <c r="AD145" s="106"/>
      <c r="AE145" s="106"/>
      <c r="AP145" s="8"/>
      <c r="AQ145" s="8"/>
      <c r="AR145" s="8"/>
      <c r="AS145" s="8"/>
      <c r="AT145" s="8"/>
      <c r="AU145" s="8"/>
      <c r="AV145" s="8"/>
      <c r="AW145" s="8"/>
    </row>
    <row r="146" spans="1:49" ht="14.25" x14ac:dyDescent="0.45"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3"/>
      <c r="U146" s="109"/>
      <c r="AD146" s="106"/>
      <c r="AE146" s="106"/>
      <c r="AP146" s="8"/>
      <c r="AQ146" s="8"/>
      <c r="AR146" s="8"/>
      <c r="AS146" s="8"/>
      <c r="AT146" s="8"/>
      <c r="AU146" s="8"/>
      <c r="AV146" s="8"/>
      <c r="AW146" s="8"/>
    </row>
    <row r="147" spans="1:49" ht="17.649999999999999" x14ac:dyDescent="0.45">
      <c r="G147" s="3" t="s">
        <v>1</v>
      </c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5"/>
      <c r="U147" s="5"/>
      <c r="V147" s="5"/>
      <c r="W147" s="5"/>
      <c r="X147" s="5"/>
      <c r="Y147" s="5"/>
      <c r="AQ147" s="8"/>
      <c r="AR147" s="8"/>
      <c r="AS147" s="8"/>
      <c r="AT147" s="8"/>
      <c r="AU147" s="8"/>
      <c r="AV147" s="8"/>
      <c r="AW147" s="8"/>
    </row>
    <row r="148" spans="1:49" ht="17.649999999999999" x14ac:dyDescent="0.45">
      <c r="G148" s="140" t="s">
        <v>115</v>
      </c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5"/>
      <c r="U148" s="5"/>
      <c r="V148" s="5"/>
      <c r="W148" s="5"/>
      <c r="X148" s="5"/>
      <c r="Y148" s="5"/>
      <c r="AQ148" s="8"/>
      <c r="AR148" s="8"/>
      <c r="AS148" s="8"/>
      <c r="AT148" s="8"/>
      <c r="AU148" s="8"/>
      <c r="AV148" s="8"/>
      <c r="AW148" s="8"/>
    </row>
    <row r="149" spans="1:49" ht="15" x14ac:dyDescent="0.45">
      <c r="G149" s="7" t="s">
        <v>116</v>
      </c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5"/>
      <c r="U149" s="5"/>
      <c r="V149" s="5"/>
      <c r="W149" s="5"/>
      <c r="X149" s="5"/>
      <c r="Y149" s="5"/>
      <c r="AQ149" s="8"/>
      <c r="AR149" s="8"/>
      <c r="AS149" s="8"/>
      <c r="AT149" s="8"/>
      <c r="AU149" s="8"/>
      <c r="AV149" s="8"/>
      <c r="AW149" s="8"/>
    </row>
    <row r="150" spans="1:49" ht="15" x14ac:dyDescent="0.45">
      <c r="G150" s="4" t="s">
        <v>4</v>
      </c>
      <c r="H150" s="4"/>
      <c r="I150" s="4"/>
      <c r="J150" s="4"/>
      <c r="K150" s="8"/>
      <c r="L150" s="8"/>
      <c r="M150" s="8"/>
      <c r="N150" s="8"/>
      <c r="O150" s="8"/>
      <c r="P150" s="9"/>
      <c r="Q150" s="9"/>
      <c r="R150" s="9"/>
      <c r="S150" s="4"/>
      <c r="T150" s="10"/>
      <c r="U150" s="5"/>
      <c r="V150" s="5"/>
      <c r="W150" s="5"/>
      <c r="X150" s="5"/>
      <c r="Y150" s="5"/>
      <c r="AQ150" s="8"/>
      <c r="AR150" s="8"/>
      <c r="AS150" s="8"/>
      <c r="AT150" s="8"/>
      <c r="AU150" s="8"/>
      <c r="AV150" s="8"/>
      <c r="AW150" s="8"/>
    </row>
    <row r="151" spans="1:49" ht="15" x14ac:dyDescent="0.45">
      <c r="E151" s="11"/>
      <c r="F151" s="11"/>
      <c r="G151" s="11"/>
      <c r="H151" s="11"/>
      <c r="I151" s="11"/>
      <c r="J151" s="12"/>
      <c r="K151" s="8"/>
      <c r="L151" s="8"/>
      <c r="M151" s="8"/>
      <c r="N151" s="8"/>
      <c r="O151" s="8"/>
      <c r="P151" s="13"/>
      <c r="Q151" s="13"/>
      <c r="R151" s="13"/>
      <c r="S151" s="14"/>
      <c r="T151" s="15"/>
      <c r="U151" s="16"/>
      <c r="AQ151" s="8"/>
      <c r="AR151" s="8"/>
      <c r="AS151" s="8"/>
      <c r="AT151" s="8"/>
      <c r="AU151" s="8"/>
      <c r="AV151" s="8"/>
      <c r="AW151" s="8"/>
    </row>
    <row r="152" spans="1:49" ht="14.65" thickBot="1" x14ac:dyDescent="0.5">
      <c r="E152" s="143" t="s">
        <v>117</v>
      </c>
      <c r="H152" s="18"/>
      <c r="P152" s="19"/>
      <c r="AP152" s="8"/>
      <c r="AQ152" s="8"/>
      <c r="AR152" s="8"/>
      <c r="AS152" s="8"/>
      <c r="AT152" s="8"/>
      <c r="AU152" s="8"/>
      <c r="AV152" s="8"/>
      <c r="AW152" s="8"/>
    </row>
    <row r="153" spans="1:49" ht="59.1" customHeight="1" thickTop="1" x14ac:dyDescent="0.55000000000000004">
      <c r="A153" s="193" t="s">
        <v>118</v>
      </c>
      <c r="B153" s="193"/>
      <c r="C153" s="193"/>
      <c r="D153" s="194"/>
      <c r="E153" s="164" t="s">
        <v>7</v>
      </c>
      <c r="F153" s="167" t="s">
        <v>8</v>
      </c>
      <c r="G153" s="161" t="s">
        <v>119</v>
      </c>
      <c r="H153" s="161" t="s">
        <v>120</v>
      </c>
      <c r="I153" s="170" t="s">
        <v>121</v>
      </c>
      <c r="J153" s="161" t="s">
        <v>122</v>
      </c>
      <c r="K153" s="195" t="s">
        <v>123</v>
      </c>
      <c r="L153" s="161" t="str">
        <f>"Jumlah Siswa 
"
&amp;PROPER(G149)</f>
        <v>Jumlah Siswa 
Paket A, Paket B Dan Paket C</v>
      </c>
      <c r="M153" s="161" t="str">
        <f>"Jumlah Siswa 
 "&amp;PROPER(G149)&amp;" 
Usia 7-18 Tahun"</f>
        <v>Jumlah Siswa 
 Paket A, Paket B Dan Paket C 
Usia 7-18 Tahun</v>
      </c>
      <c r="N153" s="176" t="s">
        <v>124</v>
      </c>
      <c r="O153" s="176"/>
      <c r="P153" s="176"/>
      <c r="Q153" s="176"/>
      <c r="R153" s="176"/>
      <c r="S153" s="176"/>
      <c r="T153" s="177" t="s">
        <v>125</v>
      </c>
      <c r="U153" s="178"/>
      <c r="V153" s="178"/>
      <c r="W153" s="178"/>
      <c r="X153" s="178"/>
      <c r="Y153" s="179"/>
      <c r="Z153" s="180" t="s">
        <v>14</v>
      </c>
      <c r="AA153" s="181"/>
      <c r="AB153" s="181"/>
      <c r="AC153" s="181"/>
      <c r="AD153" s="182"/>
      <c r="AE153" s="21"/>
      <c r="AF153" s="168" t="s">
        <v>7</v>
      </c>
      <c r="AG153" s="168" t="s">
        <v>8</v>
      </c>
      <c r="AH153" s="185" t="s">
        <v>14</v>
      </c>
      <c r="AI153" s="186"/>
      <c r="AJ153" s="22"/>
      <c r="AK153" s="187" t="s">
        <v>15</v>
      </c>
      <c r="AL153" s="23"/>
      <c r="AM153" s="172" t="s">
        <v>103</v>
      </c>
      <c r="AN153" s="172" t="s">
        <v>104</v>
      </c>
      <c r="AO153" s="172" t="s">
        <v>105</v>
      </c>
      <c r="AP153" s="172" t="s">
        <v>18</v>
      </c>
      <c r="AQ153" s="8"/>
      <c r="AR153" s="8"/>
      <c r="AS153" s="8"/>
      <c r="AT153" s="8"/>
      <c r="AU153" s="8"/>
      <c r="AV153" s="8"/>
      <c r="AW153" s="8"/>
    </row>
    <row r="154" spans="1:49" ht="21" customHeight="1" x14ac:dyDescent="0.45">
      <c r="E154" s="165"/>
      <c r="F154" s="168"/>
      <c r="G154" s="162"/>
      <c r="H154" s="162"/>
      <c r="I154" s="171"/>
      <c r="J154" s="162"/>
      <c r="K154" s="196"/>
      <c r="L154" s="162"/>
      <c r="M154" s="162"/>
      <c r="N154" s="25"/>
      <c r="O154" s="26"/>
      <c r="P154" s="27" t="s">
        <v>126</v>
      </c>
      <c r="Q154" s="28"/>
      <c r="R154" s="28"/>
      <c r="S154" s="29"/>
      <c r="T154" s="30"/>
      <c r="U154" s="31"/>
      <c r="V154" s="32" t="s">
        <v>127</v>
      </c>
      <c r="W154" s="33"/>
      <c r="X154" s="33"/>
      <c r="Y154" s="34"/>
      <c r="Z154" s="25"/>
      <c r="AA154" s="26"/>
      <c r="AB154" s="35" t="s">
        <v>23</v>
      </c>
      <c r="AC154" s="28"/>
      <c r="AD154" s="36"/>
      <c r="AE154" s="21"/>
      <c r="AF154" s="168"/>
      <c r="AG154" s="168"/>
      <c r="AH154" s="147" t="s">
        <v>108</v>
      </c>
      <c r="AI154" s="148" t="s">
        <v>109</v>
      </c>
      <c r="AJ154" s="149"/>
      <c r="AK154" s="188"/>
      <c r="AL154" s="40"/>
      <c r="AM154" s="162"/>
      <c r="AN154" s="162"/>
      <c r="AO154" s="162"/>
      <c r="AP154" s="162"/>
      <c r="AQ154" s="8"/>
      <c r="AR154" s="8"/>
      <c r="AS154" s="8"/>
      <c r="AT154" s="8"/>
      <c r="AU154" s="8"/>
      <c r="AV154" s="8"/>
      <c r="AW154" s="8"/>
    </row>
    <row r="155" spans="1:49" ht="39.75" thickBot="1" x14ac:dyDescent="0.5">
      <c r="A155" s="159" t="s">
        <v>69</v>
      </c>
      <c r="B155" s="24"/>
      <c r="C155" s="24"/>
      <c r="E155" s="166"/>
      <c r="F155" s="169"/>
      <c r="G155" s="163"/>
      <c r="H155" s="163"/>
      <c r="I155" s="171"/>
      <c r="J155" s="163"/>
      <c r="K155" s="197"/>
      <c r="L155" s="163"/>
      <c r="M155" s="163"/>
      <c r="N155" s="43" t="s">
        <v>128</v>
      </c>
      <c r="O155" s="43" t="s">
        <v>75</v>
      </c>
      <c r="P155" s="43" t="s">
        <v>113</v>
      </c>
      <c r="Q155" s="43" t="s">
        <v>129</v>
      </c>
      <c r="R155" s="43" t="s">
        <v>31</v>
      </c>
      <c r="S155" s="44" t="s">
        <v>32</v>
      </c>
      <c r="T155" s="46" t="s">
        <v>128</v>
      </c>
      <c r="U155" s="46" t="s">
        <v>75</v>
      </c>
      <c r="V155" s="46" t="s">
        <v>113</v>
      </c>
      <c r="W155" s="46" t="s">
        <v>129</v>
      </c>
      <c r="X155" s="46" t="s">
        <v>31</v>
      </c>
      <c r="Y155" s="47" t="s">
        <v>32</v>
      </c>
      <c r="Z155" s="43" t="s">
        <v>128</v>
      </c>
      <c r="AA155" s="43" t="s">
        <v>75</v>
      </c>
      <c r="AB155" s="43" t="s">
        <v>113</v>
      </c>
      <c r="AC155" s="43" t="s">
        <v>31</v>
      </c>
      <c r="AD155" s="48" t="s">
        <v>32</v>
      </c>
      <c r="AE155" s="21"/>
      <c r="AF155" s="168"/>
      <c r="AG155" s="168"/>
      <c r="AH155" s="147" t="s">
        <v>73</v>
      </c>
      <c r="AI155" s="148" t="s">
        <v>114</v>
      </c>
      <c r="AJ155" s="151"/>
      <c r="AK155" s="189"/>
      <c r="AL155" s="40"/>
      <c r="AM155" s="162"/>
      <c r="AN155" s="162"/>
      <c r="AO155" s="162"/>
      <c r="AP155" s="162"/>
      <c r="AQ155" s="8"/>
      <c r="AR155" s="8"/>
      <c r="AS155" s="8"/>
      <c r="AT155" s="8"/>
      <c r="AU155" s="8"/>
      <c r="AV155" s="8"/>
      <c r="AW155" s="8"/>
    </row>
    <row r="156" spans="1:49" ht="14.65" thickBot="1" x14ac:dyDescent="0.5">
      <c r="A156" s="1" t="s">
        <v>76</v>
      </c>
      <c r="B156" s="115">
        <f>ROUND(K156*B157%,0)</f>
        <v>0</v>
      </c>
      <c r="C156" s="116">
        <f>ROUND(B156-L156,0)</f>
        <v>-5711</v>
      </c>
      <c r="E156" s="50"/>
      <c r="F156" s="51" t="s">
        <v>36</v>
      </c>
      <c r="G156" s="52">
        <f t="shared" ref="G156:G171" si="64">L156/K156*100</f>
        <v>93.256041802743312</v>
      </c>
      <c r="H156" s="52">
        <f t="shared" ref="H156:H171" si="65">M156/K156*100</f>
        <v>39.500326583932072</v>
      </c>
      <c r="I156" s="52">
        <f t="shared" ref="I156:I171" si="66">(M156+AK156)/K156*100</f>
        <v>52.43305029392554</v>
      </c>
      <c r="J156" s="52">
        <f t="shared" ref="J156:J171" si="67">AD156/L156*100</f>
        <v>0</v>
      </c>
      <c r="K156" s="53">
        <f t="shared" ref="K156:X156" si="68">SUM(K157:K170)</f>
        <v>6124</v>
      </c>
      <c r="L156" s="53">
        <f t="shared" si="68"/>
        <v>5711</v>
      </c>
      <c r="M156" s="53">
        <f t="shared" si="68"/>
        <v>2419</v>
      </c>
      <c r="N156" s="53">
        <f t="shared" si="68"/>
        <v>396</v>
      </c>
      <c r="O156" s="53">
        <f t="shared" si="68"/>
        <v>1640</v>
      </c>
      <c r="P156" s="53">
        <f t="shared" si="68"/>
        <v>3675</v>
      </c>
      <c r="Q156" s="53">
        <f t="shared" si="68"/>
        <v>0</v>
      </c>
      <c r="R156" s="53">
        <f t="shared" si="68"/>
        <v>0</v>
      </c>
      <c r="S156" s="53">
        <f t="shared" si="68"/>
        <v>5711</v>
      </c>
      <c r="T156" s="54">
        <f t="shared" si="68"/>
        <v>0</v>
      </c>
      <c r="U156" s="54">
        <f t="shared" si="68"/>
        <v>0</v>
      </c>
      <c r="V156" s="54">
        <f t="shared" si="68"/>
        <v>0</v>
      </c>
      <c r="W156" s="54">
        <f t="shared" si="68"/>
        <v>0</v>
      </c>
      <c r="X156" s="54">
        <f t="shared" si="68"/>
        <v>2419</v>
      </c>
      <c r="Y156" s="54">
        <f t="shared" ref="Y156:Y171" si="69">SUM(T156:X156)</f>
        <v>2419</v>
      </c>
      <c r="Z156" s="53">
        <f>SUM(Z157:Z170)</f>
        <v>0</v>
      </c>
      <c r="AA156" s="53">
        <f>SUM(AA157:AA170)</f>
        <v>0</v>
      </c>
      <c r="AB156" s="53">
        <f>SUM(AB157:AB170)</f>
        <v>0</v>
      </c>
      <c r="AC156" s="53">
        <f>SUM(AC157:AC170)</f>
        <v>0</v>
      </c>
      <c r="AD156" s="55">
        <f>SUM(AD157:AD170)</f>
        <v>0</v>
      </c>
      <c r="AE156" s="56"/>
      <c r="AF156" s="57"/>
      <c r="AG156" s="58" t="s">
        <v>36</v>
      </c>
      <c r="AH156" s="59">
        <f>SUM(AH157:AH170)</f>
        <v>792</v>
      </c>
      <c r="AI156" s="59">
        <f>SUM(AI157:AI170)</f>
        <v>0</v>
      </c>
      <c r="AJ156" s="60"/>
      <c r="AK156" s="60">
        <f>SUM(AK157:AK170)</f>
        <v>792</v>
      </c>
      <c r="AL156" s="60"/>
      <c r="AM156" s="60">
        <f>SUM(AM157:AM170)</f>
        <v>0</v>
      </c>
      <c r="AN156" s="60">
        <f>SUM(AN157:AN170)</f>
        <v>0</v>
      </c>
      <c r="AO156" s="60">
        <f>SUM(AO157:AO170)</f>
        <v>792</v>
      </c>
      <c r="AP156" s="60">
        <f>SUM(AP157:AP170)</f>
        <v>792</v>
      </c>
      <c r="AQ156" s="160">
        <f>(M156+AK156)</f>
        <v>3211</v>
      </c>
      <c r="AR156" s="8"/>
      <c r="AS156" s="8"/>
      <c r="AT156" s="8"/>
      <c r="AU156" s="8"/>
      <c r="AV156" s="8"/>
      <c r="AW156" s="8"/>
    </row>
    <row r="157" spans="1:49" ht="15.4" x14ac:dyDescent="0.55000000000000004">
      <c r="A157" s="152" t="s">
        <v>77</v>
      </c>
      <c r="B157" s="95"/>
      <c r="C157" s="153">
        <v>95.61</v>
      </c>
      <c r="D157" s="153">
        <f>B157-C157</f>
        <v>-95.61</v>
      </c>
      <c r="E157" s="61">
        <v>1</v>
      </c>
      <c r="F157" s="62" t="s">
        <v>37</v>
      </c>
      <c r="G157" s="63">
        <f t="shared" si="64"/>
        <v>127.90988735919899</v>
      </c>
      <c r="H157" s="63">
        <f t="shared" si="65"/>
        <v>55.569461827284108</v>
      </c>
      <c r="I157" s="63">
        <f t="shared" si="66"/>
        <v>80.35043804755945</v>
      </c>
      <c r="J157" s="63">
        <f t="shared" si="67"/>
        <v>0</v>
      </c>
      <c r="K157" s="64">
        <v>799</v>
      </c>
      <c r="L157" s="64">
        <f t="shared" ref="L157:L170" si="70">SUM(N157:R157)</f>
        <v>1022</v>
      </c>
      <c r="M157" s="64">
        <f t="shared" ref="M157:M170" si="71">SUM(T157:X157)</f>
        <v>444</v>
      </c>
      <c r="N157" s="64">
        <v>27</v>
      </c>
      <c r="O157" s="64">
        <v>334</v>
      </c>
      <c r="P157" s="64">
        <v>661</v>
      </c>
      <c r="Q157" s="64"/>
      <c r="R157" s="64"/>
      <c r="S157" s="64">
        <f t="shared" ref="S157:S170" si="72">SUM(N157:Q157)</f>
        <v>1022</v>
      </c>
      <c r="T157" s="65"/>
      <c r="U157" s="65"/>
      <c r="V157" s="65"/>
      <c r="W157" s="65"/>
      <c r="X157" s="65">
        <v>444</v>
      </c>
      <c r="Y157" s="65">
        <f t="shared" si="69"/>
        <v>444</v>
      </c>
      <c r="Z157" s="64"/>
      <c r="AA157" s="64"/>
      <c r="AB157" s="64"/>
      <c r="AC157" s="64"/>
      <c r="AD157" s="66">
        <f t="shared" ref="AD157:AD170" si="73">SUM(Z157:AC157)</f>
        <v>0</v>
      </c>
      <c r="AE157" s="41"/>
      <c r="AF157" s="67">
        <v>1</v>
      </c>
      <c r="AG157" s="68" t="s">
        <v>37</v>
      </c>
      <c r="AH157" s="69">
        <v>198</v>
      </c>
      <c r="AI157" s="120"/>
      <c r="AJ157" s="121"/>
      <c r="AK157" s="158">
        <f t="shared" ref="AK157:AK170" si="74">SUM(AH157:AI157)</f>
        <v>198</v>
      </c>
      <c r="AL157" s="71"/>
      <c r="AM157" s="72"/>
      <c r="AN157" s="73"/>
      <c r="AO157" s="72">
        <f t="shared" ref="AO157:AO170" si="75">SUM(AI157:AN157)</f>
        <v>198</v>
      </c>
      <c r="AP157" s="72">
        <f t="shared" ref="AP157:AP170" si="76">SUM(AM157:AO157)</f>
        <v>198</v>
      </c>
      <c r="AQ157" s="8"/>
      <c r="AR157" s="8"/>
      <c r="AS157" s="8"/>
      <c r="AT157" s="8"/>
      <c r="AU157" s="8"/>
      <c r="AV157" s="8"/>
      <c r="AW157" s="8"/>
    </row>
    <row r="158" spans="1:49" ht="15.4" x14ac:dyDescent="0.55000000000000004">
      <c r="A158" s="1" t="s">
        <v>78</v>
      </c>
      <c r="B158" s="122">
        <f>ROUND(K156*B159%,0)</f>
        <v>0</v>
      </c>
      <c r="C158" s="123">
        <f>B158-M156</f>
        <v>-2419</v>
      </c>
      <c r="E158" s="74">
        <v>2</v>
      </c>
      <c r="F158" s="75" t="s">
        <v>38</v>
      </c>
      <c r="G158" s="124">
        <f t="shared" si="64"/>
        <v>71.31367292225201</v>
      </c>
      <c r="H158" s="124">
        <f t="shared" si="65"/>
        <v>7.5067024128686324</v>
      </c>
      <c r="I158" s="124">
        <f t="shared" si="66"/>
        <v>25.737265415549597</v>
      </c>
      <c r="J158" s="124">
        <f t="shared" si="67"/>
        <v>0</v>
      </c>
      <c r="K158" s="64">
        <v>373</v>
      </c>
      <c r="L158" s="64">
        <f t="shared" si="70"/>
        <v>266</v>
      </c>
      <c r="M158" s="64">
        <f t="shared" si="71"/>
        <v>28</v>
      </c>
      <c r="N158" s="64">
        <v>0</v>
      </c>
      <c r="O158" s="64">
        <v>57</v>
      </c>
      <c r="P158" s="64">
        <v>209</v>
      </c>
      <c r="Q158" s="64"/>
      <c r="R158" s="64"/>
      <c r="S158" s="76">
        <f t="shared" si="72"/>
        <v>266</v>
      </c>
      <c r="T158" s="65"/>
      <c r="U158" s="65"/>
      <c r="V158" s="65"/>
      <c r="W158" s="65"/>
      <c r="X158" s="65">
        <v>28</v>
      </c>
      <c r="Y158" s="77">
        <f t="shared" si="69"/>
        <v>28</v>
      </c>
      <c r="Z158" s="76"/>
      <c r="AA158" s="76"/>
      <c r="AB158" s="76"/>
      <c r="AC158" s="64"/>
      <c r="AD158" s="78">
        <f t="shared" si="73"/>
        <v>0</v>
      </c>
      <c r="AE158" s="41"/>
      <c r="AF158" s="67">
        <v>2</v>
      </c>
      <c r="AG158" s="68" t="s">
        <v>38</v>
      </c>
      <c r="AH158" s="69">
        <v>68</v>
      </c>
      <c r="AI158" s="120"/>
      <c r="AJ158" s="121"/>
      <c r="AK158" s="158">
        <f t="shared" si="74"/>
        <v>68</v>
      </c>
      <c r="AL158" s="71"/>
      <c r="AM158" s="72"/>
      <c r="AN158" s="79"/>
      <c r="AO158" s="72">
        <f t="shared" si="75"/>
        <v>68</v>
      </c>
      <c r="AP158" s="72">
        <f t="shared" si="76"/>
        <v>68</v>
      </c>
      <c r="AQ158" s="8"/>
      <c r="AR158" s="8"/>
      <c r="AS158" s="8"/>
      <c r="AT158" s="8"/>
      <c r="AU158" s="8"/>
      <c r="AV158" s="8"/>
      <c r="AW158" s="8"/>
    </row>
    <row r="159" spans="1:49" ht="15.4" x14ac:dyDescent="0.55000000000000004">
      <c r="A159" s="152" t="s">
        <v>79</v>
      </c>
      <c r="B159" s="95"/>
      <c r="C159" s="95">
        <v>90.25</v>
      </c>
      <c r="D159" s="95">
        <f>B159-C159</f>
        <v>-90.25</v>
      </c>
      <c r="E159" s="74">
        <v>3</v>
      </c>
      <c r="F159" s="75" t="s">
        <v>39</v>
      </c>
      <c r="G159" s="124">
        <f t="shared" si="64"/>
        <v>109.4387755102041</v>
      </c>
      <c r="H159" s="124">
        <f t="shared" si="65"/>
        <v>53.571428571428569</v>
      </c>
      <c r="I159" s="124">
        <f t="shared" si="66"/>
        <v>56.12244897959183</v>
      </c>
      <c r="J159" s="124">
        <f t="shared" si="67"/>
        <v>0</v>
      </c>
      <c r="K159" s="64">
        <v>392</v>
      </c>
      <c r="L159" s="64">
        <f t="shared" si="70"/>
        <v>429</v>
      </c>
      <c r="M159" s="64">
        <f t="shared" si="71"/>
        <v>210</v>
      </c>
      <c r="N159" s="64">
        <v>9</v>
      </c>
      <c r="O159" s="64">
        <v>91</v>
      </c>
      <c r="P159" s="64">
        <v>329</v>
      </c>
      <c r="Q159" s="64"/>
      <c r="R159" s="64"/>
      <c r="S159" s="76">
        <f t="shared" si="72"/>
        <v>429</v>
      </c>
      <c r="T159" s="65"/>
      <c r="U159" s="65"/>
      <c r="V159" s="65"/>
      <c r="W159" s="65"/>
      <c r="X159" s="65">
        <v>210</v>
      </c>
      <c r="Y159" s="77">
        <f t="shared" si="69"/>
        <v>210</v>
      </c>
      <c r="Z159" s="76"/>
      <c r="AA159" s="76"/>
      <c r="AB159" s="76"/>
      <c r="AC159" s="64"/>
      <c r="AD159" s="78">
        <f t="shared" si="73"/>
        <v>0</v>
      </c>
      <c r="AE159" s="41"/>
      <c r="AF159" s="67">
        <v>3</v>
      </c>
      <c r="AG159" s="68" t="s">
        <v>39</v>
      </c>
      <c r="AH159" s="69">
        <v>10</v>
      </c>
      <c r="AI159" s="120"/>
      <c r="AJ159" s="121"/>
      <c r="AK159" s="158">
        <f t="shared" si="74"/>
        <v>10</v>
      </c>
      <c r="AL159" s="71"/>
      <c r="AM159" s="72"/>
      <c r="AN159" s="73"/>
      <c r="AO159" s="72">
        <f t="shared" si="75"/>
        <v>10</v>
      </c>
      <c r="AP159" s="72">
        <f t="shared" si="76"/>
        <v>10</v>
      </c>
      <c r="AQ159" s="8"/>
      <c r="AR159" s="8"/>
      <c r="AS159" s="8"/>
      <c r="AT159" s="8"/>
      <c r="AU159" s="8"/>
      <c r="AV159" s="8"/>
      <c r="AW159" s="8"/>
    </row>
    <row r="160" spans="1:49" ht="15.4" x14ac:dyDescent="0.55000000000000004">
      <c r="A160" s="1" t="s">
        <v>80</v>
      </c>
      <c r="B160" s="125">
        <f>K156*B161%</f>
        <v>730.59320000000002</v>
      </c>
      <c r="C160" s="116">
        <f>ROUND(B160-(M156+AK156),0)</f>
        <v>-2480</v>
      </c>
      <c r="E160" s="74">
        <v>4</v>
      </c>
      <c r="F160" s="75" t="s">
        <v>40</v>
      </c>
      <c r="G160" s="124">
        <f t="shared" si="64"/>
        <v>47.504621072088725</v>
      </c>
      <c r="H160" s="124">
        <f t="shared" si="65"/>
        <v>13.493530499075785</v>
      </c>
      <c r="I160" s="124">
        <f t="shared" si="66"/>
        <v>30.314232902033272</v>
      </c>
      <c r="J160" s="124">
        <f t="shared" si="67"/>
        <v>0</v>
      </c>
      <c r="K160" s="64">
        <v>541</v>
      </c>
      <c r="L160" s="64">
        <f t="shared" si="70"/>
        <v>257</v>
      </c>
      <c r="M160" s="64">
        <f t="shared" si="71"/>
        <v>73</v>
      </c>
      <c r="N160" s="64">
        <v>3</v>
      </c>
      <c r="O160" s="64">
        <v>45</v>
      </c>
      <c r="P160" s="64">
        <v>209</v>
      </c>
      <c r="Q160" s="64"/>
      <c r="R160" s="64"/>
      <c r="S160" s="76">
        <f t="shared" si="72"/>
        <v>257</v>
      </c>
      <c r="T160" s="65"/>
      <c r="U160" s="65"/>
      <c r="V160" s="65"/>
      <c r="W160" s="65"/>
      <c r="X160" s="65">
        <v>73</v>
      </c>
      <c r="Y160" s="77">
        <f t="shared" si="69"/>
        <v>73</v>
      </c>
      <c r="Z160" s="76"/>
      <c r="AA160" s="76"/>
      <c r="AB160" s="76"/>
      <c r="AC160" s="64"/>
      <c r="AD160" s="78">
        <f t="shared" si="73"/>
        <v>0</v>
      </c>
      <c r="AE160" s="41"/>
      <c r="AF160" s="67">
        <v>4</v>
      </c>
      <c r="AG160" s="68" t="s">
        <v>40</v>
      </c>
      <c r="AH160" s="69">
        <v>91</v>
      </c>
      <c r="AI160" s="120"/>
      <c r="AJ160" s="121"/>
      <c r="AK160" s="158">
        <f t="shared" si="74"/>
        <v>91</v>
      </c>
      <c r="AL160" s="71"/>
      <c r="AM160" s="72"/>
      <c r="AN160" s="79"/>
      <c r="AO160" s="72">
        <f t="shared" si="75"/>
        <v>91</v>
      </c>
      <c r="AP160" s="72">
        <f t="shared" si="76"/>
        <v>91</v>
      </c>
      <c r="AQ160" s="8"/>
      <c r="AR160" s="8"/>
      <c r="AS160" s="8"/>
      <c r="AT160" s="8"/>
      <c r="AU160" s="8"/>
      <c r="AV160" s="8"/>
      <c r="AW160" s="8"/>
    </row>
    <row r="161" spans="1:49" ht="15.4" x14ac:dyDescent="0.55000000000000004">
      <c r="A161" s="152" t="s">
        <v>81</v>
      </c>
      <c r="B161" s="95">
        <v>11.93</v>
      </c>
      <c r="C161" s="152"/>
      <c r="D161" s="152"/>
      <c r="E161" s="74">
        <v>5</v>
      </c>
      <c r="F161" s="75" t="s">
        <v>41</v>
      </c>
      <c r="G161" s="124">
        <f t="shared" si="64"/>
        <v>230.97643097643098</v>
      </c>
      <c r="H161" s="124">
        <f t="shared" si="65"/>
        <v>57.239057239057232</v>
      </c>
      <c r="I161" s="124">
        <f t="shared" si="66"/>
        <v>70.707070707070713</v>
      </c>
      <c r="J161" s="124">
        <f t="shared" si="67"/>
        <v>0</v>
      </c>
      <c r="K161" s="64">
        <v>297</v>
      </c>
      <c r="L161" s="64">
        <f t="shared" si="70"/>
        <v>686</v>
      </c>
      <c r="M161" s="64">
        <f t="shared" si="71"/>
        <v>170</v>
      </c>
      <c r="N161" s="64">
        <v>28</v>
      </c>
      <c r="O161" s="64">
        <v>172</v>
      </c>
      <c r="P161" s="64">
        <v>486</v>
      </c>
      <c r="Q161" s="64"/>
      <c r="R161" s="64"/>
      <c r="S161" s="76">
        <f t="shared" si="72"/>
        <v>686</v>
      </c>
      <c r="T161" s="65"/>
      <c r="U161" s="65"/>
      <c r="V161" s="65"/>
      <c r="W161" s="65"/>
      <c r="X161" s="65">
        <v>170</v>
      </c>
      <c r="Y161" s="77">
        <f t="shared" si="69"/>
        <v>170</v>
      </c>
      <c r="Z161" s="76"/>
      <c r="AA161" s="76"/>
      <c r="AB161" s="76"/>
      <c r="AC161" s="64"/>
      <c r="AD161" s="78">
        <f t="shared" si="73"/>
        <v>0</v>
      </c>
      <c r="AE161" s="41"/>
      <c r="AF161" s="67">
        <v>5</v>
      </c>
      <c r="AG161" s="68" t="s">
        <v>41</v>
      </c>
      <c r="AH161" s="69">
        <v>40</v>
      </c>
      <c r="AI161" s="120"/>
      <c r="AJ161" s="121"/>
      <c r="AK161" s="158">
        <f t="shared" si="74"/>
        <v>40</v>
      </c>
      <c r="AL161" s="71"/>
      <c r="AM161" s="72"/>
      <c r="AN161" s="73"/>
      <c r="AO161" s="72">
        <f t="shared" si="75"/>
        <v>40</v>
      </c>
      <c r="AP161" s="72">
        <f t="shared" si="76"/>
        <v>40</v>
      </c>
      <c r="AQ161" s="8"/>
      <c r="AR161" s="8"/>
      <c r="AS161" s="8"/>
      <c r="AT161" s="8"/>
      <c r="AU161" s="8"/>
      <c r="AV161" s="8"/>
      <c r="AW161" s="8"/>
    </row>
    <row r="162" spans="1:49" ht="15.4" x14ac:dyDescent="0.55000000000000004">
      <c r="E162" s="74">
        <v>6</v>
      </c>
      <c r="F162" s="75" t="s">
        <v>42</v>
      </c>
      <c r="G162" s="124">
        <f t="shared" si="64"/>
        <v>36.826783114992722</v>
      </c>
      <c r="H162" s="124">
        <f t="shared" si="65"/>
        <v>10.189228529839884</v>
      </c>
      <c r="I162" s="124">
        <f t="shared" si="66"/>
        <v>19.213973799126638</v>
      </c>
      <c r="J162" s="124">
        <f t="shared" si="67"/>
        <v>0</v>
      </c>
      <c r="K162" s="64">
        <v>687</v>
      </c>
      <c r="L162" s="64">
        <f t="shared" si="70"/>
        <v>253</v>
      </c>
      <c r="M162" s="64">
        <f t="shared" si="71"/>
        <v>70</v>
      </c>
      <c r="N162" s="64">
        <v>0</v>
      </c>
      <c r="O162" s="64">
        <v>139</v>
      </c>
      <c r="P162" s="64">
        <v>114</v>
      </c>
      <c r="Q162" s="64"/>
      <c r="R162" s="64"/>
      <c r="S162" s="76">
        <f t="shared" si="72"/>
        <v>253</v>
      </c>
      <c r="T162" s="65"/>
      <c r="U162" s="65"/>
      <c r="V162" s="65"/>
      <c r="W162" s="65"/>
      <c r="X162" s="65">
        <v>70</v>
      </c>
      <c r="Y162" s="77">
        <f t="shared" si="69"/>
        <v>70</v>
      </c>
      <c r="Z162" s="76"/>
      <c r="AA162" s="76"/>
      <c r="AB162" s="76"/>
      <c r="AC162" s="64"/>
      <c r="AD162" s="78">
        <f t="shared" si="73"/>
        <v>0</v>
      </c>
      <c r="AE162" s="41"/>
      <c r="AF162" s="67">
        <v>6</v>
      </c>
      <c r="AG162" s="68" t="s">
        <v>43</v>
      </c>
      <c r="AH162" s="69">
        <v>62</v>
      </c>
      <c r="AI162" s="120"/>
      <c r="AJ162" s="121"/>
      <c r="AK162" s="158">
        <f t="shared" si="74"/>
        <v>62</v>
      </c>
      <c r="AL162" s="71"/>
      <c r="AM162" s="72"/>
      <c r="AN162" s="79"/>
      <c r="AO162" s="72">
        <f t="shared" si="75"/>
        <v>62</v>
      </c>
      <c r="AP162" s="72">
        <f t="shared" si="76"/>
        <v>62</v>
      </c>
      <c r="AQ162" s="8"/>
      <c r="AR162" s="8"/>
      <c r="AS162" s="8"/>
      <c r="AT162" s="8"/>
      <c r="AU162" s="8"/>
      <c r="AV162" s="8"/>
      <c r="AW162" s="8"/>
    </row>
    <row r="163" spans="1:49" ht="15.4" x14ac:dyDescent="0.55000000000000004">
      <c r="E163" s="74">
        <v>7</v>
      </c>
      <c r="F163" s="75" t="s">
        <v>44</v>
      </c>
      <c r="G163" s="124">
        <f t="shared" si="64"/>
        <v>231.05924596050272</v>
      </c>
      <c r="H163" s="124">
        <f t="shared" si="65"/>
        <v>127.64811490125673</v>
      </c>
      <c r="I163" s="124">
        <f t="shared" si="66"/>
        <v>144.34470377019747</v>
      </c>
      <c r="J163" s="124">
        <f t="shared" si="67"/>
        <v>0</v>
      </c>
      <c r="K163" s="64">
        <v>557</v>
      </c>
      <c r="L163" s="64">
        <f t="shared" si="70"/>
        <v>1287</v>
      </c>
      <c r="M163" s="64">
        <f t="shared" si="71"/>
        <v>711</v>
      </c>
      <c r="N163" s="64">
        <v>98</v>
      </c>
      <c r="O163" s="64">
        <v>440</v>
      </c>
      <c r="P163" s="64">
        <v>749</v>
      </c>
      <c r="Q163" s="64"/>
      <c r="R163" s="64"/>
      <c r="S163" s="76">
        <f t="shared" si="72"/>
        <v>1287</v>
      </c>
      <c r="T163" s="65"/>
      <c r="U163" s="65"/>
      <c r="V163" s="65"/>
      <c r="W163" s="65"/>
      <c r="X163" s="65">
        <v>711</v>
      </c>
      <c r="Y163" s="77">
        <f t="shared" si="69"/>
        <v>711</v>
      </c>
      <c r="Z163" s="76"/>
      <c r="AA163" s="76"/>
      <c r="AB163" s="76"/>
      <c r="AC163" s="64"/>
      <c r="AD163" s="78">
        <f t="shared" si="73"/>
        <v>0</v>
      </c>
      <c r="AE163" s="41"/>
      <c r="AF163" s="67">
        <v>7</v>
      </c>
      <c r="AG163" s="68" t="s">
        <v>45</v>
      </c>
      <c r="AH163" s="69">
        <v>93</v>
      </c>
      <c r="AI163" s="120"/>
      <c r="AJ163" s="121"/>
      <c r="AK163" s="158">
        <f t="shared" si="74"/>
        <v>93</v>
      </c>
      <c r="AL163" s="71"/>
      <c r="AM163" s="72"/>
      <c r="AN163" s="73"/>
      <c r="AO163" s="72">
        <f t="shared" si="75"/>
        <v>93</v>
      </c>
      <c r="AP163" s="72">
        <f t="shared" si="76"/>
        <v>93</v>
      </c>
      <c r="AQ163" s="8"/>
      <c r="AR163" s="8"/>
      <c r="AS163" s="8"/>
      <c r="AT163" s="8"/>
      <c r="AU163" s="8"/>
      <c r="AV163" s="8"/>
      <c r="AW163" s="8"/>
    </row>
    <row r="164" spans="1:49" ht="15.4" x14ac:dyDescent="0.55000000000000004">
      <c r="E164" s="74">
        <v>8</v>
      </c>
      <c r="F164" s="75" t="s">
        <v>43</v>
      </c>
      <c r="G164" s="124">
        <f t="shared" si="64"/>
        <v>85.874799357945435</v>
      </c>
      <c r="H164" s="124">
        <f t="shared" si="65"/>
        <v>51.845906902086682</v>
      </c>
      <c r="I164" s="124">
        <f t="shared" si="66"/>
        <v>61.476725521669337</v>
      </c>
      <c r="J164" s="124">
        <f t="shared" si="67"/>
        <v>0</v>
      </c>
      <c r="K164" s="64">
        <v>623</v>
      </c>
      <c r="L164" s="64">
        <f t="shared" si="70"/>
        <v>535</v>
      </c>
      <c r="M164" s="64">
        <f t="shared" si="71"/>
        <v>323</v>
      </c>
      <c r="N164" s="64">
        <v>129</v>
      </c>
      <c r="O164" s="64">
        <v>80</v>
      </c>
      <c r="P164" s="64">
        <v>326</v>
      </c>
      <c r="Q164" s="64"/>
      <c r="R164" s="64"/>
      <c r="S164" s="76">
        <f t="shared" si="72"/>
        <v>535</v>
      </c>
      <c r="T164" s="65"/>
      <c r="U164" s="65"/>
      <c r="V164" s="65"/>
      <c r="W164" s="65"/>
      <c r="X164" s="65">
        <v>323</v>
      </c>
      <c r="Y164" s="77">
        <f t="shared" si="69"/>
        <v>323</v>
      </c>
      <c r="Z164" s="76"/>
      <c r="AA164" s="76"/>
      <c r="AB164" s="76"/>
      <c r="AC164" s="64"/>
      <c r="AD164" s="78">
        <f t="shared" si="73"/>
        <v>0</v>
      </c>
      <c r="AE164" s="41"/>
      <c r="AF164" s="67">
        <v>8</v>
      </c>
      <c r="AG164" s="68" t="s">
        <v>46</v>
      </c>
      <c r="AH164" s="69">
        <v>60</v>
      </c>
      <c r="AI164" s="120"/>
      <c r="AJ164" s="121"/>
      <c r="AK164" s="158">
        <f t="shared" si="74"/>
        <v>60</v>
      </c>
      <c r="AL164" s="71"/>
      <c r="AM164" s="72"/>
      <c r="AN164" s="79"/>
      <c r="AO164" s="72">
        <f t="shared" si="75"/>
        <v>60</v>
      </c>
      <c r="AP164" s="72">
        <f t="shared" si="76"/>
        <v>60</v>
      </c>
      <c r="AQ164" s="8"/>
      <c r="AR164" s="8"/>
      <c r="AS164" s="8"/>
      <c r="AT164" s="8"/>
      <c r="AU164" s="8"/>
      <c r="AV164" s="8"/>
      <c r="AW164" s="8"/>
    </row>
    <row r="165" spans="1:49" ht="15.4" x14ac:dyDescent="0.55000000000000004">
      <c r="E165" s="74">
        <v>9</v>
      </c>
      <c r="F165" s="75" t="s">
        <v>45</v>
      </c>
      <c r="G165" s="124">
        <f t="shared" si="64"/>
        <v>33.492822966507177</v>
      </c>
      <c r="H165" s="124">
        <f t="shared" si="65"/>
        <v>15.311004784688995</v>
      </c>
      <c r="I165" s="124">
        <f t="shared" si="66"/>
        <v>22.966507177033492</v>
      </c>
      <c r="J165" s="124">
        <f t="shared" si="67"/>
        <v>0</v>
      </c>
      <c r="K165" s="64">
        <v>209</v>
      </c>
      <c r="L165" s="64">
        <f t="shared" si="70"/>
        <v>70</v>
      </c>
      <c r="M165" s="64">
        <f t="shared" si="71"/>
        <v>32</v>
      </c>
      <c r="N165" s="64">
        <v>4</v>
      </c>
      <c r="O165" s="64">
        <v>23</v>
      </c>
      <c r="P165" s="64">
        <v>43</v>
      </c>
      <c r="Q165" s="64"/>
      <c r="R165" s="64"/>
      <c r="S165" s="76">
        <f t="shared" si="72"/>
        <v>70</v>
      </c>
      <c r="T165" s="65"/>
      <c r="U165" s="65"/>
      <c r="V165" s="65"/>
      <c r="W165" s="65"/>
      <c r="X165" s="65">
        <v>32</v>
      </c>
      <c r="Y165" s="77">
        <f t="shared" si="69"/>
        <v>32</v>
      </c>
      <c r="Z165" s="76"/>
      <c r="AA165" s="76"/>
      <c r="AB165" s="76"/>
      <c r="AC165" s="64"/>
      <c r="AD165" s="78">
        <f t="shared" si="73"/>
        <v>0</v>
      </c>
      <c r="AE165" s="41"/>
      <c r="AF165" s="67">
        <v>9</v>
      </c>
      <c r="AG165" s="68" t="s">
        <v>47</v>
      </c>
      <c r="AH165" s="69">
        <v>16</v>
      </c>
      <c r="AI165" s="120"/>
      <c r="AJ165" s="121"/>
      <c r="AK165" s="158">
        <f t="shared" si="74"/>
        <v>16</v>
      </c>
      <c r="AL165" s="71"/>
      <c r="AM165" s="72"/>
      <c r="AN165" s="73"/>
      <c r="AO165" s="72">
        <f t="shared" si="75"/>
        <v>16</v>
      </c>
      <c r="AP165" s="72">
        <f t="shared" si="76"/>
        <v>16</v>
      </c>
      <c r="AQ165" s="8"/>
      <c r="AR165" s="8"/>
      <c r="AS165" s="8"/>
      <c r="AT165" s="8"/>
      <c r="AU165" s="8"/>
      <c r="AV165" s="8"/>
      <c r="AW165" s="8"/>
    </row>
    <row r="166" spans="1:49" ht="15.4" x14ac:dyDescent="0.55000000000000004">
      <c r="E166" s="74">
        <v>10</v>
      </c>
      <c r="F166" s="75" t="s">
        <v>46</v>
      </c>
      <c r="G166" s="124">
        <f t="shared" si="64"/>
        <v>58.653846153846153</v>
      </c>
      <c r="H166" s="124">
        <f t="shared" si="65"/>
        <v>14.903846153846153</v>
      </c>
      <c r="I166" s="124">
        <f t="shared" si="66"/>
        <v>45.192307692307693</v>
      </c>
      <c r="J166" s="124">
        <f t="shared" si="67"/>
        <v>0</v>
      </c>
      <c r="K166" s="64">
        <v>208</v>
      </c>
      <c r="L166" s="64">
        <f t="shared" si="70"/>
        <v>122</v>
      </c>
      <c r="M166" s="64">
        <f t="shared" si="71"/>
        <v>31</v>
      </c>
      <c r="N166" s="64">
        <v>8</v>
      </c>
      <c r="O166" s="64">
        <v>36</v>
      </c>
      <c r="P166" s="64">
        <v>78</v>
      </c>
      <c r="Q166" s="64"/>
      <c r="R166" s="64"/>
      <c r="S166" s="76">
        <f t="shared" si="72"/>
        <v>122</v>
      </c>
      <c r="T166" s="65"/>
      <c r="U166" s="65"/>
      <c r="V166" s="65"/>
      <c r="W166" s="65"/>
      <c r="X166" s="65">
        <v>31</v>
      </c>
      <c r="Y166" s="77">
        <f t="shared" si="69"/>
        <v>31</v>
      </c>
      <c r="Z166" s="76"/>
      <c r="AA166" s="76"/>
      <c r="AB166" s="76"/>
      <c r="AC166" s="64"/>
      <c r="AD166" s="78">
        <f t="shared" si="73"/>
        <v>0</v>
      </c>
      <c r="AE166" s="41"/>
      <c r="AF166" s="67">
        <v>10</v>
      </c>
      <c r="AG166" s="68" t="s">
        <v>48</v>
      </c>
      <c r="AH166" s="69">
        <v>63</v>
      </c>
      <c r="AI166" s="120"/>
      <c r="AJ166" s="121"/>
      <c r="AK166" s="158">
        <f t="shared" si="74"/>
        <v>63</v>
      </c>
      <c r="AL166" s="71"/>
      <c r="AM166" s="72"/>
      <c r="AN166" s="79"/>
      <c r="AO166" s="72">
        <f t="shared" si="75"/>
        <v>63</v>
      </c>
      <c r="AP166" s="72">
        <f t="shared" si="76"/>
        <v>63</v>
      </c>
      <c r="AQ166" s="8"/>
      <c r="AR166" s="8"/>
      <c r="AS166" s="8"/>
      <c r="AT166" s="8"/>
      <c r="AU166" s="8"/>
      <c r="AV166" s="8"/>
      <c r="AW166" s="8"/>
    </row>
    <row r="167" spans="1:49" ht="15.4" x14ac:dyDescent="0.55000000000000004">
      <c r="E167" s="74">
        <v>11</v>
      </c>
      <c r="F167" s="75" t="s">
        <v>47</v>
      </c>
      <c r="G167" s="124">
        <f t="shared" si="64"/>
        <v>87.743732590529248</v>
      </c>
      <c r="H167" s="124">
        <f t="shared" si="65"/>
        <v>28.969359331476323</v>
      </c>
      <c r="I167" s="124">
        <f t="shared" si="66"/>
        <v>32.869080779944291</v>
      </c>
      <c r="J167" s="124">
        <f t="shared" si="67"/>
        <v>0</v>
      </c>
      <c r="K167" s="64">
        <v>359</v>
      </c>
      <c r="L167" s="64">
        <f t="shared" si="70"/>
        <v>315</v>
      </c>
      <c r="M167" s="64">
        <f t="shared" si="71"/>
        <v>104</v>
      </c>
      <c r="N167" s="64">
        <v>75</v>
      </c>
      <c r="O167" s="64">
        <v>52</v>
      </c>
      <c r="P167" s="64">
        <v>188</v>
      </c>
      <c r="Q167" s="64"/>
      <c r="R167" s="64"/>
      <c r="S167" s="76">
        <f t="shared" si="72"/>
        <v>315</v>
      </c>
      <c r="T167" s="65"/>
      <c r="U167" s="65"/>
      <c r="V167" s="65"/>
      <c r="W167" s="65"/>
      <c r="X167" s="65">
        <v>104</v>
      </c>
      <c r="Y167" s="77">
        <f t="shared" si="69"/>
        <v>104</v>
      </c>
      <c r="Z167" s="76"/>
      <c r="AA167" s="76"/>
      <c r="AB167" s="76"/>
      <c r="AC167" s="64"/>
      <c r="AD167" s="78">
        <f t="shared" si="73"/>
        <v>0</v>
      </c>
      <c r="AE167" s="41"/>
      <c r="AF167" s="67">
        <v>11</v>
      </c>
      <c r="AG167" s="68" t="s">
        <v>44</v>
      </c>
      <c r="AH167" s="69">
        <v>14</v>
      </c>
      <c r="AI167" s="120"/>
      <c r="AJ167" s="121"/>
      <c r="AK167" s="158">
        <f t="shared" si="74"/>
        <v>14</v>
      </c>
      <c r="AL167" s="71"/>
      <c r="AM167" s="72"/>
      <c r="AN167" s="73"/>
      <c r="AO167" s="72">
        <f t="shared" si="75"/>
        <v>14</v>
      </c>
      <c r="AP167" s="72">
        <f t="shared" si="76"/>
        <v>14</v>
      </c>
      <c r="AQ167" s="8"/>
      <c r="AR167" s="8"/>
      <c r="AS167" s="8"/>
      <c r="AT167" s="8"/>
      <c r="AU167" s="8"/>
      <c r="AV167" s="8"/>
      <c r="AW167" s="8"/>
    </row>
    <row r="168" spans="1:49" ht="15.4" x14ac:dyDescent="0.55000000000000004">
      <c r="E168" s="74">
        <v>12</v>
      </c>
      <c r="F168" s="75" t="s">
        <v>48</v>
      </c>
      <c r="G168" s="124">
        <f t="shared" si="64"/>
        <v>31.444759206798867</v>
      </c>
      <c r="H168" s="124">
        <f t="shared" si="65"/>
        <v>30.028328611898019</v>
      </c>
      <c r="I168" s="124">
        <f t="shared" si="66"/>
        <v>41.926345609065159</v>
      </c>
      <c r="J168" s="124">
        <f t="shared" si="67"/>
        <v>0</v>
      </c>
      <c r="K168" s="64">
        <v>353</v>
      </c>
      <c r="L168" s="64">
        <f t="shared" si="70"/>
        <v>111</v>
      </c>
      <c r="M168" s="64">
        <f t="shared" si="71"/>
        <v>106</v>
      </c>
      <c r="N168" s="64">
        <v>15</v>
      </c>
      <c r="O168" s="64">
        <v>60</v>
      </c>
      <c r="P168" s="64">
        <v>36</v>
      </c>
      <c r="Q168" s="64"/>
      <c r="R168" s="64"/>
      <c r="S168" s="76">
        <f t="shared" si="72"/>
        <v>111</v>
      </c>
      <c r="T168" s="65"/>
      <c r="U168" s="65"/>
      <c r="V168" s="65"/>
      <c r="W168" s="65"/>
      <c r="X168" s="65">
        <v>106</v>
      </c>
      <c r="Y168" s="77">
        <f t="shared" si="69"/>
        <v>106</v>
      </c>
      <c r="Z168" s="76"/>
      <c r="AA168" s="76"/>
      <c r="AB168" s="76"/>
      <c r="AC168" s="64"/>
      <c r="AD168" s="78">
        <f t="shared" si="73"/>
        <v>0</v>
      </c>
      <c r="AE168" s="41"/>
      <c r="AF168" s="67">
        <v>12</v>
      </c>
      <c r="AG168" s="68" t="s">
        <v>42</v>
      </c>
      <c r="AH168" s="69">
        <v>42</v>
      </c>
      <c r="AI168" s="120"/>
      <c r="AJ168" s="121"/>
      <c r="AK168" s="158">
        <f t="shared" si="74"/>
        <v>42</v>
      </c>
      <c r="AL168" s="71"/>
      <c r="AM168" s="72"/>
      <c r="AN168" s="79"/>
      <c r="AO168" s="72">
        <f t="shared" si="75"/>
        <v>42</v>
      </c>
      <c r="AP168" s="72">
        <f t="shared" si="76"/>
        <v>42</v>
      </c>
      <c r="AQ168" s="8"/>
      <c r="AR168" s="8"/>
      <c r="AS168" s="8"/>
      <c r="AT168" s="8"/>
      <c r="AU168" s="8"/>
      <c r="AV168" s="8"/>
      <c r="AW168" s="8"/>
    </row>
    <row r="169" spans="1:49" ht="15.4" x14ac:dyDescent="0.55000000000000004">
      <c r="E169" s="74">
        <v>13</v>
      </c>
      <c r="F169" s="75" t="s">
        <v>49</v>
      </c>
      <c r="G169" s="124">
        <f t="shared" si="64"/>
        <v>41.760299625468164</v>
      </c>
      <c r="H169" s="124">
        <f t="shared" si="65"/>
        <v>11.235955056179774</v>
      </c>
      <c r="I169" s="124">
        <f t="shared" si="66"/>
        <v>16.666666666666664</v>
      </c>
      <c r="J169" s="124">
        <f t="shared" si="67"/>
        <v>0</v>
      </c>
      <c r="K169" s="64">
        <v>534</v>
      </c>
      <c r="L169" s="64">
        <f t="shared" si="70"/>
        <v>223</v>
      </c>
      <c r="M169" s="64">
        <f t="shared" si="71"/>
        <v>60</v>
      </c>
      <c r="N169" s="64">
        <v>0</v>
      </c>
      <c r="O169" s="64">
        <v>47</v>
      </c>
      <c r="P169" s="64">
        <v>176</v>
      </c>
      <c r="Q169" s="64"/>
      <c r="R169" s="64"/>
      <c r="S169" s="76">
        <f t="shared" si="72"/>
        <v>223</v>
      </c>
      <c r="T169" s="65"/>
      <c r="U169" s="65"/>
      <c r="V169" s="65"/>
      <c r="W169" s="65"/>
      <c r="X169" s="65">
        <v>60</v>
      </c>
      <c r="Y169" s="77">
        <f t="shared" si="69"/>
        <v>60</v>
      </c>
      <c r="Z169" s="76"/>
      <c r="AA169" s="76"/>
      <c r="AB169" s="76"/>
      <c r="AC169" s="64"/>
      <c r="AD169" s="78">
        <f t="shared" si="73"/>
        <v>0</v>
      </c>
      <c r="AE169" s="41"/>
      <c r="AF169" s="67">
        <v>13</v>
      </c>
      <c r="AG169" s="68" t="s">
        <v>49</v>
      </c>
      <c r="AH169" s="69">
        <v>29</v>
      </c>
      <c r="AI169" s="120"/>
      <c r="AJ169" s="121"/>
      <c r="AK169" s="158">
        <f t="shared" si="74"/>
        <v>29</v>
      </c>
      <c r="AL169" s="71"/>
      <c r="AM169" s="72"/>
      <c r="AN169" s="73"/>
      <c r="AO169" s="72">
        <f t="shared" si="75"/>
        <v>29</v>
      </c>
      <c r="AP169" s="72">
        <f t="shared" si="76"/>
        <v>29</v>
      </c>
      <c r="AQ169" s="8"/>
      <c r="AR169" s="8"/>
      <c r="AS169" s="8"/>
      <c r="AT169" s="8"/>
      <c r="AU169" s="8"/>
      <c r="AV169" s="8"/>
      <c r="AW169" s="8"/>
    </row>
    <row r="170" spans="1:49" ht="15.75" thickBot="1" x14ac:dyDescent="0.6">
      <c r="E170" s="80">
        <v>14</v>
      </c>
      <c r="F170" s="81" t="s">
        <v>50</v>
      </c>
      <c r="G170" s="82">
        <f t="shared" si="64"/>
        <v>70.3125</v>
      </c>
      <c r="H170" s="82">
        <f t="shared" si="65"/>
        <v>29.6875</v>
      </c>
      <c r="I170" s="82">
        <f t="shared" si="66"/>
        <v>32.8125</v>
      </c>
      <c r="J170" s="82">
        <f t="shared" si="67"/>
        <v>0</v>
      </c>
      <c r="K170" s="64">
        <v>192</v>
      </c>
      <c r="L170" s="64">
        <f t="shared" si="70"/>
        <v>135</v>
      </c>
      <c r="M170" s="64">
        <f t="shared" si="71"/>
        <v>57</v>
      </c>
      <c r="N170" s="64">
        <v>0</v>
      </c>
      <c r="O170" s="64">
        <v>64</v>
      </c>
      <c r="P170" s="64">
        <v>71</v>
      </c>
      <c r="Q170" s="64"/>
      <c r="R170" s="84"/>
      <c r="S170" s="83">
        <f t="shared" si="72"/>
        <v>135</v>
      </c>
      <c r="T170" s="65"/>
      <c r="U170" s="65"/>
      <c r="V170" s="65"/>
      <c r="W170" s="65"/>
      <c r="X170" s="65">
        <v>57</v>
      </c>
      <c r="Y170" s="86">
        <f t="shared" si="69"/>
        <v>57</v>
      </c>
      <c r="Z170" s="83"/>
      <c r="AA170" s="83"/>
      <c r="AB170" s="83"/>
      <c r="AC170" s="64"/>
      <c r="AD170" s="87">
        <f t="shared" si="73"/>
        <v>0</v>
      </c>
      <c r="AE170" s="41"/>
      <c r="AF170" s="67">
        <v>14</v>
      </c>
      <c r="AG170" s="68" t="s">
        <v>50</v>
      </c>
      <c r="AH170" s="69">
        <v>6</v>
      </c>
      <c r="AI170" s="120"/>
      <c r="AJ170" s="121"/>
      <c r="AK170" s="158">
        <f t="shared" si="74"/>
        <v>6</v>
      </c>
      <c r="AL170" s="71"/>
      <c r="AM170" s="72"/>
      <c r="AN170" s="79"/>
      <c r="AO170" s="72">
        <f t="shared" si="75"/>
        <v>6</v>
      </c>
      <c r="AP170" s="72">
        <f t="shared" si="76"/>
        <v>6</v>
      </c>
      <c r="AQ170" s="8"/>
      <c r="AR170" s="8"/>
      <c r="AS170" s="8"/>
      <c r="AT170" s="8"/>
      <c r="AU170" s="8"/>
      <c r="AV170" s="8"/>
      <c r="AW170" s="8"/>
    </row>
    <row r="171" spans="1:49" ht="14.65" thickBot="1" x14ac:dyDescent="0.5">
      <c r="E171" s="88"/>
      <c r="F171" s="89" t="s">
        <v>51</v>
      </c>
      <c r="G171" s="90">
        <f t="shared" si="64"/>
        <v>93.256041802743312</v>
      </c>
      <c r="H171" s="90">
        <f t="shared" si="65"/>
        <v>39.500326583932072</v>
      </c>
      <c r="I171" s="90">
        <f t="shared" si="66"/>
        <v>39.500326583932072</v>
      </c>
      <c r="J171" s="90">
        <f t="shared" si="67"/>
        <v>0</v>
      </c>
      <c r="K171" s="91">
        <f t="shared" ref="K171:Q171" si="77">SUM(K157:K170)</f>
        <v>6124</v>
      </c>
      <c r="L171" s="91">
        <f t="shared" si="77"/>
        <v>5711</v>
      </c>
      <c r="M171" s="91">
        <f t="shared" si="77"/>
        <v>2419</v>
      </c>
      <c r="N171" s="91">
        <f t="shared" si="77"/>
        <v>396</v>
      </c>
      <c r="O171" s="91">
        <f t="shared" si="77"/>
        <v>1640</v>
      </c>
      <c r="P171" s="91">
        <f t="shared" si="77"/>
        <v>3675</v>
      </c>
      <c r="Q171" s="91">
        <f t="shared" si="77"/>
        <v>0</v>
      </c>
      <c r="R171" s="91"/>
      <c r="S171" s="91">
        <f t="shared" ref="S171:X171" si="78">SUM(S157:S170)</f>
        <v>5711</v>
      </c>
      <c r="T171" s="92">
        <f t="shared" si="78"/>
        <v>0</v>
      </c>
      <c r="U171" s="92">
        <f t="shared" si="78"/>
        <v>0</v>
      </c>
      <c r="V171" s="92">
        <f t="shared" si="78"/>
        <v>0</v>
      </c>
      <c r="W171" s="92">
        <f t="shared" si="78"/>
        <v>0</v>
      </c>
      <c r="X171" s="92">
        <f t="shared" si="78"/>
        <v>2419</v>
      </c>
      <c r="Y171" s="92">
        <f t="shared" si="69"/>
        <v>2419</v>
      </c>
      <c r="Z171" s="93">
        <f>SUM(Z157:Z170)</f>
        <v>0</v>
      </c>
      <c r="AA171" s="93">
        <f>SUM(AA157:AA170)</f>
        <v>0</v>
      </c>
      <c r="AB171" s="93">
        <f>SUM(AB157:AB170)</f>
        <v>0</v>
      </c>
      <c r="AC171" s="93">
        <f>SUM(AC157:AC170)</f>
        <v>0</v>
      </c>
      <c r="AD171" s="94">
        <f>SUM(AD157:AD170)</f>
        <v>0</v>
      </c>
      <c r="AG171" s="95" t="s">
        <v>15</v>
      </c>
      <c r="AH171" s="59">
        <f>SUM(AH172:AH185)</f>
        <v>0</v>
      </c>
      <c r="AI171" s="59">
        <f>SUM(AI172:AI185)</f>
        <v>0</v>
      </c>
      <c r="AJ171" s="60"/>
      <c r="AK171" s="60">
        <f>SUM(AK172:AK185)</f>
        <v>0</v>
      </c>
      <c r="AL171" s="97"/>
      <c r="AM171" s="97">
        <f>SUM(AM157:AM170)</f>
        <v>0</v>
      </c>
      <c r="AN171" s="97">
        <f>SUM(AN157:AN170)</f>
        <v>0</v>
      </c>
      <c r="AO171" s="97">
        <f>SUM(AO157:AO170)</f>
        <v>792</v>
      </c>
      <c r="AP171" s="97">
        <f>SUM(AP157:AP170)</f>
        <v>792</v>
      </c>
      <c r="AQ171" s="8"/>
      <c r="AR171" s="8"/>
      <c r="AS171" s="8"/>
      <c r="AT171" s="8"/>
      <c r="AU171" s="8"/>
      <c r="AV171" s="8"/>
      <c r="AW171" s="8"/>
    </row>
    <row r="172" spans="1:49" ht="14.65" thickTop="1" x14ac:dyDescent="0.45">
      <c r="E172" s="98"/>
      <c r="F172" s="98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100"/>
      <c r="T172" s="101"/>
      <c r="U172" s="101"/>
      <c r="V172" s="101"/>
      <c r="W172" s="101"/>
      <c r="X172" s="101"/>
      <c r="Y172" s="101"/>
      <c r="Z172" s="8"/>
      <c r="AP172" s="8"/>
      <c r="AQ172" s="8"/>
      <c r="AR172" s="8"/>
      <c r="AS172" s="8"/>
      <c r="AT172" s="8"/>
      <c r="AU172" s="8"/>
      <c r="AV172" s="8"/>
      <c r="AW172" s="8"/>
    </row>
    <row r="173" spans="1:49" ht="15.75" x14ac:dyDescent="0.5"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3"/>
      <c r="U173" s="104" t="s">
        <v>52</v>
      </c>
      <c r="V173" s="105"/>
      <c r="W173" s="105"/>
      <c r="X173" s="105"/>
      <c r="AD173" s="106"/>
      <c r="AE173" s="106"/>
      <c r="AP173" s="8"/>
      <c r="AQ173" s="8"/>
      <c r="AR173" s="8"/>
      <c r="AS173" s="8"/>
      <c r="AT173" s="8"/>
      <c r="AU173" s="8"/>
      <c r="AV173" s="8"/>
      <c r="AW173" s="8"/>
    </row>
    <row r="174" spans="1:49" ht="15.75" x14ac:dyDescent="0.5"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3"/>
      <c r="T174" s="107"/>
      <c r="U174" s="104" t="s">
        <v>53</v>
      </c>
      <c r="AD174" s="106"/>
      <c r="AE174" s="106"/>
      <c r="AP174" s="8"/>
      <c r="AQ174" s="8"/>
      <c r="AR174" s="8"/>
      <c r="AS174" s="8"/>
      <c r="AT174" s="8"/>
      <c r="AU174" s="8"/>
      <c r="AV174" s="8"/>
      <c r="AW174" s="8"/>
    </row>
    <row r="175" spans="1:49" ht="15.75" x14ac:dyDescent="0.5"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3"/>
      <c r="U175" s="104" t="s">
        <v>54</v>
      </c>
      <c r="AD175" s="106"/>
      <c r="AE175" s="106"/>
      <c r="AP175" s="8"/>
      <c r="AQ175" s="8"/>
      <c r="AR175" s="8"/>
      <c r="AS175" s="8"/>
      <c r="AT175" s="8"/>
      <c r="AU175" s="8"/>
      <c r="AV175" s="8"/>
      <c r="AW175" s="8"/>
    </row>
    <row r="176" spans="1:49" ht="15.75" x14ac:dyDescent="0.5"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3"/>
      <c r="U176" s="104"/>
      <c r="AD176" s="106"/>
      <c r="AE176" s="106"/>
      <c r="AP176" s="8"/>
      <c r="AQ176" s="8"/>
      <c r="AR176" s="8"/>
      <c r="AS176" s="8"/>
      <c r="AT176" s="8"/>
      <c r="AU176" s="8"/>
      <c r="AV176" s="8"/>
      <c r="AW176" s="8"/>
    </row>
    <row r="177" spans="5:49" ht="15.75" x14ac:dyDescent="0.5"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3"/>
      <c r="U177" s="104"/>
      <c r="AD177" s="106"/>
      <c r="AE177" s="106"/>
      <c r="AP177" s="8"/>
      <c r="AQ177" s="8"/>
      <c r="AR177" s="8"/>
      <c r="AS177" s="8"/>
      <c r="AT177" s="8"/>
      <c r="AU177" s="8"/>
      <c r="AV177" s="8"/>
      <c r="AW177" s="8"/>
    </row>
    <row r="178" spans="5:49" ht="15.75" x14ac:dyDescent="0.5"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3"/>
      <c r="U178" s="104"/>
      <c r="AD178" s="106"/>
      <c r="AE178" s="106"/>
      <c r="AP178" s="8"/>
    </row>
    <row r="179" spans="5:49" ht="15.75" x14ac:dyDescent="0.5"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3"/>
      <c r="U179" s="108" t="s">
        <v>55</v>
      </c>
      <c r="AD179" s="106"/>
      <c r="AE179" s="106"/>
      <c r="AP179" s="8"/>
    </row>
    <row r="180" spans="5:49" ht="15.75" x14ac:dyDescent="0.5"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3"/>
      <c r="U180" s="104" t="s">
        <v>56</v>
      </c>
      <c r="AD180" s="106"/>
      <c r="AE180" s="106"/>
      <c r="AP180" s="8"/>
    </row>
    <row r="181" spans="5:49" ht="15.75" x14ac:dyDescent="0.5"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3"/>
      <c r="U181" s="104" t="s">
        <v>57</v>
      </c>
      <c r="AD181" s="106"/>
      <c r="AE181" s="106"/>
      <c r="AP181" s="8"/>
    </row>
    <row r="182" spans="5:49" ht="14.25" x14ac:dyDescent="0.45"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3"/>
      <c r="U182" s="109"/>
      <c r="AD182" s="106"/>
      <c r="AE182" s="106"/>
      <c r="AP182" s="8"/>
    </row>
    <row r="183" spans="5:49" x14ac:dyDescent="0.45">
      <c r="F183" s="152"/>
      <c r="G183" s="198" t="s">
        <v>130</v>
      </c>
      <c r="H183" s="198"/>
      <c r="I183" s="198"/>
      <c r="J183" s="198"/>
      <c r="K183" s="152"/>
      <c r="L183" s="152"/>
    </row>
    <row r="184" spans="5:49" ht="14.25" x14ac:dyDescent="0.45">
      <c r="E184" s="8"/>
      <c r="F184" s="8"/>
      <c r="G184" s="8"/>
      <c r="H184" s="8"/>
      <c r="I184" s="8"/>
      <c r="J184" s="8"/>
      <c r="K184" s="8"/>
      <c r="L184" s="8"/>
      <c r="M184" s="8"/>
    </row>
    <row r="185" spans="5:49" ht="14.25" x14ac:dyDescent="0.45">
      <c r="E185" s="8"/>
      <c r="F185" s="8"/>
      <c r="G185" s="8"/>
      <c r="H185" s="8"/>
      <c r="I185" s="8"/>
      <c r="J185" s="8"/>
      <c r="K185" s="8"/>
      <c r="L185" s="8"/>
      <c r="M185" s="8"/>
    </row>
    <row r="186" spans="5:49" ht="14.25" x14ac:dyDescent="0.45">
      <c r="E186" s="8"/>
      <c r="F186" s="8"/>
      <c r="G186" s="8"/>
      <c r="H186" s="8"/>
      <c r="I186" s="8"/>
      <c r="J186" s="8"/>
      <c r="K186" s="8"/>
      <c r="L186" s="8"/>
      <c r="M186" s="8"/>
    </row>
    <row r="187" spans="5:49" ht="14.25" x14ac:dyDescent="0.45">
      <c r="E187" s="8"/>
      <c r="F187" s="8"/>
      <c r="G187" s="8"/>
      <c r="H187" s="8"/>
      <c r="I187" s="8"/>
      <c r="J187" s="8"/>
      <c r="K187" s="8"/>
      <c r="L187" s="8"/>
      <c r="M187" s="8"/>
    </row>
    <row r="188" spans="5:49" ht="14.25" x14ac:dyDescent="0.45">
      <c r="E188" s="8"/>
      <c r="F188" s="8"/>
      <c r="G188" s="8"/>
      <c r="H188" s="8"/>
      <c r="I188" s="8"/>
      <c r="J188" s="8"/>
      <c r="K188" s="8"/>
      <c r="L188" s="8"/>
      <c r="M188" s="8"/>
    </row>
    <row r="189" spans="5:49" ht="14.25" x14ac:dyDescent="0.45">
      <c r="F189" s="8"/>
      <c r="G189" s="8"/>
      <c r="H189" s="8"/>
      <c r="I189" s="8"/>
      <c r="J189" s="8"/>
      <c r="K189" s="8"/>
      <c r="L189" s="8"/>
    </row>
    <row r="190" spans="5:49" ht="14.25" x14ac:dyDescent="0.45">
      <c r="F190" s="8"/>
      <c r="G190" s="8"/>
      <c r="H190" s="8"/>
      <c r="I190" s="8"/>
      <c r="J190" s="8"/>
      <c r="K190" s="8"/>
      <c r="L190" s="8"/>
    </row>
    <row r="191" spans="5:49" ht="14.25" x14ac:dyDescent="0.45">
      <c r="F191" s="8"/>
      <c r="G191" s="8"/>
      <c r="H191" s="8"/>
      <c r="I191" s="8"/>
      <c r="J191" s="8"/>
      <c r="K191" s="8"/>
      <c r="L191" s="8"/>
    </row>
  </sheetData>
  <mergeCells count="95">
    <mergeCell ref="G183:J183"/>
    <mergeCell ref="AH153:AI153"/>
    <mergeCell ref="AK153:AK155"/>
    <mergeCell ref="AM153:AM155"/>
    <mergeCell ref="AN153:AN155"/>
    <mergeCell ref="AO153:AO155"/>
    <mergeCell ref="AP153:AP155"/>
    <mergeCell ref="M153:M155"/>
    <mergeCell ref="N153:S153"/>
    <mergeCell ref="T153:Y153"/>
    <mergeCell ref="Z153:AD153"/>
    <mergeCell ref="AF153:AF155"/>
    <mergeCell ref="AG153:AG155"/>
    <mergeCell ref="AP117:AP119"/>
    <mergeCell ref="A153:D153"/>
    <mergeCell ref="E153:E155"/>
    <mergeCell ref="F153:F155"/>
    <mergeCell ref="G153:G155"/>
    <mergeCell ref="H153:H155"/>
    <mergeCell ref="I153:I155"/>
    <mergeCell ref="J153:J155"/>
    <mergeCell ref="K153:K155"/>
    <mergeCell ref="L153:L155"/>
    <mergeCell ref="AG117:AG119"/>
    <mergeCell ref="AH117:AI117"/>
    <mergeCell ref="AK117:AK119"/>
    <mergeCell ref="AM117:AM119"/>
    <mergeCell ref="AN117:AN119"/>
    <mergeCell ref="AO117:AO119"/>
    <mergeCell ref="L117:L119"/>
    <mergeCell ref="M117:M119"/>
    <mergeCell ref="N117:S117"/>
    <mergeCell ref="T117:Y117"/>
    <mergeCell ref="Z117:AD117"/>
    <mergeCell ref="AF117:AF119"/>
    <mergeCell ref="AH81:AI81"/>
    <mergeCell ref="AK81:AK83"/>
    <mergeCell ref="AP81:AP83"/>
    <mergeCell ref="E117:E119"/>
    <mergeCell ref="F117:F119"/>
    <mergeCell ref="G117:G119"/>
    <mergeCell ref="H117:H119"/>
    <mergeCell ref="I117:I119"/>
    <mergeCell ref="J117:J119"/>
    <mergeCell ref="K117:K119"/>
    <mergeCell ref="M81:M83"/>
    <mergeCell ref="N81:S81"/>
    <mergeCell ref="T81:Y81"/>
    <mergeCell ref="Z81:AD81"/>
    <mergeCell ref="AF81:AF83"/>
    <mergeCell ref="AG81:AG83"/>
    <mergeCell ref="AK44:AK46"/>
    <mergeCell ref="AO44:AO46"/>
    <mergeCell ref="E81:E83"/>
    <mergeCell ref="F81:F83"/>
    <mergeCell ref="G81:G83"/>
    <mergeCell ref="H81:H83"/>
    <mergeCell ref="I81:I83"/>
    <mergeCell ref="J81:J83"/>
    <mergeCell ref="K81:K83"/>
    <mergeCell ref="L81:L83"/>
    <mergeCell ref="N44:S44"/>
    <mergeCell ref="T44:Y44"/>
    <mergeCell ref="Z44:AD44"/>
    <mergeCell ref="AF44:AF46"/>
    <mergeCell ref="AG44:AG46"/>
    <mergeCell ref="AH44:AI44"/>
    <mergeCell ref="AO7:AO9"/>
    <mergeCell ref="E44:E46"/>
    <mergeCell ref="F44:F46"/>
    <mergeCell ref="G44:G46"/>
    <mergeCell ref="H44:H46"/>
    <mergeCell ref="I44:I46"/>
    <mergeCell ref="J44:J46"/>
    <mergeCell ref="K44:K46"/>
    <mergeCell ref="L44:L46"/>
    <mergeCell ref="M44:M46"/>
    <mergeCell ref="AF7:AF9"/>
    <mergeCell ref="AG7:AG9"/>
    <mergeCell ref="AH7:AI7"/>
    <mergeCell ref="AK7:AK9"/>
    <mergeCell ref="AM7:AM9"/>
    <mergeCell ref="AN7:AN9"/>
    <mergeCell ref="K7:K9"/>
    <mergeCell ref="L7:L9"/>
    <mergeCell ref="M7:M9"/>
    <mergeCell ref="N7:S7"/>
    <mergeCell ref="T7:Y7"/>
    <mergeCell ref="Z7:AD7"/>
    <mergeCell ref="J7:J9"/>
    <mergeCell ref="E7:E9"/>
    <mergeCell ref="F7:F9"/>
    <mergeCell ref="G7:G9"/>
    <mergeCell ref="H7:H9"/>
    <mergeCell ref="I7:I9"/>
  </mergeCells>
  <conditionalFormatting sqref="E11:AD24">
    <cfRule type="expression" dxfId="6" priority="4">
      <formula>MOD(ROW(),2)=0</formula>
    </cfRule>
  </conditionalFormatting>
  <conditionalFormatting sqref="E48:AD61">
    <cfRule type="expression" dxfId="5" priority="3">
      <formula>MOD(ROW(),2)=0</formula>
    </cfRule>
  </conditionalFormatting>
  <conditionalFormatting sqref="E85:AD98">
    <cfRule type="expression" dxfId="4" priority="2">
      <formula>MOD(ROW(),2)=0</formula>
    </cfRule>
  </conditionalFormatting>
  <conditionalFormatting sqref="E121:AD134">
    <cfRule type="expression" dxfId="3" priority="5">
      <formula>MOD(ROW(),2)=0</formula>
    </cfRule>
  </conditionalFormatting>
  <conditionalFormatting sqref="E157:AD170">
    <cfRule type="expression" dxfId="2" priority="1">
      <formula>MOD(ROW(),2)=0</formula>
    </cfRule>
  </conditionalFormatting>
  <pageMargins left="0.39370078740157483" right="1.1417322834645669" top="0.78740157480314965" bottom="0.47244094488188981" header="0.62992125984251968" footer="0.31496062992125984"/>
  <pageSetup paperSize="5" scale="72" orientation="landscape" horizontalDpi="4294967293" r:id="rId1"/>
  <headerFooter alignWithMargins="0"/>
  <rowBreaks count="4" manualBreakCount="4">
    <brk id="37" min="4" max="37" man="1"/>
    <brk id="74" min="4" max="37" man="1"/>
    <brk id="110" min="4" max="37" man="1"/>
    <brk id="146" min="4" max="37" man="1"/>
  </rowBreaks>
  <colBreaks count="1" manualBreakCount="1">
    <brk id="30" max="180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1E76-F78D-4B13-B0EA-154D3597D7C0}">
  <dimension ref="A1:L37"/>
  <sheetViews>
    <sheetView tabSelected="1" topLeftCell="A5" zoomScale="80" zoomScaleNormal="80" workbookViewId="0">
      <selection activeCell="N25" sqref="N25"/>
    </sheetView>
  </sheetViews>
  <sheetFormatPr defaultRowHeight="14.25" x14ac:dyDescent="0.45"/>
  <cols>
    <col min="2" max="2" width="21.1328125" customWidth="1"/>
    <col min="3" max="4" width="17.59765625" customWidth="1"/>
    <col min="5" max="5" width="26.19921875" customWidth="1"/>
    <col min="29" max="29" width="19.3984375" bestFit="1" customWidth="1"/>
  </cols>
  <sheetData>
    <row r="1" spans="1:12" ht="17.649999999999999" x14ac:dyDescent="0.45">
      <c r="A1" s="1"/>
      <c r="B1" s="1"/>
      <c r="C1" s="3" t="s">
        <v>1</v>
      </c>
      <c r="D1" s="4"/>
      <c r="E1" s="4"/>
      <c r="F1" s="4"/>
      <c r="G1" s="4"/>
      <c r="H1" s="4"/>
      <c r="I1" s="4"/>
      <c r="J1" s="4"/>
      <c r="K1" s="4"/>
      <c r="L1" s="1"/>
    </row>
    <row r="2" spans="1:12" ht="17.649999999999999" x14ac:dyDescent="0.45">
      <c r="A2" s="1"/>
      <c r="B2" s="1"/>
      <c r="C2" s="3" t="s">
        <v>58</v>
      </c>
      <c r="D2" s="4"/>
      <c r="E2" s="4"/>
      <c r="F2" s="4"/>
      <c r="G2" s="4"/>
      <c r="H2" s="4"/>
      <c r="I2" s="4"/>
      <c r="J2" s="4"/>
      <c r="K2" s="4"/>
      <c r="L2" s="1"/>
    </row>
    <row r="3" spans="1:12" ht="15" x14ac:dyDescent="0.45">
      <c r="A3" s="1"/>
      <c r="B3" s="1"/>
      <c r="C3" s="7" t="s">
        <v>3</v>
      </c>
      <c r="D3" s="4"/>
      <c r="E3" s="4"/>
      <c r="F3" s="4"/>
      <c r="G3" s="8"/>
      <c r="H3" s="8"/>
      <c r="I3" s="8"/>
      <c r="J3" s="8"/>
      <c r="K3" s="8"/>
      <c r="L3" s="1"/>
    </row>
    <row r="4" spans="1:12" ht="15" x14ac:dyDescent="0.45">
      <c r="A4" s="1"/>
      <c r="B4" s="1"/>
      <c r="C4" s="4" t="s">
        <v>4</v>
      </c>
      <c r="D4" s="4"/>
      <c r="E4" s="4"/>
      <c r="F4" s="4"/>
      <c r="G4" s="8"/>
      <c r="H4" s="8"/>
      <c r="I4" s="8"/>
      <c r="J4" s="8"/>
      <c r="K4" s="8"/>
      <c r="L4" s="1"/>
    </row>
    <row r="5" spans="1:12" ht="15" x14ac:dyDescent="0.45">
      <c r="A5" s="11"/>
      <c r="B5" s="11"/>
      <c r="C5" s="11"/>
      <c r="D5" s="11"/>
      <c r="E5" s="11"/>
      <c r="F5" s="12"/>
      <c r="G5" s="8"/>
      <c r="H5" s="8"/>
      <c r="I5" s="8"/>
      <c r="J5" s="8"/>
      <c r="K5" s="8"/>
      <c r="L5" s="1"/>
    </row>
    <row r="6" spans="1:12" ht="14.65" thickBot="1" x14ac:dyDescent="0.5">
      <c r="A6" s="17" t="s">
        <v>59</v>
      </c>
      <c r="B6" s="1"/>
      <c r="C6" s="1"/>
      <c r="D6" s="18"/>
      <c r="E6" s="1"/>
      <c r="F6" s="1"/>
      <c r="G6" s="1"/>
      <c r="H6" s="110"/>
      <c r="I6" s="1"/>
      <c r="J6" s="1"/>
      <c r="K6" s="1"/>
      <c r="L6" s="1"/>
    </row>
    <row r="7" spans="1:12" ht="15.75" thickTop="1" x14ac:dyDescent="0.55000000000000004">
      <c r="A7" s="211" t="s">
        <v>7</v>
      </c>
      <c r="B7" s="202" t="s">
        <v>8</v>
      </c>
      <c r="C7" s="203" t="s">
        <v>131</v>
      </c>
      <c r="D7" s="199" t="s">
        <v>132</v>
      </c>
      <c r="E7" s="204" t="str">
        <f>"Jumlah Siswa SD /MI /Paket A /SLB "&amp;PROPER(C3)&amp;" Usia 7-12 Tahun"</f>
        <v>Jumlah Siswa SD /MI /Paket A /SLB Tahun Ajaran 2023/2024 Usia 7-12 Tahun</v>
      </c>
      <c r="F7" s="177"/>
      <c r="G7" s="178"/>
      <c r="H7" s="178"/>
      <c r="I7" s="178"/>
      <c r="J7" s="178"/>
      <c r="K7" s="179"/>
    </row>
    <row r="8" spans="1:12" ht="16.5" x14ac:dyDescent="0.45">
      <c r="A8" s="212"/>
      <c r="B8" s="205"/>
      <c r="C8" s="206"/>
      <c r="D8" s="200"/>
      <c r="E8" s="207"/>
      <c r="F8" s="30"/>
      <c r="G8" s="31"/>
      <c r="H8" s="32" t="s">
        <v>66</v>
      </c>
      <c r="I8" s="33"/>
      <c r="J8" s="33"/>
      <c r="K8" s="34"/>
    </row>
    <row r="9" spans="1:12" ht="15.75" thickBot="1" x14ac:dyDescent="0.5">
      <c r="A9" s="213"/>
      <c r="B9" s="208"/>
      <c r="C9" s="209"/>
      <c r="D9" s="201"/>
      <c r="E9" s="210"/>
      <c r="F9" s="45" t="s">
        <v>70</v>
      </c>
      <c r="G9" s="45" t="s">
        <v>71</v>
      </c>
      <c r="H9" s="46" t="s">
        <v>72</v>
      </c>
      <c r="I9" s="46" t="s">
        <v>30</v>
      </c>
      <c r="J9" s="46" t="s">
        <v>31</v>
      </c>
      <c r="K9" s="47" t="s">
        <v>32</v>
      </c>
    </row>
    <row r="10" spans="1:12" ht="14.65" thickBot="1" x14ac:dyDescent="0.5">
      <c r="A10" s="50"/>
      <c r="B10" s="51" t="s">
        <v>36</v>
      </c>
      <c r="C10" s="52">
        <f>(E10+J10)/D10*100</f>
        <v>89.511013042279046</v>
      </c>
      <c r="D10" s="53">
        <f t="shared" ref="D10" si="0">SUM(D11:D24)</f>
        <v>126895</v>
      </c>
      <c r="E10" s="53">
        <f>SUM(E11:E24)</f>
        <v>113307</v>
      </c>
      <c r="F10" s="54">
        <f>SUM(F11:F24)</f>
        <v>85263</v>
      </c>
      <c r="G10" s="54">
        <f>SUM(G11:G24)</f>
        <v>27654</v>
      </c>
      <c r="H10" s="54">
        <f>SUM(H11:H24)</f>
        <v>251</v>
      </c>
      <c r="I10" s="54">
        <f>SUM(I11:I24)</f>
        <v>139</v>
      </c>
      <c r="J10" s="54">
        <v>278</v>
      </c>
      <c r="K10" s="54">
        <f t="shared" ref="K10" si="1">SUM(K11:K24)</f>
        <v>113307</v>
      </c>
    </row>
    <row r="11" spans="1:12" ht="15.4" x14ac:dyDescent="0.55000000000000004">
      <c r="A11" s="61">
        <v>1</v>
      </c>
      <c r="B11" s="62" t="s">
        <v>37</v>
      </c>
      <c r="C11" s="63">
        <f>E11/D11*100</f>
        <v>99.935381542618813</v>
      </c>
      <c r="D11" s="64">
        <v>17023</v>
      </c>
      <c r="E11" s="64">
        <v>17012</v>
      </c>
      <c r="F11" s="65">
        <v>12644</v>
      </c>
      <c r="G11" s="65">
        <v>4366</v>
      </c>
      <c r="H11" s="65">
        <v>2</v>
      </c>
      <c r="I11" s="65">
        <v>0</v>
      </c>
      <c r="J11" s="65"/>
      <c r="K11" s="65">
        <f t="shared" ref="K11:K24" si="2">SUM(F11:I11)</f>
        <v>17012</v>
      </c>
    </row>
    <row r="12" spans="1:12" ht="15.4" x14ac:dyDescent="0.55000000000000004">
      <c r="A12" s="74">
        <v>2</v>
      </c>
      <c r="B12" s="75" t="s">
        <v>38</v>
      </c>
      <c r="C12" s="124">
        <f>E12/D12*100</f>
        <v>90.393939393939391</v>
      </c>
      <c r="D12" s="76">
        <v>9900</v>
      </c>
      <c r="E12" s="76">
        <v>8949</v>
      </c>
      <c r="F12" s="65">
        <v>6409</v>
      </c>
      <c r="G12" s="77">
        <v>2540</v>
      </c>
      <c r="H12" s="65">
        <v>0</v>
      </c>
      <c r="I12" s="65">
        <v>0</v>
      </c>
      <c r="J12" s="65"/>
      <c r="K12" s="77">
        <f t="shared" si="2"/>
        <v>8949</v>
      </c>
    </row>
    <row r="13" spans="1:12" ht="15.4" x14ac:dyDescent="0.55000000000000004">
      <c r="A13" s="74">
        <v>3</v>
      </c>
      <c r="B13" s="75" t="s">
        <v>39</v>
      </c>
      <c r="C13" s="124">
        <f>E13/D13*100</f>
        <v>87.332293291731673</v>
      </c>
      <c r="D13" s="76">
        <v>9615</v>
      </c>
      <c r="E13" s="76">
        <v>8397</v>
      </c>
      <c r="F13" s="65">
        <v>5387</v>
      </c>
      <c r="G13" s="77">
        <v>3008</v>
      </c>
      <c r="H13" s="65">
        <v>2</v>
      </c>
      <c r="I13" s="65">
        <v>0</v>
      </c>
      <c r="J13" s="65"/>
      <c r="K13" s="77">
        <f t="shared" si="2"/>
        <v>8397</v>
      </c>
    </row>
    <row r="14" spans="1:12" ht="15.4" x14ac:dyDescent="0.55000000000000004">
      <c r="A14" s="74">
        <v>4</v>
      </c>
      <c r="B14" s="75" t="s">
        <v>40</v>
      </c>
      <c r="C14" s="124">
        <f>E14/D14*100</f>
        <v>88.772481229264883</v>
      </c>
      <c r="D14" s="76">
        <v>11454</v>
      </c>
      <c r="E14" s="76">
        <v>10168</v>
      </c>
      <c r="F14" s="65">
        <v>7772</v>
      </c>
      <c r="G14" s="77">
        <v>2396</v>
      </c>
      <c r="H14" s="65">
        <v>0</v>
      </c>
      <c r="I14" s="65">
        <v>0</v>
      </c>
      <c r="J14" s="65"/>
      <c r="K14" s="77">
        <f t="shared" si="2"/>
        <v>10168</v>
      </c>
    </row>
    <row r="15" spans="1:12" ht="15.4" x14ac:dyDescent="0.55000000000000004">
      <c r="A15" s="74">
        <v>5</v>
      </c>
      <c r="B15" s="75" t="s">
        <v>41</v>
      </c>
      <c r="C15" s="124">
        <f>E15/D15*100</f>
        <v>86.699758177421401</v>
      </c>
      <c r="D15" s="76">
        <v>7857</v>
      </c>
      <c r="E15" s="76">
        <v>6812</v>
      </c>
      <c r="F15" s="65">
        <v>5593</v>
      </c>
      <c r="G15" s="77">
        <v>1196</v>
      </c>
      <c r="H15" s="65">
        <v>23</v>
      </c>
      <c r="I15" s="65">
        <v>0</v>
      </c>
      <c r="J15" s="65"/>
      <c r="K15" s="77">
        <f t="shared" si="2"/>
        <v>6812</v>
      </c>
    </row>
    <row r="16" spans="1:12" ht="15.4" x14ac:dyDescent="0.55000000000000004">
      <c r="A16" s="74">
        <v>6</v>
      </c>
      <c r="B16" s="75" t="s">
        <v>42</v>
      </c>
      <c r="C16" s="124">
        <f>E16/D16*100</f>
        <v>83.394160583941598</v>
      </c>
      <c r="D16" s="76">
        <v>11508</v>
      </c>
      <c r="E16" s="76">
        <v>9597</v>
      </c>
      <c r="F16" s="65">
        <v>6852</v>
      </c>
      <c r="G16" s="77">
        <v>2745</v>
      </c>
      <c r="H16" s="65">
        <v>0</v>
      </c>
      <c r="I16" s="65">
        <v>0</v>
      </c>
      <c r="J16" s="65"/>
      <c r="K16" s="77">
        <f t="shared" si="2"/>
        <v>9597</v>
      </c>
    </row>
    <row r="17" spans="1:12" ht="15.4" x14ac:dyDescent="0.55000000000000004">
      <c r="A17" s="74">
        <v>7</v>
      </c>
      <c r="B17" s="75" t="s">
        <v>44</v>
      </c>
      <c r="C17" s="124">
        <f>E17/D17*100</f>
        <v>99.171002733927153</v>
      </c>
      <c r="D17" s="76">
        <v>11339</v>
      </c>
      <c r="E17" s="76">
        <v>11245</v>
      </c>
      <c r="F17" s="65">
        <v>9600</v>
      </c>
      <c r="G17" s="77">
        <v>1451</v>
      </c>
      <c r="H17" s="65">
        <v>55</v>
      </c>
      <c r="I17" s="65">
        <v>139</v>
      </c>
      <c r="J17" s="65"/>
      <c r="K17" s="77">
        <f t="shared" si="2"/>
        <v>11245</v>
      </c>
    </row>
    <row r="18" spans="1:12" ht="15.4" x14ac:dyDescent="0.55000000000000004">
      <c r="A18" s="74">
        <v>8</v>
      </c>
      <c r="B18" s="75" t="s">
        <v>43</v>
      </c>
      <c r="C18" s="124">
        <f>E18/D18*100</f>
        <v>83.284425605912404</v>
      </c>
      <c r="D18" s="76">
        <v>9201</v>
      </c>
      <c r="E18" s="76">
        <v>7663</v>
      </c>
      <c r="F18" s="65">
        <v>6642</v>
      </c>
      <c r="G18" s="77">
        <v>910</v>
      </c>
      <c r="H18" s="65">
        <v>111</v>
      </c>
      <c r="I18" s="65">
        <v>0</v>
      </c>
      <c r="J18" s="65"/>
      <c r="K18" s="77">
        <f t="shared" si="2"/>
        <v>7663</v>
      </c>
    </row>
    <row r="19" spans="1:12" ht="15.4" x14ac:dyDescent="0.55000000000000004">
      <c r="A19" s="74">
        <v>9</v>
      </c>
      <c r="B19" s="75" t="s">
        <v>45</v>
      </c>
      <c r="C19" s="124">
        <f>E19/D19*100</f>
        <v>84.834202996128596</v>
      </c>
      <c r="D19" s="76">
        <v>5941</v>
      </c>
      <c r="E19" s="76">
        <v>5040</v>
      </c>
      <c r="F19" s="65">
        <v>4244</v>
      </c>
      <c r="G19" s="77">
        <v>796</v>
      </c>
      <c r="H19" s="65">
        <v>0</v>
      </c>
      <c r="I19" s="65">
        <v>0</v>
      </c>
      <c r="J19" s="65"/>
      <c r="K19" s="77">
        <f t="shared" si="2"/>
        <v>5040</v>
      </c>
    </row>
    <row r="20" spans="1:12" ht="15.4" x14ac:dyDescent="0.55000000000000004">
      <c r="A20" s="74">
        <v>10</v>
      </c>
      <c r="B20" s="75" t="s">
        <v>46</v>
      </c>
      <c r="C20" s="124">
        <f>E20/D20*100</f>
        <v>84.470274390243901</v>
      </c>
      <c r="D20" s="76">
        <v>5248</v>
      </c>
      <c r="E20" s="76">
        <v>4433</v>
      </c>
      <c r="F20" s="65">
        <v>3990</v>
      </c>
      <c r="G20" s="77">
        <v>442</v>
      </c>
      <c r="H20" s="65">
        <v>1</v>
      </c>
      <c r="I20" s="65">
        <v>0</v>
      </c>
      <c r="J20" s="65"/>
      <c r="K20" s="77">
        <f t="shared" si="2"/>
        <v>4433</v>
      </c>
    </row>
    <row r="21" spans="1:12" ht="15.4" x14ac:dyDescent="0.55000000000000004">
      <c r="A21" s="74">
        <v>11</v>
      </c>
      <c r="B21" s="75" t="s">
        <v>47</v>
      </c>
      <c r="C21" s="124">
        <f>E21/D21*100</f>
        <v>83.639798488664979</v>
      </c>
      <c r="D21" s="76">
        <v>7940</v>
      </c>
      <c r="E21" s="76">
        <v>6641</v>
      </c>
      <c r="F21" s="65">
        <v>5140</v>
      </c>
      <c r="G21" s="77">
        <v>1457</v>
      </c>
      <c r="H21" s="65">
        <v>44</v>
      </c>
      <c r="I21" s="65">
        <v>0</v>
      </c>
      <c r="J21" s="65"/>
      <c r="K21" s="77">
        <f t="shared" si="2"/>
        <v>6641</v>
      </c>
    </row>
    <row r="22" spans="1:12" ht="15.4" x14ac:dyDescent="0.55000000000000004">
      <c r="A22" s="74">
        <v>12</v>
      </c>
      <c r="B22" s="75" t="s">
        <v>48</v>
      </c>
      <c r="C22" s="124">
        <f>E22/D22*100</f>
        <v>83.6105976586568</v>
      </c>
      <c r="D22" s="76">
        <v>6492</v>
      </c>
      <c r="E22" s="76">
        <v>5428</v>
      </c>
      <c r="F22" s="65">
        <v>3905</v>
      </c>
      <c r="G22" s="77">
        <v>1510</v>
      </c>
      <c r="H22" s="65">
        <v>13</v>
      </c>
      <c r="I22" s="65">
        <v>0</v>
      </c>
      <c r="J22" s="65"/>
      <c r="K22" s="77">
        <f t="shared" si="2"/>
        <v>5428</v>
      </c>
    </row>
    <row r="23" spans="1:12" ht="15.4" x14ac:dyDescent="0.55000000000000004">
      <c r="A23" s="74">
        <v>13</v>
      </c>
      <c r="B23" s="75" t="s">
        <v>49</v>
      </c>
      <c r="C23" s="124">
        <f>E23/D23*100</f>
        <v>86.472061866899026</v>
      </c>
      <c r="D23" s="76">
        <v>9181</v>
      </c>
      <c r="E23" s="76">
        <v>7939</v>
      </c>
      <c r="F23" s="65">
        <v>4054</v>
      </c>
      <c r="G23" s="77">
        <v>3885</v>
      </c>
      <c r="H23" s="65">
        <v>0</v>
      </c>
      <c r="I23" s="65">
        <v>0</v>
      </c>
      <c r="J23" s="65"/>
      <c r="K23" s="77">
        <f t="shared" si="2"/>
        <v>7939</v>
      </c>
    </row>
    <row r="24" spans="1:12" ht="15.75" thickBot="1" x14ac:dyDescent="0.6">
      <c r="A24" s="126">
        <v>14</v>
      </c>
      <c r="B24" s="127" t="s">
        <v>50</v>
      </c>
      <c r="C24" s="128">
        <f>E24/D24*100</f>
        <v>94.92373689227837</v>
      </c>
      <c r="D24" s="129">
        <v>4196</v>
      </c>
      <c r="E24" s="129">
        <v>3983</v>
      </c>
      <c r="F24" s="130">
        <v>3031</v>
      </c>
      <c r="G24" s="130">
        <v>952</v>
      </c>
      <c r="H24" s="130">
        <v>0</v>
      </c>
      <c r="I24" s="130">
        <v>0</v>
      </c>
      <c r="J24" s="130"/>
      <c r="K24" s="130">
        <f t="shared" si="2"/>
        <v>3983</v>
      </c>
    </row>
    <row r="25" spans="1:12" ht="14.65" thickBot="1" x14ac:dyDescent="0.5">
      <c r="A25" s="132"/>
      <c r="B25" s="133" t="s">
        <v>51</v>
      </c>
      <c r="C25" s="52">
        <f>(E25+J25)/D25*100</f>
        <v>89.511013042279046</v>
      </c>
      <c r="D25" s="135">
        <f t="shared" ref="D25:E25" si="3">SUM(D11:D24)</f>
        <v>126895</v>
      </c>
      <c r="E25" s="135">
        <f t="shared" si="3"/>
        <v>113307</v>
      </c>
      <c r="F25" s="136">
        <f>SUM(F11:F24)</f>
        <v>85263</v>
      </c>
      <c r="G25" s="136">
        <f>SUM(G11:G24)</f>
        <v>27654</v>
      </c>
      <c r="H25" s="136">
        <f>SUM(H11:H24)</f>
        <v>251</v>
      </c>
      <c r="I25" s="136">
        <f>SUM(I11:I24)</f>
        <v>139</v>
      </c>
      <c r="J25" s="136">
        <f>J10</f>
        <v>278</v>
      </c>
      <c r="K25" s="136">
        <f t="shared" ref="K25" si="4">SUM(K11:K24)</f>
        <v>113307</v>
      </c>
    </row>
    <row r="26" spans="1:12" ht="14.65" thickTop="1" x14ac:dyDescent="0.45">
      <c r="A26" s="98"/>
      <c r="B26" s="98"/>
      <c r="C26" s="99"/>
      <c r="D26" s="99"/>
      <c r="E26" s="99"/>
      <c r="F26" s="99"/>
      <c r="G26" s="99"/>
      <c r="H26" s="99"/>
      <c r="I26" s="99"/>
      <c r="J26" s="99"/>
      <c r="K26" s="99"/>
    </row>
    <row r="27" spans="1:12" ht="15.75" x14ac:dyDescent="0.5">
      <c r="A27" s="102"/>
      <c r="B27" s="102"/>
      <c r="C27" s="102"/>
      <c r="D27" s="102"/>
      <c r="E27" s="102"/>
      <c r="F27" s="103"/>
      <c r="G27" s="6"/>
      <c r="H27" s="104" t="s">
        <v>52</v>
      </c>
      <c r="I27" s="105"/>
      <c r="J27" s="105"/>
      <c r="K27" s="102"/>
    </row>
    <row r="28" spans="1:12" ht="15.75" x14ac:dyDescent="0.5">
      <c r="A28" s="102"/>
      <c r="B28" s="102"/>
      <c r="C28" s="102"/>
      <c r="D28" s="102"/>
      <c r="E28" s="102"/>
      <c r="F28" s="103"/>
      <c r="G28" s="107"/>
      <c r="H28" s="104" t="s">
        <v>53</v>
      </c>
      <c r="I28" s="6"/>
      <c r="J28" s="6"/>
      <c r="K28" s="102"/>
      <c r="L28" s="1"/>
    </row>
    <row r="29" spans="1:12" ht="15.75" x14ac:dyDescent="0.5">
      <c r="A29" s="102"/>
      <c r="B29" s="102"/>
      <c r="C29" s="102"/>
      <c r="D29" s="102"/>
      <c r="E29" s="102"/>
      <c r="F29" s="103"/>
      <c r="G29" s="6"/>
      <c r="H29" s="104" t="s">
        <v>54</v>
      </c>
      <c r="I29" s="6"/>
      <c r="J29" s="6"/>
      <c r="K29" s="102"/>
      <c r="L29" s="1"/>
    </row>
    <row r="30" spans="1:12" ht="15.75" x14ac:dyDescent="0.5">
      <c r="A30" s="102"/>
      <c r="B30" s="102"/>
      <c r="C30" s="102"/>
      <c r="D30" s="102"/>
      <c r="E30" s="102"/>
      <c r="F30" s="103"/>
      <c r="G30" s="6"/>
      <c r="H30" s="104"/>
      <c r="I30" s="6"/>
      <c r="J30" s="6"/>
      <c r="K30" s="102"/>
      <c r="L30" s="1"/>
    </row>
    <row r="31" spans="1:12" ht="15.75" x14ac:dyDescent="0.5">
      <c r="A31" s="102"/>
      <c r="B31" s="102"/>
      <c r="C31" s="102"/>
      <c r="D31" s="102"/>
      <c r="E31" s="102"/>
      <c r="F31" s="103"/>
      <c r="G31" s="6"/>
      <c r="H31" s="104"/>
      <c r="I31" s="6"/>
      <c r="J31" s="6"/>
      <c r="K31" s="102"/>
      <c r="L31" s="1"/>
    </row>
    <row r="32" spans="1:12" ht="15.75" x14ac:dyDescent="0.5">
      <c r="A32" s="102"/>
      <c r="B32" s="102"/>
      <c r="C32" s="102"/>
      <c r="D32" s="102"/>
      <c r="E32" s="102"/>
      <c r="F32" s="103"/>
      <c r="G32" s="6"/>
      <c r="H32" s="104"/>
      <c r="I32" s="6"/>
      <c r="J32" s="6"/>
      <c r="K32" s="102"/>
      <c r="L32" s="1"/>
    </row>
    <row r="33" spans="1:12" ht="15.75" x14ac:dyDescent="0.5">
      <c r="A33" s="102"/>
      <c r="B33" s="102"/>
      <c r="C33" s="102"/>
      <c r="D33" s="102"/>
      <c r="E33" s="102"/>
      <c r="F33" s="103"/>
      <c r="G33" s="6"/>
      <c r="H33" s="108" t="s">
        <v>55</v>
      </c>
      <c r="I33" s="6"/>
      <c r="J33" s="6"/>
      <c r="K33" s="102"/>
      <c r="L33" s="1"/>
    </row>
    <row r="34" spans="1:12" ht="15.75" x14ac:dyDescent="0.5">
      <c r="A34" s="102"/>
      <c r="B34" s="102"/>
      <c r="C34" s="102"/>
      <c r="D34" s="102"/>
      <c r="E34" s="102"/>
      <c r="F34" s="103"/>
      <c r="G34" s="6"/>
      <c r="H34" s="104" t="s">
        <v>56</v>
      </c>
      <c r="I34" s="6"/>
      <c r="J34" s="6"/>
      <c r="K34" s="102"/>
      <c r="L34" s="1"/>
    </row>
    <row r="35" spans="1:12" ht="15.75" x14ac:dyDescent="0.5">
      <c r="A35" s="102"/>
      <c r="B35" s="102"/>
      <c r="C35" s="102"/>
      <c r="D35" s="102"/>
      <c r="E35" s="102"/>
      <c r="F35" s="103"/>
      <c r="G35" s="6"/>
      <c r="H35" s="104" t="s">
        <v>57</v>
      </c>
      <c r="I35" s="6"/>
      <c r="J35" s="6"/>
      <c r="K35" s="102"/>
      <c r="L35" s="1"/>
    </row>
    <row r="36" spans="1:12" x14ac:dyDescent="0.4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"/>
    </row>
    <row r="37" spans="1:12" x14ac:dyDescent="0.4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"/>
    </row>
  </sheetData>
  <mergeCells count="6">
    <mergeCell ref="F7:K7"/>
    <mergeCell ref="D7:D9"/>
    <mergeCell ref="E7:E9"/>
    <mergeCell ref="A7:A9"/>
    <mergeCell ref="B7:B9"/>
    <mergeCell ref="C7:C9"/>
  </mergeCells>
  <conditionalFormatting sqref="A11:K24">
    <cfRule type="expression" dxfId="1" priority="1">
      <formula>MOD(ROW(),2)=0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37"/>
  <sheetViews>
    <sheetView zoomScale="80" zoomScaleNormal="80" workbookViewId="0">
      <selection activeCell="F26" sqref="F26"/>
    </sheetView>
  </sheetViews>
  <sheetFormatPr defaultRowHeight="14.25" x14ac:dyDescent="0.45"/>
  <cols>
    <col min="2" max="2" width="21.1328125" customWidth="1"/>
    <col min="29" max="29" width="19.3984375" bestFit="1" customWidth="1"/>
  </cols>
  <sheetData>
    <row r="1" spans="1:33" ht="17.649999999999999" x14ac:dyDescent="0.45">
      <c r="A1" s="1"/>
      <c r="B1" s="1"/>
      <c r="C1" s="3" t="s">
        <v>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1"/>
      <c r="W1" s="1"/>
      <c r="X1" s="1"/>
      <c r="Y1" s="1"/>
      <c r="Z1" s="1"/>
      <c r="AA1" s="1"/>
      <c r="AB1" s="1"/>
      <c r="AC1" s="1"/>
      <c r="AD1" s="6"/>
      <c r="AE1" s="6"/>
      <c r="AF1" s="1"/>
      <c r="AG1" s="1"/>
    </row>
    <row r="2" spans="1:33" ht="17.649999999999999" x14ac:dyDescent="0.45">
      <c r="A2" s="1"/>
      <c r="B2" s="1"/>
      <c r="C2" s="3" t="s">
        <v>58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5"/>
      <c r="R2" s="5"/>
      <c r="S2" s="5"/>
      <c r="T2" s="5"/>
      <c r="U2" s="5"/>
      <c r="V2" s="1"/>
      <c r="W2" s="1"/>
      <c r="X2" s="1"/>
      <c r="Y2" s="1"/>
      <c r="Z2" s="1"/>
      <c r="AA2" s="1"/>
      <c r="AB2" s="1"/>
      <c r="AC2" s="1"/>
      <c r="AD2" s="6"/>
      <c r="AE2" s="6"/>
      <c r="AF2" s="1"/>
      <c r="AG2" s="1"/>
    </row>
    <row r="3" spans="1:33" ht="15" x14ac:dyDescent="0.45">
      <c r="A3" s="1"/>
      <c r="B3" s="1"/>
      <c r="C3" s="7" t="s">
        <v>3</v>
      </c>
      <c r="D3" s="4"/>
      <c r="E3" s="4"/>
      <c r="F3" s="4"/>
      <c r="G3" s="8"/>
      <c r="H3" s="8"/>
      <c r="I3" s="8"/>
      <c r="J3" s="8"/>
      <c r="K3" s="8"/>
      <c r="L3" s="8"/>
      <c r="M3" s="4"/>
      <c r="N3" s="4"/>
      <c r="O3" s="4"/>
      <c r="P3" s="5"/>
      <c r="Q3" s="5"/>
      <c r="R3" s="5"/>
      <c r="S3" s="5"/>
      <c r="T3" s="5"/>
      <c r="U3" s="5"/>
      <c r="V3" s="1"/>
      <c r="W3" s="1"/>
      <c r="X3" s="1"/>
      <c r="Y3" s="1"/>
      <c r="Z3" s="1"/>
      <c r="AA3" s="1"/>
      <c r="AB3" s="1"/>
      <c r="AC3" s="1"/>
      <c r="AD3" s="6"/>
      <c r="AE3" s="6"/>
      <c r="AF3" s="1"/>
      <c r="AG3" s="1"/>
    </row>
    <row r="4" spans="1:33" ht="15" x14ac:dyDescent="0.45">
      <c r="A4" s="1"/>
      <c r="B4" s="1"/>
      <c r="C4" s="4" t="s">
        <v>4</v>
      </c>
      <c r="D4" s="4"/>
      <c r="E4" s="4"/>
      <c r="F4" s="4"/>
      <c r="G4" s="8"/>
      <c r="H4" s="8"/>
      <c r="I4" s="8"/>
      <c r="J4" s="8"/>
      <c r="K4" s="8"/>
      <c r="L4" s="8"/>
      <c r="M4" s="9"/>
      <c r="N4" s="9"/>
      <c r="O4" s="4"/>
      <c r="P4" s="10"/>
      <c r="Q4" s="5"/>
      <c r="R4" s="5"/>
      <c r="S4" s="5"/>
      <c r="T4" s="5"/>
      <c r="U4" s="5"/>
      <c r="V4" s="1"/>
      <c r="W4" s="1"/>
      <c r="X4" s="1"/>
      <c r="Y4" s="1"/>
      <c r="Z4" s="1"/>
      <c r="AA4" s="1"/>
      <c r="AB4" s="1"/>
      <c r="AC4" s="1"/>
      <c r="AD4" s="6"/>
      <c r="AE4" s="6"/>
      <c r="AF4" s="1"/>
      <c r="AG4" s="1"/>
    </row>
    <row r="5" spans="1:33" ht="15" x14ac:dyDescent="0.45">
      <c r="A5" s="11"/>
      <c r="B5" s="11"/>
      <c r="C5" s="11"/>
      <c r="D5" s="11"/>
      <c r="E5" s="11"/>
      <c r="F5" s="12"/>
      <c r="G5" s="8"/>
      <c r="H5" s="8"/>
      <c r="I5" s="8"/>
      <c r="J5" s="8"/>
      <c r="K5" s="8"/>
      <c r="L5" s="8"/>
      <c r="M5" s="13"/>
      <c r="N5" s="13"/>
      <c r="O5" s="14"/>
      <c r="P5" s="15"/>
      <c r="Q5" s="16"/>
      <c r="R5" s="6"/>
      <c r="S5" s="6"/>
      <c r="T5" s="6"/>
      <c r="U5" s="6"/>
      <c r="V5" s="1"/>
      <c r="W5" s="1"/>
      <c r="X5" s="1"/>
      <c r="Y5" s="1"/>
      <c r="Z5" s="1"/>
      <c r="AA5" s="1"/>
      <c r="AB5" s="1"/>
      <c r="AC5" s="1"/>
      <c r="AD5" s="6"/>
      <c r="AE5" s="6"/>
      <c r="AF5" s="1"/>
      <c r="AG5" s="1"/>
    </row>
    <row r="6" spans="1:33" ht="14.65" thickBot="1" x14ac:dyDescent="0.5">
      <c r="A6" s="17" t="s">
        <v>59</v>
      </c>
      <c r="B6" s="1"/>
      <c r="C6" s="1"/>
      <c r="D6" s="18"/>
      <c r="E6" s="1"/>
      <c r="F6" s="1"/>
      <c r="G6" s="1"/>
      <c r="H6" s="110"/>
      <c r="I6" s="1"/>
      <c r="J6" s="1"/>
      <c r="K6" s="1"/>
      <c r="L6" s="19"/>
      <c r="M6" s="1"/>
      <c r="N6" s="1"/>
      <c r="O6" s="1"/>
      <c r="P6" s="6"/>
      <c r="Q6" s="6"/>
      <c r="R6" s="6"/>
      <c r="S6" s="6"/>
      <c r="T6" s="6"/>
      <c r="U6" s="6"/>
      <c r="V6" s="1"/>
      <c r="W6" s="1"/>
      <c r="X6" s="1"/>
      <c r="Y6" s="1"/>
      <c r="Z6" s="1"/>
      <c r="AA6" s="1"/>
      <c r="AB6" s="1"/>
      <c r="AC6" s="1"/>
      <c r="AD6" s="6"/>
      <c r="AE6" s="6"/>
      <c r="AF6" s="1"/>
      <c r="AG6" s="1"/>
    </row>
    <row r="7" spans="1:33" ht="15.75" thickTop="1" x14ac:dyDescent="0.55000000000000004">
      <c r="A7" s="164" t="s">
        <v>7</v>
      </c>
      <c r="B7" s="167" t="s">
        <v>8</v>
      </c>
      <c r="C7" s="161" t="s">
        <v>60</v>
      </c>
      <c r="D7" s="161" t="s">
        <v>61</v>
      </c>
      <c r="E7" s="170" t="s">
        <v>62</v>
      </c>
      <c r="F7" s="161" t="s">
        <v>63</v>
      </c>
      <c r="G7" s="173" t="s">
        <v>64</v>
      </c>
      <c r="H7" s="161" t="str">
        <f>"Jumlah Siswa 
SD /MI 
/Paket A /SLB "&amp;PROPER(C3)</f>
        <v>Jumlah Siswa 
SD /MI 
/Paket A /SLB Tahun Ajaran 2023/2024</v>
      </c>
      <c r="I7" s="161" t="str">
        <f>"Jumlah Siswa 
SD /MI 
/Paket A /SLB "&amp;PROPER(C3)&amp;" 
Usia 7-12 Tahun"</f>
        <v>Jumlah Siswa 
SD /MI 
/Paket A /SLB Tahun Ajaran 2023/2024 
Usia 7-12 Tahun</v>
      </c>
      <c r="J7" s="176" t="s">
        <v>14</v>
      </c>
      <c r="K7" s="176"/>
      <c r="L7" s="176"/>
      <c r="M7" s="176"/>
      <c r="N7" s="176"/>
      <c r="O7" s="176"/>
      <c r="P7" s="177" t="s">
        <v>14</v>
      </c>
      <c r="Q7" s="178"/>
      <c r="R7" s="178"/>
      <c r="S7" s="178"/>
      <c r="T7" s="178"/>
      <c r="U7" s="179"/>
      <c r="V7" s="180" t="s">
        <v>14</v>
      </c>
      <c r="W7" s="181"/>
      <c r="X7" s="181"/>
      <c r="Y7" s="181"/>
      <c r="Z7" s="182"/>
      <c r="AA7" s="21"/>
      <c r="AB7" s="168" t="s">
        <v>7</v>
      </c>
      <c r="AC7" s="168" t="s">
        <v>8</v>
      </c>
      <c r="AD7" s="183" t="s">
        <v>14</v>
      </c>
      <c r="AE7" s="184"/>
      <c r="AF7" s="22"/>
      <c r="AG7" s="190" t="s">
        <v>15</v>
      </c>
    </row>
    <row r="8" spans="1:33" ht="30.75" x14ac:dyDescent="0.45">
      <c r="A8" s="165"/>
      <c r="B8" s="168"/>
      <c r="C8" s="162"/>
      <c r="D8" s="162"/>
      <c r="E8" s="171"/>
      <c r="F8" s="162"/>
      <c r="G8" s="174"/>
      <c r="H8" s="162"/>
      <c r="I8" s="162"/>
      <c r="J8" s="25"/>
      <c r="K8" s="26"/>
      <c r="L8" s="27" t="s">
        <v>65</v>
      </c>
      <c r="M8" s="28"/>
      <c r="N8" s="28"/>
      <c r="O8" s="29"/>
      <c r="P8" s="30"/>
      <c r="Q8" s="31"/>
      <c r="R8" s="32" t="s">
        <v>66</v>
      </c>
      <c r="S8" s="33"/>
      <c r="T8" s="33"/>
      <c r="U8" s="34"/>
      <c r="V8" s="25"/>
      <c r="W8" s="26"/>
      <c r="X8" s="35" t="s">
        <v>23</v>
      </c>
      <c r="Y8" s="28"/>
      <c r="Z8" s="36"/>
      <c r="AA8" s="21"/>
      <c r="AB8" s="168"/>
      <c r="AC8" s="168"/>
      <c r="AD8" s="37" t="s">
        <v>24</v>
      </c>
      <c r="AE8" s="38" t="s">
        <v>67</v>
      </c>
      <c r="AF8" s="112" t="s">
        <v>31</v>
      </c>
      <c r="AG8" s="191"/>
    </row>
    <row r="9" spans="1:33" ht="31.15" thickBot="1" x14ac:dyDescent="0.5">
      <c r="A9" s="166"/>
      <c r="B9" s="169"/>
      <c r="C9" s="163"/>
      <c r="D9" s="163"/>
      <c r="E9" s="171"/>
      <c r="F9" s="163"/>
      <c r="G9" s="175"/>
      <c r="H9" s="163"/>
      <c r="I9" s="163"/>
      <c r="J9" s="42" t="s">
        <v>70</v>
      </c>
      <c r="K9" s="42" t="s">
        <v>71</v>
      </c>
      <c r="L9" s="43" t="s">
        <v>72</v>
      </c>
      <c r="M9" s="43" t="s">
        <v>30</v>
      </c>
      <c r="N9" s="43" t="s">
        <v>31</v>
      </c>
      <c r="O9" s="44" t="s">
        <v>32</v>
      </c>
      <c r="P9" s="45" t="s">
        <v>70</v>
      </c>
      <c r="Q9" s="45" t="s">
        <v>71</v>
      </c>
      <c r="R9" s="46" t="s">
        <v>72</v>
      </c>
      <c r="S9" s="46" t="s">
        <v>30</v>
      </c>
      <c r="T9" s="46" t="s">
        <v>31</v>
      </c>
      <c r="U9" s="47" t="s">
        <v>32</v>
      </c>
      <c r="V9" s="42" t="s">
        <v>70</v>
      </c>
      <c r="W9" s="42" t="s">
        <v>71</v>
      </c>
      <c r="X9" s="43" t="s">
        <v>72</v>
      </c>
      <c r="Y9" s="43" t="s">
        <v>30</v>
      </c>
      <c r="Z9" s="48" t="s">
        <v>32</v>
      </c>
      <c r="AA9" s="21"/>
      <c r="AB9" s="168"/>
      <c r="AC9" s="168"/>
      <c r="AD9" s="37" t="s">
        <v>34</v>
      </c>
      <c r="AE9" s="38" t="s">
        <v>73</v>
      </c>
      <c r="AF9" s="49"/>
      <c r="AG9" s="192"/>
    </row>
    <row r="10" spans="1:33" ht="14.65" thickBot="1" x14ac:dyDescent="0.5">
      <c r="A10" s="50"/>
      <c r="B10" s="51" t="s">
        <v>36</v>
      </c>
      <c r="C10" s="52">
        <f>(H10+N10)/G10*100</f>
        <v>100.3097048741085</v>
      </c>
      <c r="D10" s="52">
        <f>(I10+T10)/G10*100</f>
        <v>89.511013042279046</v>
      </c>
      <c r="E10" s="52">
        <f>(I10+AG10+AF10)/G10*100</f>
        <v>98.517672091098945</v>
      </c>
      <c r="F10" s="52">
        <f t="shared" ref="F10:F25" si="0">Z10/H10*100</f>
        <v>5.687297544571103E-2</v>
      </c>
      <c r="G10" s="53">
        <f t="shared" ref="G10:M10" si="1">SUM(G11:G24)</f>
        <v>126895</v>
      </c>
      <c r="H10" s="53">
        <f t="shared" si="1"/>
        <v>121323</v>
      </c>
      <c r="I10" s="53">
        <f t="shared" si="1"/>
        <v>113307</v>
      </c>
      <c r="J10" s="53">
        <f t="shared" si="1"/>
        <v>91907</v>
      </c>
      <c r="K10" s="53">
        <f t="shared" si="1"/>
        <v>28871</v>
      </c>
      <c r="L10" s="53">
        <f t="shared" si="1"/>
        <v>396</v>
      </c>
      <c r="M10" s="53">
        <f t="shared" si="1"/>
        <v>149</v>
      </c>
      <c r="N10" s="53">
        <v>5965</v>
      </c>
      <c r="O10" s="53">
        <f>SUM(O11:O24)</f>
        <v>121323</v>
      </c>
      <c r="P10" s="54">
        <f>SUM(P11:P24)</f>
        <v>85263</v>
      </c>
      <c r="Q10" s="54">
        <f>SUM(Q11:Q24)</f>
        <v>27654</v>
      </c>
      <c r="R10" s="54">
        <f>SUM(R11:R24)</f>
        <v>251</v>
      </c>
      <c r="S10" s="54">
        <f>SUM(S11:S24)</f>
        <v>139</v>
      </c>
      <c r="T10" s="54">
        <v>278</v>
      </c>
      <c r="U10" s="54">
        <f t="shared" ref="U10:Z10" si="2">SUM(U11:U24)</f>
        <v>113307</v>
      </c>
      <c r="V10" s="53">
        <f t="shared" si="2"/>
        <v>56</v>
      </c>
      <c r="W10" s="53">
        <f t="shared" si="2"/>
        <v>13</v>
      </c>
      <c r="X10" s="53">
        <f t="shared" si="2"/>
        <v>0</v>
      </c>
      <c r="Y10" s="53">
        <f t="shared" si="2"/>
        <v>0</v>
      </c>
      <c r="Z10" s="55">
        <f t="shared" si="2"/>
        <v>69</v>
      </c>
      <c r="AA10" s="56"/>
      <c r="AB10" s="57"/>
      <c r="AC10" s="58" t="s">
        <v>36</v>
      </c>
      <c r="AD10" s="59">
        <f>SUM(AD11:AD24)</f>
        <v>588</v>
      </c>
      <c r="AE10" s="59">
        <f>SUM(AE11:AE24)</f>
        <v>4616</v>
      </c>
      <c r="AF10" s="60">
        <v>6503</v>
      </c>
      <c r="AG10" s="60">
        <f>SUM(AG11:AG24)</f>
        <v>5204</v>
      </c>
    </row>
    <row r="11" spans="1:33" ht="15.4" x14ac:dyDescent="0.55000000000000004">
      <c r="A11" s="61">
        <v>1</v>
      </c>
      <c r="B11" s="62" t="s">
        <v>37</v>
      </c>
      <c r="C11" s="63">
        <f t="shared" ref="C11:C24" si="3">H11/G11*100</f>
        <v>105.25171826352582</v>
      </c>
      <c r="D11" s="63">
        <f t="shared" ref="D11:D24" si="4">I11/G11*100</f>
        <v>99.935381542618813</v>
      </c>
      <c r="E11" s="63">
        <f t="shared" ref="E11:E24" si="5">(I11+AG11)/G11*100</f>
        <v>104.69952417317747</v>
      </c>
      <c r="F11" s="63">
        <f t="shared" si="0"/>
        <v>8.3719372662834177E-2</v>
      </c>
      <c r="G11" s="64">
        <v>17023</v>
      </c>
      <c r="H11" s="64">
        <f t="shared" ref="H11:H24" si="6">SUM(J11:M11)</f>
        <v>17917</v>
      </c>
      <c r="I11" s="64">
        <f t="shared" ref="I11:I24" si="7">SUM(P11:S11)</f>
        <v>17012</v>
      </c>
      <c r="J11" s="64">
        <v>13299</v>
      </c>
      <c r="K11" s="64">
        <v>4591</v>
      </c>
      <c r="L11" s="64">
        <v>27</v>
      </c>
      <c r="M11" s="64">
        <v>0</v>
      </c>
      <c r="N11" s="64"/>
      <c r="O11" s="64">
        <f t="shared" ref="O11:O24" si="8">SUM(J11:M11)</f>
        <v>17917</v>
      </c>
      <c r="P11" s="65">
        <v>12644</v>
      </c>
      <c r="Q11" s="65">
        <v>4366</v>
      </c>
      <c r="R11" s="65">
        <v>2</v>
      </c>
      <c r="S11" s="65">
        <v>0</v>
      </c>
      <c r="T11" s="65"/>
      <c r="U11" s="65">
        <f t="shared" ref="U11:U24" si="9">SUM(P11:S11)</f>
        <v>17012</v>
      </c>
      <c r="V11" s="64">
        <v>15</v>
      </c>
      <c r="W11" s="64">
        <v>0</v>
      </c>
      <c r="X11" s="64">
        <v>0</v>
      </c>
      <c r="Y11" s="64">
        <v>0</v>
      </c>
      <c r="Z11" s="66">
        <f t="shared" ref="Z11:Z24" si="10">SUM(V11:Y11)</f>
        <v>15</v>
      </c>
      <c r="AA11" s="41"/>
      <c r="AB11" s="67">
        <v>1</v>
      </c>
      <c r="AC11" s="68" t="s">
        <v>37</v>
      </c>
      <c r="AD11" s="69">
        <v>151</v>
      </c>
      <c r="AE11" s="120">
        <v>660</v>
      </c>
      <c r="AF11" s="121"/>
      <c r="AG11" s="71">
        <f t="shared" ref="AG11:AG24" si="11">SUM(AD11:AE11)</f>
        <v>811</v>
      </c>
    </row>
    <row r="12" spans="1:33" ht="15.4" x14ac:dyDescent="0.55000000000000004">
      <c r="A12" s="74">
        <v>2</v>
      </c>
      <c r="B12" s="75" t="s">
        <v>38</v>
      </c>
      <c r="C12" s="124">
        <f t="shared" si="3"/>
        <v>95.666666666666671</v>
      </c>
      <c r="D12" s="124">
        <f t="shared" si="4"/>
        <v>90.393939393939391</v>
      </c>
      <c r="E12" s="63">
        <f t="shared" si="5"/>
        <v>94.838383838383834</v>
      </c>
      <c r="F12" s="124">
        <f t="shared" si="0"/>
        <v>2.1117094287825995E-2</v>
      </c>
      <c r="G12" s="76">
        <v>9900</v>
      </c>
      <c r="H12" s="76">
        <f t="shared" si="6"/>
        <v>9471</v>
      </c>
      <c r="I12" s="76">
        <f t="shared" si="7"/>
        <v>8949</v>
      </c>
      <c r="J12" s="64">
        <v>6845</v>
      </c>
      <c r="K12" s="64">
        <v>2626</v>
      </c>
      <c r="L12" s="64">
        <v>0</v>
      </c>
      <c r="M12" s="64">
        <v>0</v>
      </c>
      <c r="N12" s="64"/>
      <c r="O12" s="76">
        <f t="shared" si="8"/>
        <v>9471</v>
      </c>
      <c r="P12" s="65">
        <v>6409</v>
      </c>
      <c r="Q12" s="77">
        <v>2540</v>
      </c>
      <c r="R12" s="65">
        <v>0</v>
      </c>
      <c r="S12" s="65">
        <v>0</v>
      </c>
      <c r="T12" s="65"/>
      <c r="U12" s="77">
        <f t="shared" si="9"/>
        <v>8949</v>
      </c>
      <c r="V12" s="64">
        <v>2</v>
      </c>
      <c r="W12" s="64">
        <v>0</v>
      </c>
      <c r="X12" s="76">
        <v>0</v>
      </c>
      <c r="Y12" s="76">
        <v>0</v>
      </c>
      <c r="Z12" s="78">
        <f t="shared" si="10"/>
        <v>2</v>
      </c>
      <c r="AA12" s="41"/>
      <c r="AB12" s="67">
        <v>2</v>
      </c>
      <c r="AC12" s="68" t="s">
        <v>38</v>
      </c>
      <c r="AD12" s="69">
        <v>27</v>
      </c>
      <c r="AE12" s="120">
        <v>413</v>
      </c>
      <c r="AF12" s="121"/>
      <c r="AG12" s="71">
        <f t="shared" si="11"/>
        <v>440</v>
      </c>
    </row>
    <row r="13" spans="1:33" ht="15.4" x14ac:dyDescent="0.55000000000000004">
      <c r="A13" s="74">
        <v>3</v>
      </c>
      <c r="B13" s="75" t="s">
        <v>39</v>
      </c>
      <c r="C13" s="124">
        <f t="shared" si="3"/>
        <v>95.018200728029129</v>
      </c>
      <c r="D13" s="124">
        <f t="shared" si="4"/>
        <v>87.332293291731673</v>
      </c>
      <c r="E13" s="63">
        <f t="shared" si="5"/>
        <v>89.973998959958408</v>
      </c>
      <c r="F13" s="124">
        <f t="shared" si="0"/>
        <v>2.1891418563922942E-2</v>
      </c>
      <c r="G13" s="76">
        <v>9615</v>
      </c>
      <c r="H13" s="76">
        <f t="shared" si="6"/>
        <v>9136</v>
      </c>
      <c r="I13" s="76">
        <f t="shared" si="7"/>
        <v>8397</v>
      </c>
      <c r="J13" s="64">
        <v>6003</v>
      </c>
      <c r="K13" s="64">
        <v>3124</v>
      </c>
      <c r="L13" s="64">
        <v>9</v>
      </c>
      <c r="M13" s="64">
        <v>0</v>
      </c>
      <c r="N13" s="64"/>
      <c r="O13" s="76">
        <f t="shared" si="8"/>
        <v>9136</v>
      </c>
      <c r="P13" s="65">
        <v>5387</v>
      </c>
      <c r="Q13" s="77">
        <v>3008</v>
      </c>
      <c r="R13" s="65">
        <v>2</v>
      </c>
      <c r="S13" s="65">
        <v>0</v>
      </c>
      <c r="T13" s="65"/>
      <c r="U13" s="77">
        <f t="shared" si="9"/>
        <v>8397</v>
      </c>
      <c r="V13" s="64">
        <v>2</v>
      </c>
      <c r="W13" s="64">
        <v>0</v>
      </c>
      <c r="X13" s="76">
        <v>0</v>
      </c>
      <c r="Y13" s="76">
        <v>0</v>
      </c>
      <c r="Z13" s="78">
        <f t="shared" si="10"/>
        <v>2</v>
      </c>
      <c r="AA13" s="41"/>
      <c r="AB13" s="67">
        <v>3</v>
      </c>
      <c r="AC13" s="68" t="s">
        <v>39</v>
      </c>
      <c r="AD13" s="69">
        <v>15</v>
      </c>
      <c r="AE13" s="120">
        <v>239</v>
      </c>
      <c r="AF13" s="121"/>
      <c r="AG13" s="71">
        <f t="shared" si="11"/>
        <v>254</v>
      </c>
    </row>
    <row r="14" spans="1:33" ht="15.4" x14ac:dyDescent="0.55000000000000004">
      <c r="A14" s="74">
        <v>4</v>
      </c>
      <c r="B14" s="75" t="s">
        <v>40</v>
      </c>
      <c r="C14" s="124">
        <f t="shared" si="3"/>
        <v>94.290204295442635</v>
      </c>
      <c r="D14" s="124">
        <f t="shared" si="4"/>
        <v>88.772481229264883</v>
      </c>
      <c r="E14" s="63">
        <f t="shared" si="5"/>
        <v>92.613933996856986</v>
      </c>
      <c r="F14" s="124">
        <f t="shared" si="0"/>
        <v>8.3333333333333343E-2</v>
      </c>
      <c r="G14" s="76">
        <v>11454</v>
      </c>
      <c r="H14" s="76">
        <f t="shared" si="6"/>
        <v>10800</v>
      </c>
      <c r="I14" s="76">
        <f t="shared" si="7"/>
        <v>10168</v>
      </c>
      <c r="J14" s="64">
        <v>8238</v>
      </c>
      <c r="K14" s="64">
        <v>2559</v>
      </c>
      <c r="L14" s="64">
        <v>3</v>
      </c>
      <c r="M14" s="64">
        <v>0</v>
      </c>
      <c r="N14" s="64"/>
      <c r="O14" s="76">
        <f t="shared" si="8"/>
        <v>10800</v>
      </c>
      <c r="P14" s="65">
        <v>7772</v>
      </c>
      <c r="Q14" s="77">
        <v>2396</v>
      </c>
      <c r="R14" s="65">
        <v>0</v>
      </c>
      <c r="S14" s="65">
        <v>0</v>
      </c>
      <c r="T14" s="65"/>
      <c r="U14" s="77">
        <f t="shared" si="9"/>
        <v>10168</v>
      </c>
      <c r="V14" s="64">
        <v>9</v>
      </c>
      <c r="W14" s="64">
        <v>0</v>
      </c>
      <c r="X14" s="76">
        <v>0</v>
      </c>
      <c r="Y14" s="76">
        <v>0</v>
      </c>
      <c r="Z14" s="78">
        <f t="shared" si="10"/>
        <v>9</v>
      </c>
      <c r="AA14" s="41"/>
      <c r="AB14" s="67">
        <v>4</v>
      </c>
      <c r="AC14" s="68" t="s">
        <v>40</v>
      </c>
      <c r="AD14" s="69">
        <v>84</v>
      </c>
      <c r="AE14" s="120">
        <v>356</v>
      </c>
      <c r="AF14" s="121"/>
      <c r="AG14" s="71">
        <f t="shared" si="11"/>
        <v>440</v>
      </c>
    </row>
    <row r="15" spans="1:33" ht="15.4" x14ac:dyDescent="0.55000000000000004">
      <c r="A15" s="74">
        <v>5</v>
      </c>
      <c r="B15" s="75" t="s">
        <v>41</v>
      </c>
      <c r="C15" s="124">
        <f t="shared" si="3"/>
        <v>92.923507700140007</v>
      </c>
      <c r="D15" s="124">
        <f t="shared" si="4"/>
        <v>86.699758177421401</v>
      </c>
      <c r="E15" s="63">
        <f t="shared" si="5"/>
        <v>90.034364261168392</v>
      </c>
      <c r="F15" s="124">
        <f t="shared" si="0"/>
        <v>6.8483769346664836E-2</v>
      </c>
      <c r="G15" s="76">
        <v>7857</v>
      </c>
      <c r="H15" s="76">
        <f t="shared" si="6"/>
        <v>7301</v>
      </c>
      <c r="I15" s="76">
        <f t="shared" si="7"/>
        <v>6812</v>
      </c>
      <c r="J15" s="64">
        <v>6057</v>
      </c>
      <c r="K15" s="64">
        <v>1216</v>
      </c>
      <c r="L15" s="64">
        <v>28</v>
      </c>
      <c r="M15" s="64">
        <v>0</v>
      </c>
      <c r="N15" s="64"/>
      <c r="O15" s="76">
        <f t="shared" si="8"/>
        <v>7301</v>
      </c>
      <c r="P15" s="65">
        <v>5593</v>
      </c>
      <c r="Q15" s="77">
        <v>1196</v>
      </c>
      <c r="R15" s="65">
        <v>23</v>
      </c>
      <c r="S15" s="65">
        <v>0</v>
      </c>
      <c r="T15" s="65"/>
      <c r="U15" s="77">
        <f t="shared" si="9"/>
        <v>6812</v>
      </c>
      <c r="V15" s="64">
        <v>4</v>
      </c>
      <c r="W15" s="64">
        <v>1</v>
      </c>
      <c r="X15" s="76">
        <v>0</v>
      </c>
      <c r="Y15" s="76">
        <v>0</v>
      </c>
      <c r="Z15" s="78">
        <f t="shared" si="10"/>
        <v>5</v>
      </c>
      <c r="AA15" s="41"/>
      <c r="AB15" s="67">
        <v>5</v>
      </c>
      <c r="AC15" s="68" t="s">
        <v>41</v>
      </c>
      <c r="AD15" s="69">
        <v>30</v>
      </c>
      <c r="AE15" s="120">
        <v>232</v>
      </c>
      <c r="AF15" s="121"/>
      <c r="AG15" s="71">
        <f t="shared" si="11"/>
        <v>262</v>
      </c>
    </row>
    <row r="16" spans="1:33" ht="15.4" x14ac:dyDescent="0.55000000000000004">
      <c r="A16" s="74">
        <v>6</v>
      </c>
      <c r="B16" s="75" t="s">
        <v>42</v>
      </c>
      <c r="C16" s="124">
        <f t="shared" si="3"/>
        <v>89.633298574904416</v>
      </c>
      <c r="D16" s="124">
        <f t="shared" si="4"/>
        <v>83.394160583941598</v>
      </c>
      <c r="E16" s="63">
        <f t="shared" si="5"/>
        <v>86.322558220368435</v>
      </c>
      <c r="F16" s="124">
        <f t="shared" si="0"/>
        <v>8.725157537566651E-2</v>
      </c>
      <c r="G16" s="76">
        <v>11508</v>
      </c>
      <c r="H16" s="76">
        <f t="shared" si="6"/>
        <v>10315</v>
      </c>
      <c r="I16" s="76">
        <f t="shared" si="7"/>
        <v>9597</v>
      </c>
      <c r="J16" s="64">
        <v>7457</v>
      </c>
      <c r="K16" s="64">
        <v>2858</v>
      </c>
      <c r="L16" s="64">
        <v>0</v>
      </c>
      <c r="M16" s="64">
        <v>0</v>
      </c>
      <c r="N16" s="64"/>
      <c r="O16" s="76">
        <f t="shared" si="8"/>
        <v>10315</v>
      </c>
      <c r="P16" s="65">
        <v>6852</v>
      </c>
      <c r="Q16" s="77">
        <v>2745</v>
      </c>
      <c r="R16" s="65">
        <v>0</v>
      </c>
      <c r="S16" s="65">
        <v>0</v>
      </c>
      <c r="T16" s="65"/>
      <c r="U16" s="77">
        <f t="shared" si="9"/>
        <v>9597</v>
      </c>
      <c r="V16" s="64">
        <v>3</v>
      </c>
      <c r="W16" s="64">
        <v>6</v>
      </c>
      <c r="X16" s="76">
        <v>0</v>
      </c>
      <c r="Y16" s="76">
        <v>0</v>
      </c>
      <c r="Z16" s="78">
        <f t="shared" si="10"/>
        <v>9</v>
      </c>
      <c r="AA16" s="41"/>
      <c r="AB16" s="67">
        <v>6</v>
      </c>
      <c r="AC16" s="68" t="s">
        <v>43</v>
      </c>
      <c r="AD16" s="69">
        <v>40</v>
      </c>
      <c r="AE16" s="120">
        <v>297</v>
      </c>
      <c r="AF16" s="121"/>
      <c r="AG16" s="71">
        <f t="shared" si="11"/>
        <v>337</v>
      </c>
    </row>
    <row r="17" spans="1:33" ht="15.4" x14ac:dyDescent="0.55000000000000004">
      <c r="A17" s="74">
        <v>7</v>
      </c>
      <c r="B17" s="75" t="s">
        <v>44</v>
      </c>
      <c r="C17" s="124">
        <f t="shared" si="3"/>
        <v>106.34094717347209</v>
      </c>
      <c r="D17" s="124">
        <f t="shared" si="4"/>
        <v>99.171002733927153</v>
      </c>
      <c r="E17" s="63">
        <f t="shared" si="5"/>
        <v>105.79416174265808</v>
      </c>
      <c r="F17" s="124">
        <f t="shared" si="0"/>
        <v>1.658649859014762E-2</v>
      </c>
      <c r="G17" s="76">
        <v>11339</v>
      </c>
      <c r="H17" s="76">
        <f t="shared" si="6"/>
        <v>12058</v>
      </c>
      <c r="I17" s="76">
        <f t="shared" si="7"/>
        <v>11245</v>
      </c>
      <c r="J17" s="64">
        <v>10254</v>
      </c>
      <c r="K17" s="64">
        <v>1557</v>
      </c>
      <c r="L17" s="64">
        <v>98</v>
      </c>
      <c r="M17" s="64">
        <v>149</v>
      </c>
      <c r="N17" s="64"/>
      <c r="O17" s="76">
        <f t="shared" si="8"/>
        <v>12058</v>
      </c>
      <c r="P17" s="65">
        <v>9600</v>
      </c>
      <c r="Q17" s="77">
        <v>1451</v>
      </c>
      <c r="R17" s="65">
        <v>55</v>
      </c>
      <c r="S17" s="65">
        <v>139</v>
      </c>
      <c r="T17" s="65"/>
      <c r="U17" s="77">
        <f t="shared" si="9"/>
        <v>11245</v>
      </c>
      <c r="V17" s="64">
        <v>2</v>
      </c>
      <c r="W17" s="64">
        <v>0</v>
      </c>
      <c r="X17" s="76">
        <v>0</v>
      </c>
      <c r="Y17" s="76">
        <v>0</v>
      </c>
      <c r="Z17" s="78">
        <f t="shared" si="10"/>
        <v>2</v>
      </c>
      <c r="AA17" s="41"/>
      <c r="AB17" s="67">
        <v>7</v>
      </c>
      <c r="AC17" s="68" t="s">
        <v>45</v>
      </c>
      <c r="AD17" s="69">
        <v>52</v>
      </c>
      <c r="AE17" s="120">
        <v>699</v>
      </c>
      <c r="AF17" s="121"/>
      <c r="AG17" s="71">
        <f t="shared" si="11"/>
        <v>751</v>
      </c>
    </row>
    <row r="18" spans="1:33" ht="15.4" x14ac:dyDescent="0.55000000000000004">
      <c r="A18" s="74">
        <v>8</v>
      </c>
      <c r="B18" s="75" t="s">
        <v>43</v>
      </c>
      <c r="C18" s="124">
        <f t="shared" si="3"/>
        <v>90.620584719052275</v>
      </c>
      <c r="D18" s="124">
        <f t="shared" si="4"/>
        <v>83.284425605912404</v>
      </c>
      <c r="E18" s="63">
        <f t="shared" si="5"/>
        <v>87.360069557656772</v>
      </c>
      <c r="F18" s="124">
        <f t="shared" si="0"/>
        <v>4.7973135044375149E-2</v>
      </c>
      <c r="G18" s="76">
        <v>9201</v>
      </c>
      <c r="H18" s="76">
        <f t="shared" si="6"/>
        <v>8338</v>
      </c>
      <c r="I18" s="76">
        <f t="shared" si="7"/>
        <v>7663</v>
      </c>
      <c r="J18" s="64">
        <v>7215</v>
      </c>
      <c r="K18" s="64">
        <v>994</v>
      </c>
      <c r="L18" s="64">
        <v>129</v>
      </c>
      <c r="M18" s="64">
        <v>0</v>
      </c>
      <c r="N18" s="64"/>
      <c r="O18" s="76">
        <f t="shared" si="8"/>
        <v>8338</v>
      </c>
      <c r="P18" s="65">
        <v>6642</v>
      </c>
      <c r="Q18" s="77">
        <v>910</v>
      </c>
      <c r="R18" s="65">
        <v>111</v>
      </c>
      <c r="S18" s="65">
        <v>0</v>
      </c>
      <c r="T18" s="65"/>
      <c r="U18" s="77">
        <f t="shared" si="9"/>
        <v>7663</v>
      </c>
      <c r="V18" s="64">
        <v>1</v>
      </c>
      <c r="W18" s="64">
        <v>3</v>
      </c>
      <c r="X18" s="76">
        <v>0</v>
      </c>
      <c r="Y18" s="76">
        <v>0</v>
      </c>
      <c r="Z18" s="78">
        <f t="shared" si="10"/>
        <v>4</v>
      </c>
      <c r="AA18" s="41"/>
      <c r="AB18" s="67">
        <v>8</v>
      </c>
      <c r="AC18" s="68" t="s">
        <v>46</v>
      </c>
      <c r="AD18" s="69">
        <v>25</v>
      </c>
      <c r="AE18" s="120">
        <v>350</v>
      </c>
      <c r="AF18" s="121"/>
      <c r="AG18" s="71">
        <f t="shared" si="11"/>
        <v>375</v>
      </c>
    </row>
    <row r="19" spans="1:33" ht="15.4" x14ac:dyDescent="0.55000000000000004">
      <c r="A19" s="74">
        <v>9</v>
      </c>
      <c r="B19" s="75" t="s">
        <v>45</v>
      </c>
      <c r="C19" s="124">
        <f t="shared" si="3"/>
        <v>91.870055546204341</v>
      </c>
      <c r="D19" s="124">
        <f t="shared" si="4"/>
        <v>84.834202996128596</v>
      </c>
      <c r="E19" s="63">
        <f t="shared" si="5"/>
        <v>90.270998148459853</v>
      </c>
      <c r="F19" s="124">
        <f t="shared" si="0"/>
        <v>5.4965188713814589E-2</v>
      </c>
      <c r="G19" s="76">
        <v>5941</v>
      </c>
      <c r="H19" s="76">
        <f t="shared" si="6"/>
        <v>5458</v>
      </c>
      <c r="I19" s="76">
        <f t="shared" si="7"/>
        <v>5040</v>
      </c>
      <c r="J19" s="64">
        <v>4643</v>
      </c>
      <c r="K19" s="64">
        <v>811</v>
      </c>
      <c r="L19" s="64">
        <v>4</v>
      </c>
      <c r="M19" s="64">
        <v>0</v>
      </c>
      <c r="N19" s="64"/>
      <c r="O19" s="76">
        <f t="shared" si="8"/>
        <v>5458</v>
      </c>
      <c r="P19" s="65">
        <v>4244</v>
      </c>
      <c r="Q19" s="77">
        <v>796</v>
      </c>
      <c r="R19" s="65">
        <v>0</v>
      </c>
      <c r="S19" s="65">
        <v>0</v>
      </c>
      <c r="T19" s="65"/>
      <c r="U19" s="77">
        <f t="shared" si="9"/>
        <v>5040</v>
      </c>
      <c r="V19" s="64">
        <v>3</v>
      </c>
      <c r="W19" s="64">
        <v>0</v>
      </c>
      <c r="X19" s="76">
        <v>0</v>
      </c>
      <c r="Y19" s="76">
        <v>0</v>
      </c>
      <c r="Z19" s="78">
        <f t="shared" si="10"/>
        <v>3</v>
      </c>
      <c r="AA19" s="41"/>
      <c r="AB19" s="67">
        <v>9</v>
      </c>
      <c r="AC19" s="68" t="s">
        <v>47</v>
      </c>
      <c r="AD19" s="69">
        <v>11</v>
      </c>
      <c r="AE19" s="120">
        <v>312</v>
      </c>
      <c r="AF19" s="121"/>
      <c r="AG19" s="71">
        <f t="shared" si="11"/>
        <v>323</v>
      </c>
    </row>
    <row r="20" spans="1:33" ht="15.4" x14ac:dyDescent="0.55000000000000004">
      <c r="A20" s="74">
        <v>10</v>
      </c>
      <c r="B20" s="75" t="s">
        <v>46</v>
      </c>
      <c r="C20" s="124">
        <f t="shared" si="3"/>
        <v>91.692073170731703</v>
      </c>
      <c r="D20" s="124">
        <f t="shared" si="4"/>
        <v>84.470274390243901</v>
      </c>
      <c r="E20" s="63">
        <f t="shared" si="5"/>
        <v>90.415396341463421</v>
      </c>
      <c r="F20" s="124">
        <f t="shared" si="0"/>
        <v>0</v>
      </c>
      <c r="G20" s="76">
        <v>5248</v>
      </c>
      <c r="H20" s="76">
        <f t="shared" si="6"/>
        <v>4812</v>
      </c>
      <c r="I20" s="76">
        <f t="shared" si="7"/>
        <v>4433</v>
      </c>
      <c r="J20" s="64">
        <v>4346</v>
      </c>
      <c r="K20" s="64">
        <v>458</v>
      </c>
      <c r="L20" s="64">
        <v>8</v>
      </c>
      <c r="M20" s="64">
        <v>0</v>
      </c>
      <c r="N20" s="64"/>
      <c r="O20" s="76">
        <f t="shared" si="8"/>
        <v>4812</v>
      </c>
      <c r="P20" s="65">
        <v>3990</v>
      </c>
      <c r="Q20" s="77">
        <v>442</v>
      </c>
      <c r="R20" s="65">
        <v>1</v>
      </c>
      <c r="S20" s="65">
        <v>0</v>
      </c>
      <c r="T20" s="65"/>
      <c r="U20" s="77">
        <f t="shared" si="9"/>
        <v>4433</v>
      </c>
      <c r="V20" s="64">
        <v>0</v>
      </c>
      <c r="W20" s="64">
        <v>0</v>
      </c>
      <c r="X20" s="76">
        <v>0</v>
      </c>
      <c r="Y20" s="76">
        <v>0</v>
      </c>
      <c r="Z20" s="78">
        <f t="shared" si="10"/>
        <v>0</v>
      </c>
      <c r="AA20" s="41"/>
      <c r="AB20" s="67">
        <v>10</v>
      </c>
      <c r="AC20" s="68" t="s">
        <v>48</v>
      </c>
      <c r="AD20" s="69">
        <v>11</v>
      </c>
      <c r="AE20" s="120">
        <v>301</v>
      </c>
      <c r="AF20" s="121"/>
      <c r="AG20" s="71">
        <f t="shared" si="11"/>
        <v>312</v>
      </c>
    </row>
    <row r="21" spans="1:33" ht="15.4" x14ac:dyDescent="0.55000000000000004">
      <c r="A21" s="74">
        <v>11</v>
      </c>
      <c r="B21" s="75" t="s">
        <v>47</v>
      </c>
      <c r="C21" s="124">
        <f t="shared" si="3"/>
        <v>90.22670025188917</v>
      </c>
      <c r="D21" s="124">
        <f t="shared" si="4"/>
        <v>83.639798488664979</v>
      </c>
      <c r="E21" s="63">
        <f t="shared" si="5"/>
        <v>85.831234256926948</v>
      </c>
      <c r="F21" s="124">
        <f t="shared" si="0"/>
        <v>6.9793411501954214E-2</v>
      </c>
      <c r="G21" s="76">
        <v>7940</v>
      </c>
      <c r="H21" s="76">
        <f t="shared" si="6"/>
        <v>7164</v>
      </c>
      <c r="I21" s="76">
        <f t="shared" si="7"/>
        <v>6641</v>
      </c>
      <c r="J21" s="64">
        <v>5591</v>
      </c>
      <c r="K21" s="64">
        <v>1498</v>
      </c>
      <c r="L21" s="64">
        <v>75</v>
      </c>
      <c r="M21" s="64">
        <v>0</v>
      </c>
      <c r="N21" s="64"/>
      <c r="O21" s="76">
        <f t="shared" si="8"/>
        <v>7164</v>
      </c>
      <c r="P21" s="65">
        <v>5140</v>
      </c>
      <c r="Q21" s="77">
        <v>1457</v>
      </c>
      <c r="R21" s="65">
        <v>44</v>
      </c>
      <c r="S21" s="65">
        <v>0</v>
      </c>
      <c r="T21" s="65"/>
      <c r="U21" s="77">
        <f t="shared" si="9"/>
        <v>6641</v>
      </c>
      <c r="V21" s="64">
        <v>4</v>
      </c>
      <c r="W21" s="64">
        <v>1</v>
      </c>
      <c r="X21" s="76">
        <v>0</v>
      </c>
      <c r="Y21" s="76">
        <v>0</v>
      </c>
      <c r="Z21" s="78">
        <f t="shared" si="10"/>
        <v>5</v>
      </c>
      <c r="AA21" s="41"/>
      <c r="AB21" s="67">
        <v>11</v>
      </c>
      <c r="AC21" s="68" t="s">
        <v>44</v>
      </c>
      <c r="AD21" s="69">
        <v>13</v>
      </c>
      <c r="AE21" s="120">
        <v>161</v>
      </c>
      <c r="AF21" s="121"/>
      <c r="AG21" s="71">
        <f t="shared" si="11"/>
        <v>174</v>
      </c>
    </row>
    <row r="22" spans="1:33" ht="15.4" x14ac:dyDescent="0.55000000000000004">
      <c r="A22" s="74">
        <v>12</v>
      </c>
      <c r="B22" s="75" t="s">
        <v>48</v>
      </c>
      <c r="C22" s="124">
        <f t="shared" si="3"/>
        <v>89.340727048675291</v>
      </c>
      <c r="D22" s="124">
        <f t="shared" si="4"/>
        <v>83.6105976586568</v>
      </c>
      <c r="E22" s="63">
        <f t="shared" si="5"/>
        <v>87.800369685767095</v>
      </c>
      <c r="F22" s="124">
        <f t="shared" si="0"/>
        <v>8.6206896551724144E-2</v>
      </c>
      <c r="G22" s="76">
        <v>6492</v>
      </c>
      <c r="H22" s="76">
        <f t="shared" si="6"/>
        <v>5800</v>
      </c>
      <c r="I22" s="76">
        <f t="shared" si="7"/>
        <v>5428</v>
      </c>
      <c r="J22" s="64">
        <v>4256</v>
      </c>
      <c r="K22" s="64">
        <v>1529</v>
      </c>
      <c r="L22" s="64">
        <v>15</v>
      </c>
      <c r="M22" s="64">
        <v>0</v>
      </c>
      <c r="N22" s="64"/>
      <c r="O22" s="76">
        <f t="shared" si="8"/>
        <v>5800</v>
      </c>
      <c r="P22" s="65">
        <v>3905</v>
      </c>
      <c r="Q22" s="77">
        <v>1510</v>
      </c>
      <c r="R22" s="65">
        <v>13</v>
      </c>
      <c r="S22" s="65">
        <v>0</v>
      </c>
      <c r="T22" s="65"/>
      <c r="U22" s="77">
        <f t="shared" si="9"/>
        <v>5428</v>
      </c>
      <c r="V22" s="64">
        <v>3</v>
      </c>
      <c r="W22" s="64">
        <v>2</v>
      </c>
      <c r="X22" s="76">
        <v>0</v>
      </c>
      <c r="Y22" s="76">
        <v>0</v>
      </c>
      <c r="Z22" s="78">
        <f t="shared" si="10"/>
        <v>5</v>
      </c>
      <c r="AA22" s="41"/>
      <c r="AB22" s="67">
        <v>12</v>
      </c>
      <c r="AC22" s="68" t="s">
        <v>42</v>
      </c>
      <c r="AD22" s="69">
        <v>33</v>
      </c>
      <c r="AE22" s="120">
        <v>239</v>
      </c>
      <c r="AF22" s="121"/>
      <c r="AG22" s="71">
        <f t="shared" si="11"/>
        <v>272</v>
      </c>
    </row>
    <row r="23" spans="1:33" ht="15.4" x14ac:dyDescent="0.55000000000000004">
      <c r="A23" s="74">
        <v>13</v>
      </c>
      <c r="B23" s="75" t="s">
        <v>49</v>
      </c>
      <c r="C23" s="124">
        <f t="shared" si="3"/>
        <v>92.331989979305078</v>
      </c>
      <c r="D23" s="124">
        <f t="shared" si="4"/>
        <v>86.472061866899026</v>
      </c>
      <c r="E23" s="63">
        <f t="shared" si="5"/>
        <v>89.184184729332316</v>
      </c>
      <c r="F23" s="124">
        <f t="shared" si="0"/>
        <v>2.3593252329833669E-2</v>
      </c>
      <c r="G23" s="76">
        <v>9181</v>
      </c>
      <c r="H23" s="76">
        <f t="shared" si="6"/>
        <v>8477</v>
      </c>
      <c r="I23" s="76">
        <f t="shared" si="7"/>
        <v>7939</v>
      </c>
      <c r="J23" s="64">
        <v>4402</v>
      </c>
      <c r="K23" s="64">
        <v>4075</v>
      </c>
      <c r="L23" s="64">
        <v>0</v>
      </c>
      <c r="M23" s="64">
        <v>0</v>
      </c>
      <c r="N23" s="64"/>
      <c r="O23" s="76">
        <f t="shared" si="8"/>
        <v>8477</v>
      </c>
      <c r="P23" s="65">
        <v>4054</v>
      </c>
      <c r="Q23" s="77">
        <v>3885</v>
      </c>
      <c r="R23" s="65">
        <v>0</v>
      </c>
      <c r="S23" s="65">
        <v>0</v>
      </c>
      <c r="T23" s="65"/>
      <c r="U23" s="77">
        <f t="shared" si="9"/>
        <v>7939</v>
      </c>
      <c r="V23" s="64">
        <v>2</v>
      </c>
      <c r="W23" s="64">
        <v>0</v>
      </c>
      <c r="X23" s="76">
        <v>0</v>
      </c>
      <c r="Y23" s="76">
        <v>0</v>
      </c>
      <c r="Z23" s="78">
        <f t="shared" si="10"/>
        <v>2</v>
      </c>
      <c r="AA23" s="41"/>
      <c r="AB23" s="67">
        <v>13</v>
      </c>
      <c r="AC23" s="68" t="s">
        <v>49</v>
      </c>
      <c r="AD23" s="69">
        <v>78</v>
      </c>
      <c r="AE23" s="120">
        <v>171</v>
      </c>
      <c r="AF23" s="121"/>
      <c r="AG23" s="71">
        <f t="shared" si="11"/>
        <v>249</v>
      </c>
    </row>
    <row r="24" spans="1:33" ht="15.75" thickBot="1" x14ac:dyDescent="0.6">
      <c r="A24" s="126">
        <v>14</v>
      </c>
      <c r="B24" s="127" t="s">
        <v>50</v>
      </c>
      <c r="C24" s="128">
        <f t="shared" si="3"/>
        <v>101.90657769304099</v>
      </c>
      <c r="D24" s="128">
        <f t="shared" si="4"/>
        <v>94.92373689227837</v>
      </c>
      <c r="E24" s="128">
        <f t="shared" si="5"/>
        <v>99.785510009532885</v>
      </c>
      <c r="F24" s="128">
        <f t="shared" si="0"/>
        <v>0.1403180542563143</v>
      </c>
      <c r="G24" s="129">
        <v>4196</v>
      </c>
      <c r="H24" s="129">
        <f t="shared" si="6"/>
        <v>4276</v>
      </c>
      <c r="I24" s="129">
        <f t="shared" si="7"/>
        <v>3983</v>
      </c>
      <c r="J24" s="129">
        <v>3301</v>
      </c>
      <c r="K24" s="129">
        <v>975</v>
      </c>
      <c r="L24" s="129">
        <v>0</v>
      </c>
      <c r="M24" s="129">
        <v>0</v>
      </c>
      <c r="N24" s="129"/>
      <c r="O24" s="129">
        <f t="shared" si="8"/>
        <v>4276</v>
      </c>
      <c r="P24" s="130">
        <v>3031</v>
      </c>
      <c r="Q24" s="130">
        <v>952</v>
      </c>
      <c r="R24" s="130">
        <v>0</v>
      </c>
      <c r="S24" s="130">
        <v>0</v>
      </c>
      <c r="T24" s="130"/>
      <c r="U24" s="130">
        <f t="shared" si="9"/>
        <v>3983</v>
      </c>
      <c r="V24" s="129">
        <v>6</v>
      </c>
      <c r="W24" s="129">
        <v>0</v>
      </c>
      <c r="X24" s="129">
        <v>0</v>
      </c>
      <c r="Y24" s="129">
        <v>0</v>
      </c>
      <c r="Z24" s="131">
        <f t="shared" si="10"/>
        <v>6</v>
      </c>
      <c r="AA24" s="41"/>
      <c r="AB24" s="67">
        <v>14</v>
      </c>
      <c r="AC24" s="68" t="s">
        <v>50</v>
      </c>
      <c r="AD24" s="69">
        <v>18</v>
      </c>
      <c r="AE24" s="120">
        <v>186</v>
      </c>
      <c r="AF24" s="121"/>
      <c r="AG24" s="71">
        <f t="shared" si="11"/>
        <v>204</v>
      </c>
    </row>
    <row r="25" spans="1:33" ht="14.65" thickBot="1" x14ac:dyDescent="0.5">
      <c r="A25" s="132"/>
      <c r="B25" s="133" t="s">
        <v>51</v>
      </c>
      <c r="C25" s="134">
        <f>(H25+N25)/G25*100</f>
        <v>100.3097048741085</v>
      </c>
      <c r="D25" s="52">
        <f>(I25+T25)/G25*100</f>
        <v>89.511013042279046</v>
      </c>
      <c r="E25" s="52">
        <f>(I25+AG25+AF25)/G25*100</f>
        <v>98.517672091098945</v>
      </c>
      <c r="F25" s="134">
        <f t="shared" si="0"/>
        <v>5.687297544571103E-2</v>
      </c>
      <c r="G25" s="135">
        <f t="shared" ref="G25:M25" si="12">SUM(G11:G24)</f>
        <v>126895</v>
      </c>
      <c r="H25" s="135">
        <f t="shared" si="12"/>
        <v>121323</v>
      </c>
      <c r="I25" s="135">
        <f t="shared" si="12"/>
        <v>113307</v>
      </c>
      <c r="J25" s="135">
        <f t="shared" si="12"/>
        <v>91907</v>
      </c>
      <c r="K25" s="135">
        <f t="shared" si="12"/>
        <v>28871</v>
      </c>
      <c r="L25" s="135">
        <f t="shared" si="12"/>
        <v>396</v>
      </c>
      <c r="M25" s="135">
        <f t="shared" si="12"/>
        <v>149</v>
      </c>
      <c r="N25" s="135">
        <f>N10</f>
        <v>5965</v>
      </c>
      <c r="O25" s="135">
        <f>SUM(O11:O24)</f>
        <v>121323</v>
      </c>
      <c r="P25" s="136">
        <f>SUM(P11:P24)</f>
        <v>85263</v>
      </c>
      <c r="Q25" s="136">
        <f>SUM(Q11:Q24)</f>
        <v>27654</v>
      </c>
      <c r="R25" s="136">
        <f>SUM(R11:R24)</f>
        <v>251</v>
      </c>
      <c r="S25" s="136">
        <f>SUM(S11:S24)</f>
        <v>139</v>
      </c>
      <c r="T25" s="136">
        <f>T10</f>
        <v>278</v>
      </c>
      <c r="U25" s="136">
        <f t="shared" ref="U25:Z25" si="13">SUM(U11:U24)</f>
        <v>113307</v>
      </c>
      <c r="V25" s="137">
        <f t="shared" si="13"/>
        <v>56</v>
      </c>
      <c r="W25" s="137">
        <f t="shared" si="13"/>
        <v>13</v>
      </c>
      <c r="X25" s="137">
        <f t="shared" si="13"/>
        <v>0</v>
      </c>
      <c r="Y25" s="137">
        <f t="shared" si="13"/>
        <v>0</v>
      </c>
      <c r="Z25" s="138">
        <f t="shared" si="13"/>
        <v>69</v>
      </c>
      <c r="AA25" s="1"/>
      <c r="AB25" s="1"/>
      <c r="AC25" s="95" t="s">
        <v>15</v>
      </c>
      <c r="AD25" s="96">
        <f>SUM(AD11:AD24)</f>
        <v>588</v>
      </c>
      <c r="AE25" s="96">
        <f>SUM(AE11:AE24)</f>
        <v>4616</v>
      </c>
      <c r="AF25" s="97">
        <f>AF10</f>
        <v>6503</v>
      </c>
      <c r="AG25" s="60">
        <f>SUM(AG11:AG24)</f>
        <v>5204</v>
      </c>
    </row>
    <row r="26" spans="1:33" ht="14.65" thickTop="1" x14ac:dyDescent="0.45">
      <c r="A26" s="98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100"/>
      <c r="P26" s="101"/>
      <c r="Q26" s="101"/>
      <c r="R26" s="101"/>
      <c r="S26" s="101"/>
      <c r="T26" s="101"/>
      <c r="U26" s="101"/>
      <c r="V26" s="8"/>
      <c r="W26" s="1"/>
      <c r="X26" s="1"/>
      <c r="Y26" s="1"/>
      <c r="Z26" s="1"/>
      <c r="AA26" s="1"/>
      <c r="AB26" s="1"/>
      <c r="AC26" s="1"/>
      <c r="AD26" s="6"/>
      <c r="AE26" s="6"/>
      <c r="AF26" s="1"/>
      <c r="AG26" s="1"/>
    </row>
    <row r="27" spans="1:33" ht="15.75" x14ac:dyDescent="0.5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3"/>
      <c r="P27" s="6"/>
      <c r="Q27" s="104" t="s">
        <v>52</v>
      </c>
      <c r="R27" s="105"/>
      <c r="S27" s="105"/>
      <c r="T27" s="105"/>
      <c r="U27" s="6"/>
      <c r="V27" s="1"/>
      <c r="W27" s="1"/>
      <c r="X27" s="1"/>
      <c r="Y27" s="1"/>
      <c r="Z27" s="106"/>
      <c r="AA27" s="106"/>
      <c r="AB27" s="1"/>
      <c r="AC27" s="1"/>
      <c r="AD27" s="6"/>
      <c r="AE27" s="6"/>
      <c r="AF27" s="1"/>
      <c r="AG27" s="1"/>
    </row>
    <row r="28" spans="1:33" ht="15.75" x14ac:dyDescent="0.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3"/>
      <c r="P28" s="107"/>
      <c r="Q28" s="104" t="s">
        <v>53</v>
      </c>
      <c r="R28" s="6"/>
      <c r="S28" s="6"/>
      <c r="T28" s="6"/>
      <c r="U28" s="6"/>
      <c r="V28" s="1"/>
      <c r="W28" s="1"/>
      <c r="X28" s="1"/>
      <c r="Y28" s="1"/>
      <c r="Z28" s="106"/>
      <c r="AA28" s="106"/>
      <c r="AB28" s="1"/>
      <c r="AC28" s="1"/>
      <c r="AD28" s="6"/>
      <c r="AE28" s="6"/>
      <c r="AF28" s="1"/>
      <c r="AG28" s="1"/>
    </row>
    <row r="29" spans="1:33" ht="15.75" x14ac:dyDescent="0.5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3"/>
      <c r="P29" s="6"/>
      <c r="Q29" s="104" t="s">
        <v>54</v>
      </c>
      <c r="R29" s="6"/>
      <c r="S29" s="6"/>
      <c r="T29" s="6"/>
      <c r="U29" s="6"/>
      <c r="V29" s="1"/>
      <c r="W29" s="1"/>
      <c r="X29" s="1"/>
      <c r="Y29" s="1"/>
      <c r="Z29" s="106"/>
      <c r="AA29" s="106"/>
      <c r="AB29" s="1"/>
      <c r="AC29" s="1"/>
      <c r="AD29" s="6"/>
      <c r="AE29" s="6"/>
      <c r="AF29" s="1"/>
      <c r="AG29" s="1"/>
    </row>
    <row r="30" spans="1:33" ht="15.75" x14ac:dyDescent="0.5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3"/>
      <c r="P30" s="6"/>
      <c r="Q30" s="104"/>
      <c r="R30" s="6"/>
      <c r="S30" s="6"/>
      <c r="T30" s="6"/>
      <c r="U30" s="6"/>
      <c r="V30" s="1"/>
      <c r="W30" s="1"/>
      <c r="X30" s="1"/>
      <c r="Y30" s="1"/>
      <c r="Z30" s="106"/>
      <c r="AA30" s="106"/>
      <c r="AB30" s="1"/>
      <c r="AC30" s="1"/>
      <c r="AD30" s="6"/>
      <c r="AE30" s="6"/>
      <c r="AF30" s="1"/>
      <c r="AG30" s="1"/>
    </row>
    <row r="31" spans="1:33" ht="15.75" x14ac:dyDescent="0.5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3"/>
      <c r="P31" s="6"/>
      <c r="Q31" s="104"/>
      <c r="R31" s="6"/>
      <c r="S31" s="6"/>
      <c r="T31" s="6"/>
      <c r="U31" s="6"/>
      <c r="V31" s="1"/>
      <c r="W31" s="1"/>
      <c r="X31" s="1"/>
      <c r="Y31" s="1"/>
      <c r="Z31" s="106"/>
      <c r="AA31" s="106"/>
      <c r="AB31" s="1"/>
      <c r="AC31" s="1"/>
      <c r="AD31" s="6"/>
      <c r="AE31" s="6"/>
      <c r="AF31" s="1"/>
      <c r="AG31" s="1"/>
    </row>
    <row r="32" spans="1:33" ht="15.75" x14ac:dyDescent="0.5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3"/>
      <c r="P32" s="6"/>
      <c r="Q32" s="104"/>
      <c r="R32" s="6"/>
      <c r="S32" s="6"/>
      <c r="T32" s="6"/>
      <c r="U32" s="6"/>
      <c r="V32" s="1"/>
      <c r="W32" s="1"/>
      <c r="X32" s="1"/>
      <c r="Y32" s="1"/>
      <c r="Z32" s="106"/>
      <c r="AA32" s="106"/>
      <c r="AB32" s="1"/>
      <c r="AC32" s="1"/>
      <c r="AD32" s="6"/>
      <c r="AE32" s="6"/>
      <c r="AF32" s="1"/>
      <c r="AG32" s="1"/>
    </row>
    <row r="33" spans="1:33" ht="15.75" x14ac:dyDescent="0.5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6"/>
      <c r="Q33" s="108" t="s">
        <v>55</v>
      </c>
      <c r="R33" s="6"/>
      <c r="S33" s="6"/>
      <c r="T33" s="6"/>
      <c r="U33" s="6"/>
      <c r="V33" s="1"/>
      <c r="W33" s="1"/>
      <c r="X33" s="1"/>
      <c r="Y33" s="1"/>
      <c r="Z33" s="106"/>
      <c r="AA33" s="106"/>
      <c r="AB33" s="1"/>
      <c r="AC33" s="1"/>
      <c r="AD33" s="6"/>
      <c r="AE33" s="6"/>
      <c r="AF33" s="1"/>
      <c r="AG33" s="1"/>
    </row>
    <row r="34" spans="1:33" ht="15.75" x14ac:dyDescent="0.5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3"/>
      <c r="P34" s="6"/>
      <c r="Q34" s="104" t="s">
        <v>56</v>
      </c>
      <c r="R34" s="6"/>
      <c r="S34" s="6"/>
      <c r="T34" s="6"/>
      <c r="U34" s="6"/>
      <c r="V34" s="1"/>
      <c r="W34" s="1"/>
      <c r="X34" s="1"/>
      <c r="Y34" s="1"/>
      <c r="Z34" s="106"/>
      <c r="AA34" s="106"/>
      <c r="AB34" s="1"/>
      <c r="AC34" s="1"/>
      <c r="AD34" s="6"/>
      <c r="AE34" s="6"/>
      <c r="AF34" s="1"/>
      <c r="AG34" s="1"/>
    </row>
    <row r="35" spans="1:33" ht="15.75" x14ac:dyDescent="0.5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3"/>
      <c r="P35" s="6"/>
      <c r="Q35" s="104" t="s">
        <v>57</v>
      </c>
      <c r="R35" s="6"/>
      <c r="S35" s="6"/>
      <c r="T35" s="6"/>
      <c r="U35" s="6"/>
      <c r="V35" s="1"/>
      <c r="W35" s="1"/>
      <c r="X35" s="1"/>
      <c r="Y35" s="1"/>
      <c r="Z35" s="106"/>
      <c r="AA35" s="106"/>
      <c r="AB35" s="1"/>
      <c r="AC35" s="1"/>
      <c r="AD35" s="6"/>
      <c r="AE35" s="6"/>
      <c r="AF35" s="1"/>
      <c r="AG35" s="1"/>
    </row>
    <row r="36" spans="1:33" x14ac:dyDescent="0.45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3"/>
      <c r="P36" s="6"/>
      <c r="Q36" s="109"/>
      <c r="R36" s="6"/>
      <c r="S36" s="6"/>
      <c r="T36" s="6"/>
      <c r="U36" s="6"/>
      <c r="V36" s="1"/>
      <c r="W36" s="1"/>
      <c r="X36" s="1"/>
      <c r="Y36" s="1"/>
      <c r="Z36" s="106"/>
      <c r="AA36" s="106"/>
      <c r="AB36" s="1"/>
      <c r="AC36" s="1"/>
      <c r="AD36" s="6"/>
      <c r="AE36" s="6"/>
      <c r="AF36" s="1"/>
      <c r="AG36" s="1"/>
    </row>
    <row r="37" spans="1:33" x14ac:dyDescent="0.45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  <c r="P37" s="6"/>
      <c r="Q37" s="109"/>
      <c r="R37" s="6"/>
      <c r="S37" s="6"/>
      <c r="T37" s="6"/>
      <c r="U37" s="6"/>
      <c r="V37" s="1"/>
      <c r="W37" s="1"/>
      <c r="X37" s="1"/>
      <c r="Y37" s="1"/>
      <c r="Z37" s="106"/>
      <c r="AA37" s="106"/>
      <c r="AB37" s="1"/>
      <c r="AC37" s="1"/>
      <c r="AD37" s="6"/>
      <c r="AE37" s="6"/>
      <c r="AF37" s="1"/>
      <c r="AG37" s="1"/>
    </row>
  </sheetData>
  <mergeCells count="16">
    <mergeCell ref="F7:F9"/>
    <mergeCell ref="A7:A9"/>
    <mergeCell ref="B7:B9"/>
    <mergeCell ref="C7:C9"/>
    <mergeCell ref="D7:D9"/>
    <mergeCell ref="E7:E9"/>
    <mergeCell ref="AB7:AB9"/>
    <mergeCell ref="AC7:AC9"/>
    <mergeCell ref="AD7:AE7"/>
    <mergeCell ref="AG7:AG9"/>
    <mergeCell ref="G7:G9"/>
    <mergeCell ref="H7:H9"/>
    <mergeCell ref="I7:I9"/>
    <mergeCell ref="J7:O7"/>
    <mergeCell ref="P7:U7"/>
    <mergeCell ref="V7:Z7"/>
  </mergeCells>
  <conditionalFormatting sqref="A11:Z24">
    <cfRule type="expression" dxfId="0" priority="1">
      <formula>MOD(ROW(),2)=0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2.2. APK-APM-APS SD-SMP-2023</vt:lpstr>
      <vt:lpstr>APM SD-MI</vt:lpstr>
      <vt:lpstr>APM-APK SD-MI</vt:lpstr>
      <vt:lpstr>'2.2. APK-APM-APS SD-SMP-2023'!Print_Area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lenovo.YX07SYT4@outlook.com</cp:lastModifiedBy>
  <dcterms:created xsi:type="dcterms:W3CDTF">2024-07-03T01:50:13Z</dcterms:created>
  <dcterms:modified xsi:type="dcterms:W3CDTF">2024-07-09T09:39:42Z</dcterms:modified>
</cp:coreProperties>
</file>