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16DA221B-763E-436E-A922-9509E346DCCC}" xr6:coauthVersionLast="47" xr6:coauthVersionMax="47" xr10:uidLastSave="{00000000-0000-0000-0000-000000000000}"/>
  <bookViews>
    <workbookView xWindow="-120" yWindow="-120" windowWidth="20730" windowHeight="11040" firstSheet="5" activeTab="5" xr2:uid="{00000000-000D-0000-FFFF-FFFF00000000}"/>
  </bookViews>
  <sheets>
    <sheet name="2018" sheetId="1" r:id="rId1"/>
    <sheet name="2019" sheetId="2" r:id="rId2"/>
    <sheet name="OREK" sheetId="3" r:id="rId3"/>
    <sheet name="Rkp 2018" sheetId="4" r:id="rId4"/>
    <sheet name="2o19" sheetId="6" r:id="rId5"/>
    <sheet name="nominatif promosi" sheetId="7" r:id="rId6"/>
  </sheets>
  <definedNames>
    <definedName name="_xlnm.Print_Area" localSheetId="4">'2o19'!$B$3:$J$32</definedName>
    <definedName name="_xlnm.Print_Area" localSheetId="5">'nominatif promosi'!$B$1:$I$42</definedName>
    <definedName name="_xlnm.Print_Area" localSheetId="3">'Rkp 2018'!$B$3:$J$32</definedName>
    <definedName name="_xlnm.Print_Titles" localSheetId="5">'nominatif promosi'!$5:$7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1" i="7" l="1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I42" i="7" l="1"/>
  <c r="B10" i="7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J29" i="6" l="1"/>
  <c r="J26" i="6"/>
  <c r="J23" i="6"/>
  <c r="J19" i="6"/>
  <c r="J16" i="6"/>
  <c r="J29" i="4"/>
  <c r="I25" i="4"/>
  <c r="J26" i="4" s="1"/>
  <c r="J23" i="4"/>
  <c r="J19" i="4"/>
  <c r="J16" i="4"/>
  <c r="M24" i="3"/>
  <c r="L37" i="3"/>
  <c r="M20" i="2"/>
  <c r="M17" i="2"/>
  <c r="O17" i="2" s="1"/>
  <c r="M14" i="2"/>
  <c r="M10" i="2"/>
  <c r="M7" i="2"/>
  <c r="G143" i="3"/>
  <c r="M118" i="3"/>
  <c r="M91" i="3"/>
  <c r="M75" i="3"/>
  <c r="M74" i="3"/>
  <c r="M76" i="3" s="1"/>
  <c r="G89" i="3"/>
  <c r="M25" i="3"/>
  <c r="F84" i="2"/>
  <c r="F19" i="2"/>
  <c r="H4" i="2"/>
  <c r="M27" i="3" l="1"/>
  <c r="M29" i="3" s="1"/>
  <c r="J31" i="4"/>
  <c r="J31" i="6"/>
  <c r="M22" i="2"/>
  <c r="K46" i="1" l="1"/>
  <c r="K43" i="1"/>
  <c r="J23" i="1"/>
  <c r="K24" i="1" s="1"/>
  <c r="F29" i="1"/>
  <c r="K27" i="1"/>
  <c r="K21" i="1"/>
  <c r="K17" i="1"/>
  <c r="K14" i="1"/>
  <c r="F73" i="2"/>
  <c r="F69" i="2"/>
  <c r="F65" i="2"/>
  <c r="M240" i="3"/>
  <c r="M239" i="3"/>
  <c r="M221" i="3"/>
  <c r="M222" i="3"/>
  <c r="K48" i="1" l="1"/>
  <c r="K29" i="1"/>
  <c r="M241" i="3"/>
  <c r="K36" i="1"/>
  <c r="J37" i="1" s="1"/>
  <c r="G218" i="3"/>
  <c r="M203" i="3"/>
  <c r="M202" i="3"/>
  <c r="G196" i="3"/>
  <c r="M176" i="3"/>
  <c r="M175" i="3"/>
  <c r="G171" i="3"/>
  <c r="M148" i="3"/>
  <c r="M147" i="3"/>
  <c r="M119" i="3"/>
  <c r="G116" i="3"/>
  <c r="M90" i="3"/>
  <c r="F61" i="2"/>
  <c r="F50" i="2"/>
  <c r="F27" i="2"/>
  <c r="F24" i="2"/>
  <c r="F38" i="2"/>
  <c r="F12" i="2"/>
  <c r="F9" i="2"/>
  <c r="D99" i="1"/>
  <c r="E100" i="1" s="1"/>
  <c r="E96" i="1"/>
  <c r="H76" i="1"/>
  <c r="E63" i="1"/>
  <c r="E85" i="1"/>
  <c r="E74" i="1"/>
  <c r="E53" i="1"/>
  <c r="E42" i="1"/>
  <c r="E31" i="1"/>
  <c r="D17" i="1"/>
  <c r="E19" i="1" s="1"/>
  <c r="E14" i="1"/>
  <c r="M245" i="3" l="1"/>
  <c r="M246" i="3"/>
  <c r="F24" i="1"/>
  <c r="G24" i="2"/>
  <c r="F86" i="2"/>
  <c r="F102" i="1"/>
  <c r="F103" i="1" s="1"/>
  <c r="M223" i="3"/>
  <c r="M92" i="3"/>
  <c r="M149" i="3"/>
  <c r="M204" i="3"/>
  <c r="M120" i="3"/>
  <c r="M177" i="3"/>
  <c r="M248" i="3" l="1"/>
</calcChain>
</file>

<file path=xl/sharedStrings.xml><?xml version="1.0" encoding="utf-8"?>
<sst xmlns="http://schemas.openxmlformats.org/spreadsheetml/2006/main" count="477" uniqueCount="356">
  <si>
    <t>jumlah promosi</t>
  </si>
  <si>
    <t>Spot iklan</t>
  </si>
  <si>
    <t>Bingkisan Bend gaji</t>
  </si>
  <si>
    <t>Kegiatan edukasi nasabah ( simolek ) OJK</t>
  </si>
  <si>
    <t>lap publikasi</t>
  </si>
  <si>
    <t>demak expo</t>
  </si>
  <si>
    <t>karnaval 17 agustus</t>
  </si>
  <si>
    <t xml:space="preserve">Gelar Budaya Kerja KPO             </t>
  </si>
  <si>
    <t>gowes Hut RI Nusantara</t>
  </si>
  <si>
    <t>Panjat Pinang</t>
  </si>
  <si>
    <t>Gowes Nusantara</t>
  </si>
  <si>
    <t>Kalender</t>
  </si>
  <si>
    <t>spot iklan</t>
  </si>
  <si>
    <t>door prize hari jadi demak</t>
  </si>
  <si>
    <t>kirab budaya hari jadi demak</t>
  </si>
  <si>
    <t>simpel daya</t>
  </si>
  <si>
    <t>iklan hari raya</t>
  </si>
  <si>
    <t xml:space="preserve">kuis ramadhan     </t>
  </si>
  <si>
    <t>cad undian</t>
  </si>
  <si>
    <t>Bingkisan lebaran</t>
  </si>
  <si>
    <t>karnaval</t>
  </si>
  <si>
    <t>Gowes Nusantara Etape Demak</t>
  </si>
  <si>
    <t xml:space="preserve">KAOS PROMOSI      </t>
  </si>
  <si>
    <t>Sponsorship HUT KORPRI (3 spd gunun</t>
  </si>
  <si>
    <t xml:space="preserve">Sponsorship HUT KORPRI </t>
  </si>
  <si>
    <t xml:space="preserve">Simolek 2019                       </t>
  </si>
  <si>
    <t>Literasi Nasabah</t>
  </si>
  <si>
    <t>PD.BPR BKK DEMAK</t>
  </si>
  <si>
    <t>KANTOR PUSAT</t>
  </si>
  <si>
    <t>KARTU BUKU BESAR</t>
  </si>
  <si>
    <t xml:space="preserve">Nomor Rekening   :  </t>
  </si>
  <si>
    <t xml:space="preserve">4.208   </t>
  </si>
  <si>
    <t xml:space="preserve">Nama  Rekening   : </t>
  </si>
  <si>
    <t>7. Biaya promosi  dan edukasi</t>
  </si>
  <si>
    <t xml:space="preserve">Periode                 :     </t>
  </si>
  <si>
    <t>01/01/2019</t>
  </si>
  <si>
    <t xml:space="preserve">s/d    </t>
  </si>
  <si>
    <t>31/12/2019</t>
  </si>
  <si>
    <t>Halaman :   1  dari  1</t>
  </si>
  <si>
    <t>Transaksi</t>
  </si>
  <si>
    <t>Saldo Akhir</t>
  </si>
  <si>
    <t>No</t>
  </si>
  <si>
    <t xml:space="preserve">Tanggal </t>
  </si>
  <si>
    <t>Keterangan</t>
  </si>
  <si>
    <t>Debet</t>
  </si>
  <si>
    <t>Kredit</t>
  </si>
  <si>
    <t xml:space="preserve">  Kantor Pusat Operasional</t>
  </si>
  <si>
    <t>Saldo Awal</t>
  </si>
  <si>
    <t xml:space="preserve">By Cetak MMT (Tri)                 </t>
  </si>
  <si>
    <t>mmt</t>
  </si>
  <si>
    <t xml:space="preserve">SPANDUK KPO                        </t>
  </si>
  <si>
    <t>Sponsorship</t>
  </si>
  <si>
    <t>BANTUAN HUT SMA N  2 DMK KE 32 (TRI</t>
  </si>
  <si>
    <t xml:space="preserve">Doorprize HUT Dmk KPO              </t>
  </si>
  <si>
    <t>DOORPRIZE JLN SEHAT HARI JADI DEMAK</t>
  </si>
  <si>
    <t xml:space="preserve">By Penandatanganan MoU Kt amal MAD </t>
  </si>
  <si>
    <t xml:space="preserve">MMT HARI JADI DMK KPO              </t>
  </si>
  <si>
    <t xml:space="preserve">BY MMT KARTINI (AFFIF)             </t>
  </si>
  <si>
    <t xml:space="preserve">DEMAK KOPI FESTIVAL 2019           </t>
  </si>
  <si>
    <t>BY STIKER LOGO BPR BKK DMK (BAMBANG</t>
  </si>
  <si>
    <t>By Promosi Menyambut Bulan Ramadhan</t>
  </si>
  <si>
    <t>By Promosi Doorprize Hari Buruh Int</t>
  </si>
  <si>
    <t>By Sponsorship Event Gebyar Syawala</t>
  </si>
  <si>
    <t>Partisipasi Jln Sehat Hari Pendidik</t>
  </si>
  <si>
    <t xml:space="preserve">BY STIKER BPR BKK DMK (TRISNO)     </t>
  </si>
  <si>
    <t xml:space="preserve">MMT Romadhon KPO                   </t>
  </si>
  <si>
    <t xml:space="preserve">MMT HARI RAYA KPO                  </t>
  </si>
  <si>
    <t>BY SPONSORSHIP KEJUARAAN GALA SISWA</t>
  </si>
  <si>
    <t>Sponsorship AFP Champion Ship Jaten</t>
  </si>
  <si>
    <t>By Promosi Hari Koperasi 2019 (Tris</t>
  </si>
  <si>
    <t xml:space="preserve">BY PROMOSI HUT SMP N 2 DEMAK       </t>
  </si>
  <si>
    <t>BY PROMOSI JLN SEHAT HUT RI (DISPOR</t>
  </si>
  <si>
    <t xml:space="preserve">MMT HUT kemerdekaan                </t>
  </si>
  <si>
    <t xml:space="preserve">By Pomosi MMT Back Drop Mas &amp; Mbak </t>
  </si>
  <si>
    <t xml:space="preserve">BY CETAK UMBUL-UMBUL (TRISNO)      </t>
  </si>
  <si>
    <t xml:space="preserve">BY MMT HUT KE 74 KEMERDEKAAN RI    </t>
  </si>
  <si>
    <t xml:space="preserve">MMT Hut RI KPO                     </t>
  </si>
  <si>
    <t>bantal promosi 35 paket (trisno) 31</t>
  </si>
  <si>
    <t xml:space="preserve">PEMBY MMT (AFFIF)                  </t>
  </si>
  <si>
    <t xml:space="preserve">By Prom Kejuaraan Lomba Panahan TK </t>
  </si>
  <si>
    <t>By MMT dinding halaman depan KPO (T</t>
  </si>
  <si>
    <t xml:space="preserve">Sponsorship HUT SMK 2 Demak        </t>
  </si>
  <si>
    <t xml:space="preserve">BY MMT WARUNG MAKAN (RIZAL)        </t>
  </si>
  <si>
    <t xml:space="preserve">BY MMT (RIZAL)                     </t>
  </si>
  <si>
    <t>Bantuan Dana HUT SMP Negeri 5 Demak</t>
  </si>
  <si>
    <t>Bantuan Dana HUT SMA Negeri 3 Demak</t>
  </si>
  <si>
    <t xml:space="preserve">BY KEGIATAN BULAN INKLUSI KEUANGAN </t>
  </si>
  <si>
    <t>Bantuan Doorprize Lomba Desain Post</t>
  </si>
  <si>
    <t>By Sponsorship Turnamen Volley "Wak</t>
  </si>
  <si>
    <t>BY MMT HARI KORPRI &amp; DARMAWANITA(M.</t>
  </si>
  <si>
    <t xml:space="preserve">By promosi Hari Bhakti PU Ke 74    </t>
  </si>
  <si>
    <t>By Sponsorship Jambore OSIS Kab Dem</t>
  </si>
  <si>
    <t>By Sponshorship Kejurprov Sepak Tra</t>
  </si>
  <si>
    <t xml:space="preserve">By  Sponsorship Pop Singer Contest </t>
  </si>
  <si>
    <t>By Sponsorship Kejurda Gulat Junior</t>
  </si>
  <si>
    <t>Sponsorship Semarak Tahun Baru 2020</t>
  </si>
  <si>
    <t xml:space="preserve">Pembl sneck undian tmd - kpo       </t>
  </si>
  <si>
    <t>Pembl jajan pasar  undian Tamades -</t>
  </si>
  <si>
    <t xml:space="preserve">  Kantor Cabang Karangtengah</t>
  </si>
  <si>
    <t>Biaya Spanduk</t>
  </si>
  <si>
    <t>PARTISIPASI HUT SMP N 3 DEMAK</t>
  </si>
  <si>
    <t>Biaya Doorprise  Dlm rangka HUT Kab</t>
  </si>
  <si>
    <t>Biaya MMT Hari Jadi Kab.Demak</t>
  </si>
  <si>
    <t>Biaya MMT Ramadhan</t>
  </si>
  <si>
    <t>Biaya MMT Lebaran</t>
  </si>
  <si>
    <t>PARTISIPASI HUT RI KECAMATAN</t>
  </si>
  <si>
    <t>Biaya MMT HUT RI Ke 74</t>
  </si>
  <si>
    <t>KONSUMSI UPACARA HUT RI</t>
  </si>
  <si>
    <t>MMT UMKM</t>
  </si>
  <si>
    <t>PARTISIPASI LOMBA HUT RI</t>
  </si>
  <si>
    <t>KENANGAN SISWA PKL</t>
  </si>
  <si>
    <t>FOTO KALENDER</t>
  </si>
  <si>
    <t>SEPEDA MTB HUT SMA N I KARANGTENGAH</t>
  </si>
  <si>
    <t>KAOS POR HUT BPR BKK DEMAK</t>
  </si>
  <si>
    <t xml:space="preserve">  Kantor Cabang Karangawen</t>
  </si>
  <si>
    <t xml:space="preserve">BIA PROMOSI NAKERTRANS             </t>
  </si>
  <si>
    <t>BANTUAN LOMBA MANCING DANDIM CUP 20</t>
  </si>
  <si>
    <t>SLENGER RUMBAI, HRF KARTON, BALON ,</t>
  </si>
  <si>
    <t xml:space="preserve">BIA TENAGA PEMASANGAN MMT          </t>
  </si>
  <si>
    <t xml:space="preserve">BIA BAHAN HIAS KANTOR              </t>
  </si>
  <si>
    <t>BIA DOORPRIZE HARI JADI DEMAK KE 51</t>
  </si>
  <si>
    <t xml:space="preserve">BI SNACK HUT HARI JADI DEMAK       </t>
  </si>
  <si>
    <t xml:space="preserve">BI PIRING SNACK &amp; GARPUSNACK       </t>
  </si>
  <si>
    <t>BI HRF KARTON, BALON, SLENGER, CREP</t>
  </si>
  <si>
    <t>SUMBANGAN HARI JADI SMK N 1 KR.AWEN</t>
  </si>
  <si>
    <t xml:space="preserve">2 MMT HARI JADI DEMAK              </t>
  </si>
  <si>
    <t>PARTISIPASI KEAMANAN HARI RAYA IDUL</t>
  </si>
  <si>
    <t xml:space="preserve">MMT ROMADHON 1440 H                </t>
  </si>
  <si>
    <t>BI MMT HARI RAYA IDUL FITRI 1440 H/</t>
  </si>
  <si>
    <t>IURAN SILATURAHMI &amp; HALAL BIHALAL 1</t>
  </si>
  <si>
    <t>BI BINGKISAN BENDAHARA LEBARAN JURU</t>
  </si>
  <si>
    <t xml:space="preserve">SUMBANGAN SEDEKAH DESA BRAMBANG    </t>
  </si>
  <si>
    <t>SUMBANGAN HALAL BIHALAL PPM KEC KR.</t>
  </si>
  <si>
    <t xml:space="preserve">IURAN HUT RI KE 74 KEC KR.AWEN     </t>
  </si>
  <si>
    <t xml:space="preserve">SUMBANGAN PARTISIPASI POS          </t>
  </si>
  <si>
    <t>BI MMT HUT-RI KE 74/2019 "GUYUB RUK</t>
  </si>
  <si>
    <t>SUMB HUT RI KE 74 TINGKAT RT DESA B</t>
  </si>
  <si>
    <t>BI TUMOENG HUT RI KE 74 TINGKAT KEC</t>
  </si>
  <si>
    <t xml:space="preserve">DONASI KEJURPROV NPCI              </t>
  </si>
  <si>
    <t>BIA GULA &amp; MINYAK 10PCS (DOORPRIZE)</t>
  </si>
  <si>
    <t xml:space="preserve">CETAK KARTU NAMA 4 AO              </t>
  </si>
  <si>
    <t xml:space="preserve">  Kantor Cabang Wedung</t>
  </si>
  <si>
    <t xml:space="preserve">by spanduk disnakertrans           </t>
  </si>
  <si>
    <t xml:space="preserve">by buku tamades 100 bh             </t>
  </si>
  <si>
    <t xml:space="preserve">HIASAN HARI JADI DEMAK             </t>
  </si>
  <si>
    <t xml:space="preserve">DOORPRICE MINYAK HARI JADI         </t>
  </si>
  <si>
    <t>jamuan nasabah hari jadi KAB. DEMAK</t>
  </si>
  <si>
    <t>tumpeng hari jadi KAB, DEMAK 516  2</t>
  </si>
  <si>
    <t>dor [rice hr jadi KAB DEMAK 516  20</t>
  </si>
  <si>
    <t xml:space="preserve">BY MMT HARI JADI DEMAK             </t>
  </si>
  <si>
    <t xml:space="preserve">mmt mts miftahul ulum              </t>
  </si>
  <si>
    <t xml:space="preserve">mmt romadhon                       </t>
  </si>
  <si>
    <t xml:space="preserve">BY MMT IDUL FITRI 2019             </t>
  </si>
  <si>
    <t xml:space="preserve">partisipasi sektor bumd HUT RI 74  </t>
  </si>
  <si>
    <t xml:space="preserve">buku tabungan                      </t>
  </si>
  <si>
    <t xml:space="preserve">4 pak buku tabungan                </t>
  </si>
  <si>
    <t xml:space="preserve">mmt bpr bkk wedung                 </t>
  </si>
  <si>
    <t xml:space="preserve">sumbangan HUT SMAN I WEDUNG        </t>
  </si>
  <si>
    <t xml:space="preserve">by buku tamades                    </t>
  </si>
  <si>
    <t xml:space="preserve">bambu umbul umbul HUT RI 2019      </t>
  </si>
  <si>
    <t xml:space="preserve">BY MMT HUT RI KE 74                </t>
  </si>
  <si>
    <t xml:space="preserve">by buku tamades 100 bk             </t>
  </si>
  <si>
    <t xml:space="preserve">by buku tamades 100 bk 01/10       </t>
  </si>
  <si>
    <t>1 buah setrika deposan an sri murti</t>
  </si>
  <si>
    <t>sumbangan hari ABRI 2019 koramil we</t>
  </si>
  <si>
    <t xml:space="preserve">snak undian tamades 2019           </t>
  </si>
  <si>
    <t xml:space="preserve">by buku TAMADES 100 bk             </t>
  </si>
  <si>
    <t xml:space="preserve">  Kantor Cabang Wonosalam</t>
  </si>
  <si>
    <t xml:space="preserve">mmt                                </t>
  </si>
  <si>
    <t xml:space="preserve">20 Pak Bimoli                      </t>
  </si>
  <si>
    <t xml:space="preserve">Jajan Pasar HUT Demak 516          </t>
  </si>
  <si>
    <t xml:space="preserve">Tumpeng HUT Demak 516              </t>
  </si>
  <si>
    <t>Partisipasi Madin Riyadul UlumPilan</t>
  </si>
  <si>
    <t>Partisipasi Door Price HUT TK Pamek</t>
  </si>
  <si>
    <t xml:space="preserve">mmt hari jadi kab demak            </t>
  </si>
  <si>
    <t xml:space="preserve">mmt bulan ramandon                 </t>
  </si>
  <si>
    <t xml:space="preserve">MMT LEBARAN                        </t>
  </si>
  <si>
    <t>Partisipasi Apitan ds Pilangrejo 20</t>
  </si>
  <si>
    <t xml:space="preserve">MMT Promosi                        </t>
  </si>
  <si>
    <t xml:space="preserve">Umbul Umbul HUT RI                 </t>
  </si>
  <si>
    <t xml:space="preserve">Pipa Tiang,Umbul2                  </t>
  </si>
  <si>
    <t xml:space="preserve">Iuran HUT RI 2019                  </t>
  </si>
  <si>
    <t xml:space="preserve">mmt HUT RI KE 74                   </t>
  </si>
  <si>
    <t xml:space="preserve">Door Price Jalan Santai HUT RI     </t>
  </si>
  <si>
    <t xml:space="preserve">Tumpeng 17an                       </t>
  </si>
  <si>
    <t xml:space="preserve">Promosi Edukasi                    </t>
  </si>
  <si>
    <t xml:space="preserve">Snack Nasabah                      </t>
  </si>
  <si>
    <t xml:space="preserve">MMT utk UPK                        </t>
  </si>
  <si>
    <t xml:space="preserve">Kaos                               </t>
  </si>
  <si>
    <t xml:space="preserve">Foto Kalender                      </t>
  </si>
  <si>
    <t xml:space="preserve">Tumpeng HUT Korpri                 </t>
  </si>
  <si>
    <t xml:space="preserve">  Kantor Cabang Mijen</t>
  </si>
  <si>
    <t xml:space="preserve">MMT DEPNAKER                       </t>
  </si>
  <si>
    <t xml:space="preserve">MMT MTS JLEPER                     </t>
  </si>
  <si>
    <t xml:space="preserve">MMT HARI JADI DEMAK 516            </t>
  </si>
  <si>
    <t xml:space="preserve">PROMOSI HARI DEMAK KE 516 DORPRIZE </t>
  </si>
  <si>
    <t xml:space="preserve">MMT HARI JADI DEMAK                </t>
  </si>
  <si>
    <t xml:space="preserve">Mekena , Sarung  Nasabah           </t>
  </si>
  <si>
    <t xml:space="preserve">BY MMT RAMADHAN 1440 H             </t>
  </si>
  <si>
    <t>BY MMT HARI RAYA IDUL FITRI 14440 H</t>
  </si>
  <si>
    <t xml:space="preserve">Partisipasi Prayaan Apitan Desa    </t>
  </si>
  <si>
    <t xml:space="preserve">Promosi                            </t>
  </si>
  <si>
    <t xml:space="preserve">MMT Promosi Wrung Makan            </t>
  </si>
  <si>
    <t xml:space="preserve">MMT Promo Warung Makan             </t>
  </si>
  <si>
    <t xml:space="preserve">PARTISIPASI 17 AGUSTUS AN          </t>
  </si>
  <si>
    <t xml:space="preserve">Promo dlm Hari HUT RI              </t>
  </si>
  <si>
    <t xml:space="preserve">MMT HUT KE 71 KEMERDEKAAN RI       </t>
  </si>
  <si>
    <t>PROMO PARTISIPASI VOLLY BALL KAPOLR</t>
  </si>
  <si>
    <t xml:space="preserve">Partisipasi HUT TNI                </t>
  </si>
  <si>
    <t xml:space="preserve">Partisipasi Rehab Musholla         </t>
  </si>
  <si>
    <t xml:space="preserve">Promosi Ultah SMPN I Mijen         </t>
  </si>
  <si>
    <t xml:space="preserve">Saldo Akhir Cabang </t>
  </si>
  <si>
    <t xml:space="preserve">  Kantor Cabang Sayung</t>
  </si>
  <si>
    <t xml:space="preserve">PEMBELIAN GIVE EMAS BATANGAN 5gr   </t>
  </si>
  <si>
    <t xml:space="preserve">BIAYA MMT/SPANDUK                  </t>
  </si>
  <si>
    <t xml:space="preserve">BIAYA PELAKSANAAN SIMOLEK 2019     </t>
  </si>
  <si>
    <t xml:space="preserve">IURAN HUT DEMAK KE 516 TAHUN 2019  </t>
  </si>
  <si>
    <t xml:space="preserve"> BIAYA DOOR PRICE HR JD KAB DEMAK B</t>
  </si>
  <si>
    <t xml:space="preserve">MMT HUT DEMAK                      </t>
  </si>
  <si>
    <t xml:space="preserve">MMT UNTUK TK PURWOSARI SAYUNG      </t>
  </si>
  <si>
    <t xml:space="preserve">MMT UNTUK MI SAYUNG                </t>
  </si>
  <si>
    <t xml:space="preserve">Biaya MMT CAB SAYUNG               </t>
  </si>
  <si>
    <t xml:space="preserve">By Promosi MMT RAMADHAN 2019       </t>
  </si>
  <si>
    <t xml:space="preserve">By MMT LEBARAN                     </t>
  </si>
  <si>
    <t xml:space="preserve">By Bingkisan THR bendahara Gaji    </t>
  </si>
  <si>
    <t>IURAN 17 AN KEC.SAYUNG HUT RI KE 74</t>
  </si>
  <si>
    <t xml:space="preserve">By MMT Hari kemerdekaan RI 74 Th   </t>
  </si>
  <si>
    <t xml:space="preserve">MMT PROMOSI KREDIT                 </t>
  </si>
  <si>
    <t>Tumpeng &amp; Ingkung HUT RI KE 74 Tahu</t>
  </si>
  <si>
    <t xml:space="preserve">  Kantor Cabang Gajah</t>
  </si>
  <si>
    <t xml:space="preserve">By promosi spanduk                 </t>
  </si>
  <si>
    <t>By Promosi hari jadi demak ( minyak</t>
  </si>
  <si>
    <t xml:space="preserve">Hut Demak                          </t>
  </si>
  <si>
    <t>Promosi Lomba Bayi Sehat Pukesmas G</t>
  </si>
  <si>
    <t xml:space="preserve">By mmt hari jadi demak             </t>
  </si>
  <si>
    <t xml:space="preserve">MMT Bulan Ramadhon                 </t>
  </si>
  <si>
    <t>MMT Selamat Hari Raya Idul Fitri 20</t>
  </si>
  <si>
    <t xml:space="preserve">Biaya bingkisan lebaran            </t>
  </si>
  <si>
    <t xml:space="preserve">promosi HUT RI Kec Gajah           </t>
  </si>
  <si>
    <t>Promosi Jalan sehat hut ri kec gaja</t>
  </si>
  <si>
    <t xml:space="preserve">By promosi mmt hut ri              </t>
  </si>
  <si>
    <t xml:space="preserve">Tumpeng 17 an                      </t>
  </si>
  <si>
    <t xml:space="preserve">By Promosi                         </t>
  </si>
  <si>
    <t xml:space="preserve">  Kantor Cabang Mranggen</t>
  </si>
  <si>
    <t xml:space="preserve">by promosi 4.208                   </t>
  </si>
  <si>
    <t xml:space="preserve">BY 5 UMBUL GEL                     </t>
  </si>
  <si>
    <t xml:space="preserve">BY (2) 5 UMBUL GEL                 </t>
  </si>
  <si>
    <t xml:space="preserve">BY DOORPRICE HUT DMK               </t>
  </si>
  <si>
    <t xml:space="preserve">BY BUKU TULIS + PENSIL (SIMPEL)    </t>
  </si>
  <si>
    <t xml:space="preserve">MMT ROMADHON                       </t>
  </si>
  <si>
    <t xml:space="preserve">by MMT LEBARAN                     </t>
  </si>
  <si>
    <t xml:space="preserve">promosi spanduk HUT                </t>
  </si>
  <si>
    <t>BY PROMOSI+EDUKASI (KRJA SAMA PSR M</t>
  </si>
  <si>
    <t xml:space="preserve">BY KARANGAN BUNGA                  </t>
  </si>
  <si>
    <t xml:space="preserve">PB karangan bunga (KP)             </t>
  </si>
  <si>
    <t>Total</t>
  </si>
  <si>
    <t>By Pelaksanaan Undian Tamades 2018</t>
  </si>
  <si>
    <t>Hadiah</t>
  </si>
  <si>
    <t>-</t>
  </si>
  <si>
    <t>Pelaksanaan Kegatan</t>
  </si>
  <si>
    <t>( Simolek ) OJK</t>
  </si>
  <si>
    <t>B Kegiatan Edukasi dan Literasi Nasabah</t>
  </si>
  <si>
    <t>B Sponsorship /  doorprice</t>
  </si>
  <si>
    <t>B Pembuatan kalender spanduk pamflet mmt</t>
  </si>
  <si>
    <t>By Spot Iklan ( Radio Kota Wali Demak )</t>
  </si>
  <si>
    <t>Jumlah</t>
  </si>
  <si>
    <t>Biaya Sewa Rumah Dinas</t>
  </si>
  <si>
    <t xml:space="preserve">Biaya Sewa Tanah </t>
  </si>
  <si>
    <t>Rekap Biaya Promosi Tahun 2019</t>
  </si>
  <si>
    <t>Rekap Biaya Promosi Tahun 2018</t>
  </si>
  <si>
    <t>:</t>
  </si>
  <si>
    <t xml:space="preserve">Nomor Rekening    </t>
  </si>
  <si>
    <t xml:space="preserve">Nama  Rekening   </t>
  </si>
  <si>
    <t xml:space="preserve">Periode                 </t>
  </si>
  <si>
    <t>s/d</t>
  </si>
  <si>
    <t>Nama Wajib Pajak</t>
  </si>
  <si>
    <t>Alamat</t>
  </si>
  <si>
    <t>Tahun Pajak</t>
  </si>
  <si>
    <t>Nama</t>
  </si>
  <si>
    <t>Tanggal</t>
  </si>
  <si>
    <t>Bentuk dan Jenis</t>
  </si>
  <si>
    <t>Data Penerima</t>
  </si>
  <si>
    <t>Biaya</t>
  </si>
  <si>
    <t>( Rp. )</t>
  </si>
  <si>
    <t>Jl Raya Demak Kudus Rt 09 Rw 05 Bintoro Demak</t>
  </si>
  <si>
    <t>Jl. Sultan Fatah, Bogorame, Bintoro, Kec. Demak, Kabupaten Demak</t>
  </si>
  <si>
    <t>Siaran Dakwah 01/2021</t>
  </si>
  <si>
    <t>Demak</t>
  </si>
  <si>
    <t>Spot Iklan 01/2021</t>
  </si>
  <si>
    <t>Siaran Dakwah Februari 2021</t>
  </si>
  <si>
    <t>Spot Iklan Februari 2021</t>
  </si>
  <si>
    <t>Siaran Dakwah 02/2021</t>
  </si>
  <si>
    <t>Spot Iklan 02/2021</t>
  </si>
  <si>
    <t>Siaran Dakwah Maret 2021</t>
  </si>
  <si>
    <t>Spot Iklan Maret 2021</t>
  </si>
  <si>
    <t>Siaran Dakwah 03/2021</t>
  </si>
  <si>
    <t>Spot Iklan 03/2021</t>
  </si>
  <si>
    <t>Partisipasi Gowes Germas HUT Demak</t>
  </si>
  <si>
    <t>Kecamatan Mijen</t>
  </si>
  <si>
    <t>Gowes Germas 2021</t>
  </si>
  <si>
    <t>Hari Jadi Demak 2021</t>
  </si>
  <si>
    <t>Umbul-Umbul 2021</t>
  </si>
  <si>
    <t>Siaran Dakwah April 2021</t>
  </si>
  <si>
    <t>Spot Iklan April 2021</t>
  </si>
  <si>
    <t>Siaran Dakwah 04/2021</t>
  </si>
  <si>
    <t>Spot Iklan 04/2021</t>
  </si>
  <si>
    <t>Siaran Dakwah Mei 2021</t>
  </si>
  <si>
    <t>Spot Iklan Mei 2021</t>
  </si>
  <si>
    <t>Siaran Dakwah 05/2021</t>
  </si>
  <si>
    <t>Spot Iklan 05/2021</t>
  </si>
  <si>
    <t>MMT Ucapan Hari Raya</t>
  </si>
  <si>
    <t>Bingkisan Lebaran Untuk Bendahara</t>
  </si>
  <si>
    <t>Bingkisan Lebaran</t>
  </si>
  <si>
    <t>Siaran Dakwah Juni 2021</t>
  </si>
  <si>
    <t>Spot Iklan Juni 2021</t>
  </si>
  <si>
    <t>Siaran Dakwah 06/2021</t>
  </si>
  <si>
    <t>Spot Iklan 06/2021</t>
  </si>
  <si>
    <t>Siaran Dakwah Juli 2021</t>
  </si>
  <si>
    <t>Spot Iklan Juli 2021</t>
  </si>
  <si>
    <t>Siaran Dakwah 7/2021</t>
  </si>
  <si>
    <t>Spot Iklan 7/2021</t>
  </si>
  <si>
    <t>Siaran Dakwah Agustus 2021</t>
  </si>
  <si>
    <t>Spot Iklan Agustus 2021</t>
  </si>
  <si>
    <t>Siaran Dakwah 8/2021</t>
  </si>
  <si>
    <t>Spot Iklan 8/2021</t>
  </si>
  <si>
    <t>MMT HUT RI</t>
  </si>
  <si>
    <t>Siaran Dakwah September 2021</t>
  </si>
  <si>
    <t>Spot Iklan September 2021</t>
  </si>
  <si>
    <t>Siaran Dakwah Oktober 2021</t>
  </si>
  <si>
    <t>Spot Iklan Oktober 2021</t>
  </si>
  <si>
    <t>Biaya Promosi Simpanan Pelajar</t>
  </si>
  <si>
    <t>Promosi Simpel</t>
  </si>
  <si>
    <t>Siaran Dakwah 9/2021</t>
  </si>
  <si>
    <t>Spot Iklan 9/2021</t>
  </si>
  <si>
    <t>Siaran Dakwah 10/2021</t>
  </si>
  <si>
    <t>Spot Iklan 10/2021</t>
  </si>
  <si>
    <t>Siaran Dakwah 11/2021</t>
  </si>
  <si>
    <t>Spot Iklan 11/2021</t>
  </si>
  <si>
    <t>Siaran Dakwah November 2021</t>
  </si>
  <si>
    <t>Spot Iklan Nov 2021</t>
  </si>
  <si>
    <t>MMT Hari Korpri</t>
  </si>
  <si>
    <t>Kalender 2022</t>
  </si>
  <si>
    <t>Siaran Dakwah Desember 2021</t>
  </si>
  <si>
    <t>Spot Iklan Desember 2021</t>
  </si>
  <si>
    <t>Kalender BPR BKK Demak</t>
  </si>
  <si>
    <t>Siaran Dakwah 12/2021</t>
  </si>
  <si>
    <t>Spot Iklan 12/2021</t>
  </si>
  <si>
    <t>PT BPR BKK DEMAK ( Perseroda ) Kab Demak</t>
  </si>
  <si>
    <t>DAFTAR NOMINATIF BIAYA PROMOSI RUTIN</t>
  </si>
  <si>
    <t>By. Ucapan Hari Jadi Kab Demak</t>
  </si>
  <si>
    <t>By. Perlengkapan Hari Jadi Kab Demak</t>
  </si>
  <si>
    <t>Siaran Dakwah Januari</t>
  </si>
  <si>
    <t>Spot Iklan Januari</t>
  </si>
  <si>
    <t>By. Ucapan Hari Raya</t>
  </si>
  <si>
    <t>By. Ucapan HUT RI 2021</t>
  </si>
  <si>
    <t>By. Hari Korpri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</si>
</sst>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dd&quot;-&quot;mm&quot;-&quot;yyyy"/>
  </numFmts>
  <fonts count="26" x14ac:knownFonts="1">
    <font>
      <sz val="10"/>
      <color indexed="8"/>
      <name val="MS Sans Serif"/>
    </font>
    <font>
      <b/>
      <sz val="10.6"/>
      <color indexed="8"/>
      <name val="Times New Roman"/>
      <family val="1"/>
    </font>
    <font>
      <b/>
      <sz val="10.8"/>
      <color indexed="8"/>
      <name val="Times New Roman"/>
      <family val="1"/>
    </font>
    <font>
      <sz val="8"/>
      <color indexed="8"/>
      <name val="Microsoft Sans Serif"/>
      <family val="2"/>
    </font>
    <font>
      <sz val="8"/>
      <color indexed="8"/>
      <name val="Microsoft Sans Serif"/>
      <family val="2"/>
    </font>
    <font>
      <b/>
      <sz val="8"/>
      <color indexed="8"/>
      <name val="Microsoft Sans Serif"/>
      <family val="2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8"/>
      <color indexed="8"/>
      <name val="Times New Roman"/>
      <family val="1"/>
    </font>
    <font>
      <u val="singleAccounting"/>
      <sz val="10"/>
      <color indexed="8"/>
      <name val="MS Sans Serif"/>
      <family val="2"/>
    </font>
    <font>
      <sz val="10"/>
      <color indexed="8"/>
      <name val="MS Sans Serif"/>
      <family val="2"/>
    </font>
    <font>
      <sz val="10"/>
      <color indexed="8"/>
      <name val="Microsoft Sans Serif"/>
      <family val="2"/>
    </font>
    <font>
      <sz val="8"/>
      <color indexed="8"/>
      <name val="Microsoft Sans Serif"/>
      <family val="2"/>
    </font>
    <font>
      <sz val="11"/>
      <color indexed="8"/>
      <name val="Microsoft Sans Serif"/>
      <family val="2"/>
    </font>
    <font>
      <b/>
      <sz val="11"/>
      <color indexed="8"/>
      <name val="Microsoft Sans Serif"/>
      <family val="2"/>
    </font>
    <font>
      <sz val="11"/>
      <color indexed="8"/>
      <name val="MS Sans Serif"/>
      <family val="2"/>
    </font>
    <font>
      <b/>
      <u val="singleAccounting"/>
      <sz val="11"/>
      <color indexed="8"/>
      <name val="Microsoft Sans Serif"/>
      <family val="2"/>
    </font>
    <font>
      <b/>
      <sz val="12"/>
      <color indexed="8"/>
      <name val="Microsoft Sans Serif"/>
      <family val="2"/>
    </font>
    <font>
      <u val="singleAccounting"/>
      <sz val="11"/>
      <color indexed="8"/>
      <name val="Microsoft Sans Serif"/>
      <family val="2"/>
    </font>
    <font>
      <b/>
      <sz val="10"/>
      <color indexed="8"/>
      <name val="MS Sans Serif"/>
      <family val="2"/>
    </font>
    <font>
      <b/>
      <sz val="16"/>
      <color indexed="8"/>
      <name val="Microsoft Sans Serif"/>
      <family val="2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6">
    <xf numFmtId="0" fontId="0" fillId="0" borderId="0" xfId="0"/>
    <xf numFmtId="3" fontId="0" fillId="0" borderId="0" xfId="0" applyNumberFormat="1"/>
    <xf numFmtId="164" fontId="0" fillId="0" borderId="0" xfId="1" applyFont="1" applyFill="1" applyBorder="1" applyAlignment="1" applyProtection="1"/>
    <xf numFmtId="164" fontId="0" fillId="0" borderId="0" xfId="0" applyNumberFormat="1"/>
    <xf numFmtId="12" fontId="0" fillId="0" borderId="0" xfId="1" applyNumberFormat="1" applyFont="1" applyFill="1" applyBorder="1" applyAlignment="1" applyProtection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3" fontId="7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3" fontId="8" fillId="0" borderId="0" xfId="0" applyNumberFormat="1" applyFont="1" applyAlignment="1">
      <alignment horizontal="right" vertical="center"/>
    </xf>
    <xf numFmtId="165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3" fontId="6" fillId="0" borderId="0" xfId="0" applyNumberFormat="1" applyFont="1" applyAlignment="1">
      <alignment horizontal="right" vertical="center"/>
    </xf>
    <xf numFmtId="164" fontId="9" fillId="0" borderId="0" xfId="1" applyFont="1" applyFill="1" applyBorder="1" applyAlignment="1" applyProtection="1"/>
    <xf numFmtId="0" fontId="10" fillId="0" borderId="0" xfId="0" applyFont="1"/>
    <xf numFmtId="164" fontId="10" fillId="0" borderId="0" xfId="1" applyFont="1" applyFill="1" applyBorder="1" applyAlignment="1" applyProtection="1"/>
    <xf numFmtId="164" fontId="9" fillId="0" borderId="0" xfId="0" applyNumberFormat="1" applyFont="1"/>
    <xf numFmtId="0" fontId="11" fillId="0" borderId="0" xfId="0" applyFont="1"/>
    <xf numFmtId="0" fontId="12" fillId="0" borderId="0" xfId="0" applyFont="1"/>
    <xf numFmtId="0" fontId="13" fillId="0" borderId="0" xfId="0" applyFont="1" applyAlignment="1">
      <alignment horizontal="left" vertical="center"/>
    </xf>
    <xf numFmtId="0" fontId="13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5" fillId="0" borderId="0" xfId="0" applyFont="1"/>
    <xf numFmtId="164" fontId="13" fillId="0" borderId="0" xfId="1" applyFont="1" applyFill="1" applyBorder="1" applyAlignment="1" applyProtection="1"/>
    <xf numFmtId="164" fontId="14" fillId="0" borderId="0" xfId="1" applyFont="1" applyFill="1" applyBorder="1" applyAlignment="1" applyProtection="1"/>
    <xf numFmtId="164" fontId="16" fillId="0" borderId="0" xfId="1" applyFont="1" applyFill="1" applyBorder="1" applyAlignment="1" applyProtection="1"/>
    <xf numFmtId="164" fontId="14" fillId="0" borderId="0" xfId="0" applyNumberFormat="1" applyFont="1"/>
    <xf numFmtId="0" fontId="17" fillId="0" borderId="0" xfId="0" applyFont="1" applyAlignment="1">
      <alignment horizontal="left" vertical="center"/>
    </xf>
    <xf numFmtId="164" fontId="18" fillId="0" borderId="0" xfId="1" applyFont="1" applyFill="1" applyBorder="1" applyAlignment="1" applyProtection="1"/>
    <xf numFmtId="0" fontId="19" fillId="0" borderId="0" xfId="0" applyFont="1" applyAlignment="1">
      <alignment horizontal="center"/>
    </xf>
    <xf numFmtId="14" fontId="13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13" fillId="0" borderId="0" xfId="0" applyFont="1" applyAlignment="1">
      <alignment horizontal="center"/>
    </xf>
    <xf numFmtId="164" fontId="21" fillId="0" borderId="0" xfId="1" applyFont="1" applyFill="1" applyBorder="1" applyAlignment="1" applyProtection="1"/>
    <xf numFmtId="164" fontId="22" fillId="0" borderId="0" xfId="1" applyFont="1" applyFill="1" applyBorder="1" applyAlignment="1" applyProtection="1"/>
    <xf numFmtId="164" fontId="21" fillId="0" borderId="0" xfId="1" applyFont="1" applyFill="1" applyBorder="1" applyAlignment="1" applyProtection="1">
      <alignment horizontal="center" vertical="center"/>
    </xf>
    <xf numFmtId="1" fontId="21" fillId="0" borderId="0" xfId="1" applyNumberFormat="1" applyFont="1" applyFill="1" applyBorder="1" applyAlignment="1" applyProtection="1">
      <alignment horizontal="left"/>
    </xf>
    <xf numFmtId="164" fontId="21" fillId="0" borderId="1" xfId="1" applyFont="1" applyFill="1" applyBorder="1" applyAlignment="1" applyProtection="1">
      <alignment horizontal="center" vertical="center"/>
    </xf>
    <xf numFmtId="164" fontId="21" fillId="0" borderId="1" xfId="1" applyFont="1" applyFill="1" applyBorder="1" applyAlignment="1" applyProtection="1">
      <alignment horizontal="center"/>
    </xf>
    <xf numFmtId="164" fontId="21" fillId="0" borderId="1" xfId="1" applyFont="1" applyFill="1" applyBorder="1" applyAlignment="1" applyProtection="1"/>
    <xf numFmtId="14" fontId="21" fillId="0" borderId="1" xfId="1" applyNumberFormat="1" applyFont="1" applyFill="1" applyBorder="1" applyAlignment="1" applyProtection="1"/>
    <xf numFmtId="3" fontId="21" fillId="0" borderId="1" xfId="0" applyNumberFormat="1" applyFont="1" applyBorder="1" applyAlignment="1">
      <alignment horizontal="right" vertical="center"/>
    </xf>
    <xf numFmtId="3" fontId="22" fillId="0" borderId="0" xfId="0" applyNumberFormat="1" applyFont="1" applyAlignment="1">
      <alignment horizontal="right" vertical="center"/>
    </xf>
    <xf numFmtId="164" fontId="22" fillId="0" borderId="1" xfId="1" applyFont="1" applyFill="1" applyBorder="1" applyAlignment="1" applyProtection="1">
      <alignment vertical="center"/>
    </xf>
    <xf numFmtId="164" fontId="22" fillId="0" borderId="0" xfId="1" applyFont="1" applyFill="1" applyBorder="1" applyAlignment="1" applyProtection="1">
      <alignment vertical="center"/>
    </xf>
    <xf numFmtId="164" fontId="21" fillId="0" borderId="1" xfId="1" applyFont="1" applyFill="1" applyBorder="1" applyAlignment="1" applyProtection="1">
      <alignment wrapText="1"/>
    </xf>
    <xf numFmtId="164" fontId="23" fillId="0" borderId="1" xfId="1" applyFont="1" applyFill="1" applyBorder="1" applyAlignment="1" applyProtection="1">
      <alignment wrapText="1"/>
    </xf>
    <xf numFmtId="164" fontId="23" fillId="0" borderId="1" xfId="1" applyFont="1" applyFill="1" applyBorder="1" applyAlignment="1" applyProtection="1">
      <alignment horizontal="left" wrapText="1"/>
    </xf>
    <xf numFmtId="164" fontId="21" fillId="0" borderId="1" xfId="1" applyFont="1" applyFill="1" applyBorder="1" applyAlignment="1" applyProtection="1">
      <alignment horizontal="left" vertical="top"/>
    </xf>
    <xf numFmtId="0" fontId="24" fillId="0" borderId="0" xfId="0" applyFont="1"/>
    <xf numFmtId="14" fontId="21" fillId="0" borderId="1" xfId="0" applyNumberFormat="1" applyFont="1" applyBorder="1" applyAlignment="1">
      <alignment vertical="center"/>
    </xf>
    <xf numFmtId="0" fontId="25" fillId="0" borderId="1" xfId="0" applyFont="1" applyBorder="1" applyAlignment="1">
      <alignment horizontal="left" wrapText="1"/>
    </xf>
    <xf numFmtId="164" fontId="0" fillId="0" borderId="0" xfId="1" applyFont="1" applyFill="1" applyBorder="1" applyAlignment="1" applyProtection="1">
      <alignment horizontal="left" wrapText="1"/>
    </xf>
    <xf numFmtId="164" fontId="22" fillId="0" borderId="2" xfId="1" applyFont="1" applyFill="1" applyBorder="1" applyAlignment="1" applyProtection="1">
      <alignment horizontal="center" vertical="center"/>
    </xf>
    <xf numFmtId="164" fontId="22" fillId="0" borderId="4" xfId="1" applyFont="1" applyFill="1" applyBorder="1" applyAlignment="1" applyProtection="1">
      <alignment horizontal="center" vertical="center"/>
    </xf>
    <xf numFmtId="164" fontId="22" fillId="0" borderId="3" xfId="1" applyFont="1" applyFill="1" applyBorder="1" applyAlignment="1" applyProtection="1">
      <alignment horizontal="center" vertical="center"/>
    </xf>
    <xf numFmtId="164" fontId="21" fillId="0" borderId="1" xfId="1" applyFont="1" applyFill="1" applyBorder="1" applyAlignment="1" applyProtection="1">
      <alignment horizontal="left" wrapText="1"/>
    </xf>
    <xf numFmtId="164" fontId="23" fillId="0" borderId="2" xfId="1" applyFont="1" applyFill="1" applyBorder="1" applyAlignment="1" applyProtection="1">
      <alignment wrapText="1"/>
    </xf>
    <xf numFmtId="164" fontId="23" fillId="0" borderId="4" xfId="1" applyFont="1" applyFill="1" applyBorder="1" applyAlignment="1" applyProtection="1">
      <alignment wrapText="1"/>
    </xf>
    <xf numFmtId="164" fontId="23" fillId="0" borderId="3" xfId="1" applyFont="1" applyFill="1" applyBorder="1" applyAlignment="1" applyProtection="1">
      <alignment wrapText="1"/>
    </xf>
    <xf numFmtId="164" fontId="21" fillId="0" borderId="2" xfId="1" applyFont="1" applyFill="1" applyBorder="1" applyAlignment="1" applyProtection="1">
      <alignment horizontal="left" wrapText="1"/>
    </xf>
    <xf numFmtId="164" fontId="21" fillId="0" borderId="4" xfId="1" applyFont="1" applyFill="1" applyBorder="1" applyAlignment="1" applyProtection="1">
      <alignment horizontal="left" wrapText="1"/>
    </xf>
    <xf numFmtId="164" fontId="21" fillId="0" borderId="3" xfId="1" applyFont="1" applyFill="1" applyBorder="1" applyAlignment="1" applyProtection="1">
      <alignment horizontal="left" wrapText="1"/>
    </xf>
    <xf numFmtId="164" fontId="22" fillId="0" borderId="0" xfId="1" applyFont="1" applyFill="1" applyBorder="1" applyAlignment="1" applyProtection="1">
      <alignment horizontal="center" vertical="center"/>
    </xf>
    <xf numFmtId="164" fontId="21" fillId="0" borderId="1" xfId="1" applyFont="1" applyFill="1" applyBorder="1" applyAlignment="1" applyProtection="1">
      <alignment horizontal="center" vertical="center"/>
    </xf>
    <xf numFmtId="164" fontId="21" fillId="0" borderId="1" xfId="1" applyFont="1" applyFill="1" applyBorder="1" applyAlignment="1" applyProtection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103"/>
  <sheetViews>
    <sheetView topLeftCell="A16" workbookViewId="0">
      <selection activeCell="G11" sqref="G11:K30"/>
    </sheetView>
  </sheetViews>
  <sheetFormatPr defaultColWidth="11.42578125" defaultRowHeight="12.75" x14ac:dyDescent="0.2"/>
  <cols>
    <col min="3" max="3" width="13.42578125" customWidth="1"/>
    <col min="4" max="4" width="13.5703125" customWidth="1"/>
    <col min="5" max="5" width="13.7109375" customWidth="1"/>
    <col min="6" max="6" width="13.28515625" customWidth="1"/>
    <col min="7" max="7" width="3.42578125" customWidth="1"/>
    <col min="8" max="8" width="12" bestFit="1" customWidth="1"/>
    <col min="9" max="9" width="25.140625" customWidth="1"/>
    <col min="10" max="10" width="12" bestFit="1" customWidth="1"/>
    <col min="11" max="11" width="13.140625" customWidth="1"/>
  </cols>
  <sheetData>
    <row r="2" spans="2:12" x14ac:dyDescent="0.2">
      <c r="K2" s="2">
        <v>538364000</v>
      </c>
    </row>
    <row r="3" spans="2:12" x14ac:dyDescent="0.2">
      <c r="K3" s="2">
        <v>108000000</v>
      </c>
    </row>
    <row r="4" spans="2:12" x14ac:dyDescent="0.2">
      <c r="B4" s="2"/>
      <c r="C4" s="2"/>
      <c r="D4" s="2"/>
      <c r="E4" s="2"/>
      <c r="F4" s="2"/>
      <c r="K4" s="2">
        <v>111061400</v>
      </c>
    </row>
    <row r="5" spans="2:12" x14ac:dyDescent="0.2">
      <c r="B5" s="2" t="s">
        <v>0</v>
      </c>
      <c r="C5" s="2"/>
      <c r="D5" s="2"/>
      <c r="F5" s="2">
        <v>963618514</v>
      </c>
      <c r="K5" s="2">
        <v>757425400</v>
      </c>
    </row>
    <row r="6" spans="2:12" x14ac:dyDescent="0.2">
      <c r="B6" s="2"/>
      <c r="C6" s="2"/>
      <c r="D6" s="2"/>
      <c r="F6" s="2"/>
      <c r="K6" s="2">
        <v>46364000</v>
      </c>
    </row>
    <row r="7" spans="2:12" x14ac:dyDescent="0.2">
      <c r="B7" s="2"/>
      <c r="C7" s="2"/>
      <c r="D7" s="2"/>
      <c r="E7" s="2"/>
      <c r="F7" s="2"/>
      <c r="K7" s="2">
        <v>711061400</v>
      </c>
    </row>
    <row r="8" spans="2:12" x14ac:dyDescent="0.2">
      <c r="B8" s="2"/>
      <c r="C8" s="2"/>
      <c r="D8" s="2"/>
      <c r="E8" s="2"/>
      <c r="F8" s="2"/>
    </row>
    <row r="9" spans="2:12" ht="27" customHeight="1" x14ac:dyDescent="0.2">
      <c r="B9" s="62" t="s">
        <v>3</v>
      </c>
      <c r="C9" s="62"/>
      <c r="D9" s="2"/>
      <c r="E9" s="2"/>
      <c r="F9" s="2"/>
    </row>
    <row r="10" spans="2:12" x14ac:dyDescent="0.2">
      <c r="B10" s="2"/>
      <c r="C10" s="2">
        <v>2</v>
      </c>
      <c r="D10" s="2">
        <v>4896000</v>
      </c>
      <c r="E10" s="2"/>
      <c r="F10" s="2"/>
      <c r="G10" s="2"/>
      <c r="H10" s="2"/>
      <c r="I10" s="2"/>
      <c r="J10" s="2"/>
      <c r="K10" s="2"/>
      <c r="L10" s="2"/>
    </row>
    <row r="11" spans="2:12" x14ac:dyDescent="0.2">
      <c r="B11" s="2"/>
      <c r="C11" s="2">
        <v>4</v>
      </c>
      <c r="D11" s="2">
        <v>3141500</v>
      </c>
      <c r="E11" s="2"/>
      <c r="F11" s="2"/>
      <c r="G11" s="2" t="s">
        <v>256</v>
      </c>
      <c r="H11" s="2"/>
      <c r="I11" s="2"/>
      <c r="J11" s="2"/>
      <c r="K11" s="2"/>
      <c r="L11" s="2"/>
    </row>
    <row r="12" spans="2:12" x14ac:dyDescent="0.2">
      <c r="C12" s="2">
        <v>7</v>
      </c>
      <c r="D12" s="1">
        <v>2000000</v>
      </c>
      <c r="E12" s="2"/>
      <c r="F12" s="2"/>
      <c r="G12" s="2" t="s">
        <v>258</v>
      </c>
      <c r="H12" s="2" t="s">
        <v>257</v>
      </c>
      <c r="I12" s="2"/>
      <c r="J12" s="2">
        <v>343315000</v>
      </c>
      <c r="K12" s="2"/>
      <c r="L12" s="2"/>
    </row>
    <row r="13" spans="2:12" x14ac:dyDescent="0.2">
      <c r="D13" s="1">
        <v>5000000</v>
      </c>
      <c r="E13" s="2"/>
      <c r="F13" s="2"/>
      <c r="G13" s="2" t="s">
        <v>258</v>
      </c>
      <c r="H13" s="2" t="s">
        <v>259</v>
      </c>
      <c r="I13" s="2"/>
      <c r="J13" s="2">
        <v>367746400</v>
      </c>
      <c r="K13" s="2"/>
      <c r="L13" s="2"/>
    </row>
    <row r="14" spans="2:12" x14ac:dyDescent="0.2">
      <c r="E14" s="2">
        <f>SUM(D10:D13)</f>
        <v>15037500</v>
      </c>
      <c r="F14" s="2"/>
      <c r="G14" s="2"/>
      <c r="H14" s="2"/>
      <c r="I14" s="2"/>
      <c r="J14" s="2"/>
      <c r="K14" s="2">
        <f>+J12+J13</f>
        <v>711061400</v>
      </c>
      <c r="L14" s="2"/>
    </row>
    <row r="15" spans="2:12" x14ac:dyDescent="0.2">
      <c r="E15" s="2"/>
      <c r="F15" s="2"/>
      <c r="G15" s="2"/>
      <c r="H15" s="2"/>
      <c r="I15" s="2"/>
      <c r="J15" s="2"/>
      <c r="K15" s="2"/>
      <c r="L15" s="2"/>
    </row>
    <row r="16" spans="2:12" x14ac:dyDescent="0.2">
      <c r="B16" s="2" t="s">
        <v>1</v>
      </c>
      <c r="F16" s="2"/>
      <c r="G16" s="2" t="s">
        <v>264</v>
      </c>
      <c r="H16" s="2"/>
      <c r="I16" s="2"/>
      <c r="J16" s="2">
        <v>16727000</v>
      </c>
      <c r="K16" s="2"/>
      <c r="L16" s="2"/>
    </row>
    <row r="17" spans="2:12" x14ac:dyDescent="0.2">
      <c r="B17" s="2"/>
      <c r="C17" s="2"/>
      <c r="D17" s="2">
        <f>900000*9</f>
        <v>8100000</v>
      </c>
      <c r="E17" s="2"/>
      <c r="F17" s="2"/>
      <c r="G17" s="2"/>
      <c r="H17" s="2"/>
      <c r="I17" s="2"/>
      <c r="J17" s="2"/>
      <c r="K17" s="2">
        <f>+J16</f>
        <v>16727000</v>
      </c>
      <c r="L17" s="2"/>
    </row>
    <row r="18" spans="2:12" x14ac:dyDescent="0.2">
      <c r="B18" s="2"/>
      <c r="C18" s="2"/>
      <c r="D18" s="2">
        <v>6777000</v>
      </c>
      <c r="E18" s="2"/>
      <c r="F18" s="2"/>
      <c r="G18" s="2"/>
      <c r="H18" s="2"/>
      <c r="I18" s="2"/>
      <c r="J18" s="2"/>
      <c r="K18" s="2"/>
      <c r="L18" s="2"/>
    </row>
    <row r="19" spans="2:12" x14ac:dyDescent="0.2">
      <c r="B19" s="2"/>
      <c r="C19" s="2" t="s">
        <v>4</v>
      </c>
      <c r="D19" s="2">
        <v>1850000</v>
      </c>
      <c r="E19" s="2">
        <f>SUM(D17:D19)</f>
        <v>16727000</v>
      </c>
      <c r="F19" s="2"/>
      <c r="G19" s="2" t="s">
        <v>261</v>
      </c>
      <c r="H19" s="2"/>
      <c r="I19" s="2"/>
      <c r="J19" s="2"/>
      <c r="K19" s="2"/>
      <c r="L19" s="2"/>
    </row>
    <row r="20" spans="2:12" x14ac:dyDescent="0.2">
      <c r="B20" s="2"/>
      <c r="C20" s="2"/>
      <c r="D20" s="2"/>
      <c r="E20" s="2"/>
      <c r="F20" s="2"/>
      <c r="G20" s="2" t="s">
        <v>260</v>
      </c>
      <c r="H20" s="2"/>
      <c r="I20" s="2"/>
      <c r="J20" s="2">
        <v>20597500</v>
      </c>
      <c r="K20" s="2"/>
      <c r="L20" s="2"/>
    </row>
    <row r="21" spans="2:12" x14ac:dyDescent="0.2">
      <c r="B21" s="2" t="s">
        <v>2</v>
      </c>
      <c r="C21" s="2"/>
      <c r="D21" s="2"/>
      <c r="E21" s="2"/>
      <c r="F21" s="2"/>
      <c r="G21" s="2"/>
      <c r="H21" s="2"/>
      <c r="I21" s="2"/>
      <c r="J21" s="2"/>
      <c r="K21" s="2">
        <f>+J20</f>
        <v>20597500</v>
      </c>
      <c r="L21" s="2"/>
    </row>
    <row r="22" spans="2:12" x14ac:dyDescent="0.2">
      <c r="B22" s="4"/>
      <c r="C22" s="2"/>
      <c r="D22" s="2">
        <v>10597650</v>
      </c>
      <c r="E22" s="2"/>
      <c r="F22" s="2"/>
      <c r="K22" s="2"/>
      <c r="L22" s="2"/>
    </row>
    <row r="23" spans="2:12" x14ac:dyDescent="0.2">
      <c r="B23" s="2"/>
      <c r="C23" s="2"/>
      <c r="D23" s="2">
        <v>1487160</v>
      </c>
      <c r="E23" s="2"/>
      <c r="F23" s="2"/>
      <c r="G23" s="2" t="s">
        <v>262</v>
      </c>
      <c r="H23" s="2"/>
      <c r="I23" s="2"/>
      <c r="J23" s="2">
        <f>127512114+34736290</f>
        <v>162248404</v>
      </c>
      <c r="K23" s="2"/>
      <c r="L23" s="2"/>
    </row>
    <row r="24" spans="2:12" x14ac:dyDescent="0.2">
      <c r="B24" s="2"/>
      <c r="C24" s="2"/>
      <c r="D24" s="2">
        <v>3293040</v>
      </c>
      <c r="E24" s="2"/>
      <c r="F24" s="2">
        <f>+E31+E42+E53+E63+E74+E85+E96</f>
        <v>127512114</v>
      </c>
      <c r="G24" s="2"/>
      <c r="H24" s="2"/>
      <c r="I24" s="2"/>
      <c r="J24" s="2"/>
      <c r="K24" s="2">
        <f>+J23</f>
        <v>162248404</v>
      </c>
      <c r="L24" s="2"/>
    </row>
    <row r="25" spans="2:12" x14ac:dyDescent="0.2">
      <c r="B25" s="2"/>
      <c r="C25" s="2"/>
      <c r="D25" s="2">
        <v>2745080</v>
      </c>
      <c r="E25" s="2"/>
      <c r="F25" s="2"/>
      <c r="G25" s="2"/>
      <c r="H25" s="2"/>
      <c r="I25" s="2"/>
      <c r="J25" s="2"/>
      <c r="K25" s="2"/>
      <c r="L25" s="2"/>
    </row>
    <row r="26" spans="2:12" x14ac:dyDescent="0.2">
      <c r="B26" s="2"/>
      <c r="C26" s="2"/>
      <c r="D26" s="2">
        <v>2448600</v>
      </c>
      <c r="E26" s="2"/>
      <c r="F26" s="2">
        <v>28140000</v>
      </c>
      <c r="G26" s="2" t="s">
        <v>263</v>
      </c>
      <c r="H26" s="2"/>
      <c r="I26" s="2"/>
      <c r="J26" s="2">
        <v>52984210</v>
      </c>
      <c r="K26" s="2"/>
      <c r="L26" s="2"/>
    </row>
    <row r="27" spans="2:12" ht="15" x14ac:dyDescent="0.35">
      <c r="B27" s="2"/>
      <c r="C27" s="2"/>
      <c r="D27" s="2">
        <v>2376600</v>
      </c>
      <c r="E27" s="2"/>
      <c r="F27" s="2">
        <v>24844210</v>
      </c>
      <c r="G27" s="2"/>
      <c r="H27" s="2"/>
      <c r="I27" s="2"/>
      <c r="J27" s="2"/>
      <c r="K27" s="21">
        <f>+J26</f>
        <v>52984210</v>
      </c>
      <c r="L27" s="2"/>
    </row>
    <row r="28" spans="2:12" x14ac:dyDescent="0.2">
      <c r="B28" s="2"/>
      <c r="C28" s="2"/>
      <c r="D28" s="2">
        <v>2053000</v>
      </c>
      <c r="E28" s="2"/>
      <c r="F28" s="2"/>
      <c r="G28" s="2"/>
      <c r="H28" s="2"/>
      <c r="I28" s="2"/>
      <c r="J28" s="2"/>
      <c r="K28" s="2"/>
      <c r="L28" s="2"/>
    </row>
    <row r="29" spans="2:12" x14ac:dyDescent="0.2">
      <c r="B29" s="2"/>
      <c r="C29" s="2"/>
      <c r="D29" s="2">
        <v>2003880</v>
      </c>
      <c r="E29" s="2"/>
      <c r="F29" s="2">
        <f>+F27+F26</f>
        <v>52984210</v>
      </c>
      <c r="G29" s="2"/>
      <c r="H29" s="2"/>
      <c r="I29" s="2"/>
      <c r="J29" s="22" t="s">
        <v>265</v>
      </c>
      <c r="K29" s="3">
        <f>SUM(K14:K27)</f>
        <v>963618514</v>
      </c>
      <c r="L29" s="2"/>
    </row>
    <row r="30" spans="2:12" x14ac:dyDescent="0.2">
      <c r="B30" s="2"/>
      <c r="C30" s="2"/>
      <c r="D30" s="2">
        <v>2664080</v>
      </c>
      <c r="E30" s="2"/>
      <c r="F30" s="2"/>
      <c r="G30" s="2"/>
      <c r="H30" s="2"/>
      <c r="I30" s="2"/>
      <c r="L30" s="2"/>
    </row>
    <row r="31" spans="2:12" x14ac:dyDescent="0.2">
      <c r="B31" s="2"/>
      <c r="C31" s="2"/>
      <c r="D31" s="2"/>
      <c r="E31" s="2">
        <f>SUM(D22:D30)</f>
        <v>29669090</v>
      </c>
      <c r="F31" s="2"/>
      <c r="G31" s="2"/>
      <c r="H31" s="2"/>
      <c r="I31" s="2"/>
      <c r="L31" s="2"/>
    </row>
    <row r="32" spans="2:12" x14ac:dyDescent="0.2">
      <c r="B32" s="2" t="s">
        <v>5</v>
      </c>
      <c r="C32" s="2"/>
      <c r="D32" s="2"/>
      <c r="E32" s="2"/>
      <c r="F32" s="2"/>
      <c r="G32" s="2"/>
      <c r="H32" s="2"/>
      <c r="I32" s="2"/>
      <c r="L32" s="2"/>
    </row>
    <row r="33" spans="2:13" x14ac:dyDescent="0.2">
      <c r="B33" s="2"/>
      <c r="C33" s="2"/>
      <c r="D33" s="2">
        <v>4287000</v>
      </c>
      <c r="E33" s="2"/>
      <c r="F33" s="2"/>
      <c r="G33" s="2"/>
      <c r="H33" s="2"/>
      <c r="I33" s="2"/>
      <c r="J33" s="2"/>
      <c r="K33" s="2"/>
      <c r="L33" s="2"/>
    </row>
    <row r="34" spans="2:13" x14ac:dyDescent="0.2">
      <c r="B34" s="2"/>
      <c r="C34" s="2"/>
      <c r="D34" s="2">
        <v>2300000</v>
      </c>
      <c r="E34" s="2"/>
      <c r="F34" s="2"/>
      <c r="G34" s="2"/>
      <c r="H34" s="2"/>
      <c r="I34" s="2"/>
      <c r="J34" s="2"/>
      <c r="K34" s="2"/>
      <c r="L34" s="2"/>
    </row>
    <row r="35" spans="2:13" x14ac:dyDescent="0.2">
      <c r="B35" s="2"/>
      <c r="C35" s="2"/>
      <c r="D35" s="2">
        <v>2300000</v>
      </c>
      <c r="E35" s="2"/>
      <c r="F35" s="2"/>
      <c r="G35" s="2"/>
      <c r="H35" s="2"/>
      <c r="I35" s="2"/>
      <c r="J35" s="2"/>
      <c r="K35" s="2"/>
      <c r="L35" s="2"/>
    </row>
    <row r="36" spans="2:13" x14ac:dyDescent="0.2">
      <c r="B36" s="2"/>
      <c r="C36" s="2"/>
      <c r="D36" s="2">
        <v>2300000</v>
      </c>
      <c r="E36" s="2"/>
      <c r="F36" s="2"/>
      <c r="G36" s="2"/>
      <c r="H36" s="2"/>
      <c r="I36" s="2"/>
      <c r="J36" s="2"/>
      <c r="K36" s="2">
        <f>SUM(K14:K27)</f>
        <v>963618514</v>
      </c>
      <c r="L36" s="2"/>
      <c r="M36" s="1">
        <v>379800859</v>
      </c>
    </row>
    <row r="37" spans="2:13" x14ac:dyDescent="0.2">
      <c r="B37" s="2"/>
      <c r="C37" s="2"/>
      <c r="D37" s="2">
        <v>2300000</v>
      </c>
      <c r="E37" s="2"/>
      <c r="F37" s="2"/>
      <c r="G37" s="2"/>
      <c r="H37" s="2"/>
      <c r="I37" s="2"/>
      <c r="J37" s="2">
        <f>+K36-F5</f>
        <v>0</v>
      </c>
      <c r="K37" s="2"/>
      <c r="L37" s="2"/>
    </row>
    <row r="38" spans="2:13" x14ac:dyDescent="0.2">
      <c r="B38" s="2"/>
      <c r="C38" s="2"/>
      <c r="D38" s="2">
        <v>2300000</v>
      </c>
      <c r="E38" s="2"/>
      <c r="F38" s="2"/>
      <c r="G38" s="2"/>
      <c r="H38" s="2"/>
      <c r="I38" s="2"/>
      <c r="J38" s="2"/>
      <c r="K38" s="2"/>
      <c r="L38" s="2"/>
    </row>
    <row r="39" spans="2:13" x14ac:dyDescent="0.2">
      <c r="B39" s="2"/>
      <c r="C39" s="2"/>
      <c r="D39" s="2">
        <v>2300000</v>
      </c>
      <c r="E39" s="2"/>
      <c r="F39" s="2"/>
      <c r="G39" s="2"/>
      <c r="H39" s="2"/>
      <c r="I39" s="2"/>
      <c r="J39" s="2"/>
      <c r="K39" s="2"/>
      <c r="L39" s="2"/>
    </row>
    <row r="40" spans="2:13" x14ac:dyDescent="0.2">
      <c r="B40" s="2"/>
      <c r="C40" s="2"/>
      <c r="D40" s="2">
        <v>2300000</v>
      </c>
      <c r="E40" s="2"/>
      <c r="F40" s="2"/>
      <c r="G40" s="2"/>
      <c r="H40" s="2"/>
      <c r="I40" s="2"/>
      <c r="J40" s="2"/>
      <c r="K40" s="2"/>
      <c r="L40" s="2"/>
    </row>
    <row r="41" spans="2:13" x14ac:dyDescent="0.2">
      <c r="B41" s="2"/>
      <c r="C41" s="2"/>
      <c r="D41" s="2">
        <v>2300000</v>
      </c>
      <c r="E41" s="2"/>
      <c r="F41" s="2"/>
      <c r="G41" s="2"/>
      <c r="H41" s="23" t="s">
        <v>266</v>
      </c>
      <c r="I41" s="2"/>
      <c r="L41" s="2"/>
    </row>
    <row r="42" spans="2:13" x14ac:dyDescent="0.2">
      <c r="B42" s="2"/>
      <c r="C42" s="2"/>
      <c r="D42" s="2"/>
      <c r="E42" s="2">
        <f>SUM(D33:D41)</f>
        <v>22687000</v>
      </c>
      <c r="F42" s="2"/>
      <c r="G42" s="2"/>
      <c r="H42" s="2"/>
      <c r="I42" s="2"/>
      <c r="J42" s="2">
        <v>7000000</v>
      </c>
      <c r="K42" s="2"/>
      <c r="L42" s="2"/>
    </row>
    <row r="43" spans="2:13" x14ac:dyDescent="0.2">
      <c r="B43" s="2" t="s">
        <v>6</v>
      </c>
      <c r="C43" s="2"/>
      <c r="D43" s="2"/>
      <c r="E43" s="2"/>
      <c r="F43" s="2"/>
      <c r="G43" s="2"/>
      <c r="H43" s="2"/>
      <c r="I43" s="2"/>
      <c r="J43" s="2"/>
      <c r="K43" s="2">
        <f>+J42</f>
        <v>7000000</v>
      </c>
      <c r="L43" s="2"/>
    </row>
    <row r="44" spans="2:13" x14ac:dyDescent="0.2">
      <c r="B44" s="2"/>
      <c r="C44" s="2"/>
      <c r="D44" s="2">
        <v>5265404</v>
      </c>
      <c r="E44" s="2"/>
      <c r="F44" s="2"/>
      <c r="G44" s="2"/>
      <c r="H44" s="2"/>
      <c r="I44" s="2"/>
      <c r="J44" s="2"/>
      <c r="K44" s="2"/>
      <c r="L44" s="2"/>
    </row>
    <row r="45" spans="2:13" x14ac:dyDescent="0.2">
      <c r="B45" s="2"/>
      <c r="C45" s="2"/>
      <c r="D45" s="2">
        <v>3000000</v>
      </c>
      <c r="E45" s="2"/>
      <c r="F45" s="2"/>
      <c r="G45" s="2"/>
      <c r="H45" s="23" t="s">
        <v>267</v>
      </c>
      <c r="I45" s="2"/>
      <c r="J45" s="2">
        <v>45740000</v>
      </c>
      <c r="K45" s="2"/>
      <c r="L45" s="2"/>
    </row>
    <row r="46" spans="2:13" ht="15" x14ac:dyDescent="0.35">
      <c r="B46" s="2"/>
      <c r="C46" s="2"/>
      <c r="D46" s="2">
        <v>3000000</v>
      </c>
      <c r="E46" s="2"/>
      <c r="F46" s="2"/>
      <c r="K46" s="24">
        <f>+J45</f>
        <v>45740000</v>
      </c>
    </row>
    <row r="47" spans="2:13" x14ac:dyDescent="0.2">
      <c r="B47" s="2"/>
      <c r="C47" s="2"/>
      <c r="D47" s="2">
        <v>3000000</v>
      </c>
      <c r="E47" s="2"/>
      <c r="F47" s="2"/>
    </row>
    <row r="48" spans="2:13" x14ac:dyDescent="0.2">
      <c r="B48" s="2"/>
      <c r="C48" s="2"/>
      <c r="D48" s="2">
        <v>3000000</v>
      </c>
      <c r="E48" s="2"/>
      <c r="F48" s="2"/>
      <c r="J48" s="22" t="s">
        <v>265</v>
      </c>
      <c r="K48" s="3">
        <f>+K46+K43</f>
        <v>52740000</v>
      </c>
    </row>
    <row r="49" spans="2:6" x14ac:dyDescent="0.2">
      <c r="B49" s="2"/>
      <c r="C49" s="2"/>
      <c r="D49" s="2">
        <v>3000000</v>
      </c>
      <c r="E49" s="2"/>
      <c r="F49" s="2"/>
    </row>
    <row r="50" spans="2:6" x14ac:dyDescent="0.2">
      <c r="B50" s="2"/>
      <c r="C50" s="2"/>
      <c r="D50" s="2">
        <v>3000000</v>
      </c>
      <c r="E50" s="2"/>
      <c r="F50" s="2"/>
    </row>
    <row r="51" spans="2:6" x14ac:dyDescent="0.2">
      <c r="B51" s="2"/>
      <c r="C51" s="2"/>
      <c r="D51" s="2">
        <v>3000000</v>
      </c>
      <c r="E51" s="2"/>
      <c r="F51" s="2"/>
    </row>
    <row r="52" spans="2:6" x14ac:dyDescent="0.2">
      <c r="B52" s="2"/>
      <c r="C52" s="2"/>
      <c r="D52" s="2">
        <v>3000000</v>
      </c>
      <c r="E52" s="2"/>
      <c r="F52" s="2"/>
    </row>
    <row r="53" spans="2:6" x14ac:dyDescent="0.2">
      <c r="B53" s="2"/>
      <c r="C53" s="2"/>
      <c r="D53" s="2"/>
      <c r="E53" s="2">
        <f>SUM(D44:D52)</f>
        <v>29265404</v>
      </c>
      <c r="F53" s="2"/>
    </row>
    <row r="54" spans="2:6" x14ac:dyDescent="0.2">
      <c r="B54" s="2" t="s">
        <v>9</v>
      </c>
      <c r="C54" s="2"/>
      <c r="D54" s="2">
        <v>1140300</v>
      </c>
      <c r="E54" s="2"/>
      <c r="F54" s="2"/>
    </row>
    <row r="55" spans="2:6" x14ac:dyDescent="0.2">
      <c r="B55" s="2"/>
      <c r="C55" s="2"/>
      <c r="D55" s="2">
        <v>800000</v>
      </c>
      <c r="E55" s="2"/>
      <c r="F55" s="2"/>
    </row>
    <row r="56" spans="2:6" x14ac:dyDescent="0.2">
      <c r="B56" s="2"/>
      <c r="C56" s="2"/>
      <c r="D56" s="2">
        <v>800000</v>
      </c>
      <c r="E56" s="2"/>
      <c r="F56" s="2"/>
    </row>
    <row r="57" spans="2:6" x14ac:dyDescent="0.2">
      <c r="D57" s="2">
        <v>800000</v>
      </c>
      <c r="F57" s="2"/>
    </row>
    <row r="58" spans="2:6" x14ac:dyDescent="0.2">
      <c r="D58" s="2">
        <v>800000</v>
      </c>
      <c r="F58" s="2"/>
    </row>
    <row r="59" spans="2:6" x14ac:dyDescent="0.2">
      <c r="D59" s="2">
        <v>800000</v>
      </c>
      <c r="F59" s="2"/>
    </row>
    <row r="60" spans="2:6" x14ac:dyDescent="0.2">
      <c r="D60" s="2">
        <v>800000</v>
      </c>
      <c r="F60" s="2"/>
    </row>
    <row r="61" spans="2:6" x14ac:dyDescent="0.2">
      <c r="D61" s="2">
        <v>800000</v>
      </c>
      <c r="F61" s="2"/>
    </row>
    <row r="62" spans="2:6" x14ac:dyDescent="0.2">
      <c r="D62" s="2">
        <v>800000</v>
      </c>
      <c r="F62" s="2"/>
    </row>
    <row r="63" spans="2:6" x14ac:dyDescent="0.2">
      <c r="E63" s="3">
        <f>SUM(D54:D63)</f>
        <v>7540300</v>
      </c>
      <c r="F63" s="2"/>
    </row>
    <row r="64" spans="2:6" x14ac:dyDescent="0.2">
      <c r="B64" s="2" t="s">
        <v>8</v>
      </c>
      <c r="C64" s="2"/>
      <c r="D64" s="2"/>
      <c r="E64" s="2"/>
      <c r="F64" s="2"/>
    </row>
    <row r="65" spans="2:8" x14ac:dyDescent="0.2">
      <c r="B65" s="2"/>
      <c r="C65" s="2"/>
      <c r="D65" s="2">
        <v>1197500</v>
      </c>
      <c r="E65" s="2"/>
      <c r="F65" s="2"/>
    </row>
    <row r="66" spans="2:8" x14ac:dyDescent="0.2">
      <c r="B66" s="2"/>
      <c r="C66" s="2"/>
      <c r="D66" s="2">
        <v>950000</v>
      </c>
      <c r="E66" s="2"/>
      <c r="F66" s="2"/>
    </row>
    <row r="67" spans="2:8" x14ac:dyDescent="0.2">
      <c r="B67" s="2"/>
      <c r="C67" s="2"/>
      <c r="D67" s="2">
        <v>950000</v>
      </c>
      <c r="E67" s="2"/>
      <c r="F67" s="2"/>
    </row>
    <row r="68" spans="2:8" x14ac:dyDescent="0.2">
      <c r="B68" s="2"/>
      <c r="C68" s="2"/>
      <c r="D68" s="2">
        <v>950000</v>
      </c>
      <c r="E68" s="2"/>
      <c r="F68" s="2"/>
    </row>
    <row r="69" spans="2:8" x14ac:dyDescent="0.2">
      <c r="B69" s="2"/>
      <c r="C69" s="2"/>
      <c r="D69" s="2">
        <v>950000</v>
      </c>
      <c r="E69" s="2"/>
      <c r="F69" s="2"/>
    </row>
    <row r="70" spans="2:8" x14ac:dyDescent="0.2">
      <c r="B70" s="2"/>
      <c r="C70" s="2"/>
      <c r="D70" s="2">
        <v>950000</v>
      </c>
      <c r="E70" s="2"/>
      <c r="F70" s="2"/>
    </row>
    <row r="71" spans="2:8" x14ac:dyDescent="0.2">
      <c r="B71" s="2"/>
      <c r="C71" s="2"/>
      <c r="D71" s="2">
        <v>950000</v>
      </c>
      <c r="E71" s="2"/>
      <c r="F71" s="2"/>
    </row>
    <row r="72" spans="2:8" x14ac:dyDescent="0.2">
      <c r="B72" s="2"/>
      <c r="C72" s="2"/>
      <c r="D72" s="2">
        <v>950000</v>
      </c>
      <c r="E72" s="2"/>
      <c r="F72" s="2"/>
    </row>
    <row r="73" spans="2:8" x14ac:dyDescent="0.2">
      <c r="B73" s="2"/>
      <c r="C73" s="2"/>
      <c r="D73" s="2">
        <v>950000</v>
      </c>
      <c r="E73" s="2"/>
      <c r="F73" s="2"/>
    </row>
    <row r="74" spans="2:8" x14ac:dyDescent="0.2">
      <c r="B74" s="2"/>
      <c r="C74" s="2"/>
      <c r="D74" s="2"/>
      <c r="E74" s="2">
        <f>SUM(D65:D73)</f>
        <v>8797500</v>
      </c>
      <c r="F74" s="2"/>
      <c r="H74" s="2">
        <v>10799000</v>
      </c>
    </row>
    <row r="75" spans="2:8" x14ac:dyDescent="0.2">
      <c r="B75" s="2" t="s">
        <v>7</v>
      </c>
      <c r="C75" s="2"/>
      <c r="D75" s="2"/>
      <c r="E75" s="2"/>
      <c r="F75" s="2"/>
      <c r="H75" s="2">
        <v>8000000</v>
      </c>
    </row>
    <row r="76" spans="2:8" x14ac:dyDescent="0.2">
      <c r="B76" s="2"/>
      <c r="C76" s="2"/>
      <c r="D76" s="2">
        <v>2753820</v>
      </c>
      <c r="E76" s="2"/>
      <c r="F76" s="2"/>
      <c r="H76" s="2">
        <f>+H74-H75</f>
        <v>2799000</v>
      </c>
    </row>
    <row r="77" spans="2:8" x14ac:dyDescent="0.2">
      <c r="B77" s="2"/>
      <c r="C77" s="2"/>
      <c r="D77" s="2">
        <v>2000000</v>
      </c>
      <c r="E77" s="2"/>
      <c r="F77" s="2"/>
    </row>
    <row r="78" spans="2:8" x14ac:dyDescent="0.2">
      <c r="B78" s="2"/>
      <c r="C78" s="2"/>
      <c r="D78" s="2">
        <v>2000000</v>
      </c>
      <c r="E78" s="2"/>
      <c r="F78" s="2"/>
    </row>
    <row r="79" spans="2:8" x14ac:dyDescent="0.2">
      <c r="B79" s="2"/>
      <c r="C79" s="2"/>
      <c r="D79" s="2">
        <v>2000000</v>
      </c>
      <c r="E79" s="2"/>
      <c r="F79" s="2"/>
    </row>
    <row r="80" spans="2:8" x14ac:dyDescent="0.2">
      <c r="B80" s="2"/>
      <c r="C80" s="2"/>
      <c r="D80" s="2">
        <v>2000000</v>
      </c>
      <c r="E80" s="2"/>
      <c r="F80" s="2"/>
    </row>
    <row r="81" spans="2:6" x14ac:dyDescent="0.2">
      <c r="B81" s="2"/>
      <c r="C81" s="2"/>
      <c r="D81" s="2">
        <v>2000000</v>
      </c>
      <c r="E81" s="2"/>
      <c r="F81" s="2"/>
    </row>
    <row r="82" spans="2:6" x14ac:dyDescent="0.2">
      <c r="B82" s="2"/>
      <c r="C82" s="2"/>
      <c r="D82" s="2">
        <v>2000000</v>
      </c>
      <c r="E82" s="2"/>
      <c r="F82" s="2"/>
    </row>
    <row r="83" spans="2:6" x14ac:dyDescent="0.2">
      <c r="B83" s="2"/>
      <c r="C83" s="2"/>
      <c r="D83" s="2">
        <v>2000000</v>
      </c>
      <c r="E83" s="2"/>
      <c r="F83" s="2"/>
    </row>
    <row r="84" spans="2:6" x14ac:dyDescent="0.2">
      <c r="B84" s="2"/>
      <c r="C84" s="2"/>
      <c r="D84" s="2">
        <v>2000000</v>
      </c>
      <c r="E84" s="2"/>
      <c r="F84" s="2"/>
    </row>
    <row r="85" spans="2:6" x14ac:dyDescent="0.2">
      <c r="B85" s="2"/>
      <c r="C85" s="2"/>
      <c r="D85" s="2"/>
      <c r="E85" s="2">
        <f>SUM(D76:D84)</f>
        <v>18753820</v>
      </c>
      <c r="F85" s="2"/>
    </row>
    <row r="86" spans="2:6" x14ac:dyDescent="0.2">
      <c r="B86" s="2" t="s">
        <v>10</v>
      </c>
      <c r="C86" s="2"/>
      <c r="D86" s="2"/>
      <c r="E86" s="2"/>
      <c r="F86" s="2"/>
    </row>
    <row r="87" spans="2:6" x14ac:dyDescent="0.2">
      <c r="B87" s="2"/>
      <c r="C87" s="2"/>
      <c r="D87" s="2">
        <v>2799000</v>
      </c>
      <c r="E87" s="2"/>
      <c r="F87" s="2"/>
    </row>
    <row r="88" spans="2:6" x14ac:dyDescent="0.2">
      <c r="D88" s="2">
        <v>1000000</v>
      </c>
      <c r="F88" s="2"/>
    </row>
    <row r="89" spans="2:6" x14ac:dyDescent="0.2">
      <c r="D89" s="2">
        <v>1000000</v>
      </c>
      <c r="F89" s="2"/>
    </row>
    <row r="90" spans="2:6" x14ac:dyDescent="0.2">
      <c r="D90" s="2">
        <v>1000000</v>
      </c>
      <c r="F90" s="2"/>
    </row>
    <row r="91" spans="2:6" x14ac:dyDescent="0.2">
      <c r="D91" s="2">
        <v>1000000</v>
      </c>
    </row>
    <row r="92" spans="2:6" x14ac:dyDescent="0.2">
      <c r="D92" s="2">
        <v>1000000</v>
      </c>
    </row>
    <row r="93" spans="2:6" x14ac:dyDescent="0.2">
      <c r="D93" s="2">
        <v>1000000</v>
      </c>
    </row>
    <row r="94" spans="2:6" x14ac:dyDescent="0.2">
      <c r="D94" s="2">
        <v>1000000</v>
      </c>
    </row>
    <row r="95" spans="2:6" x14ac:dyDescent="0.2">
      <c r="D95" s="2">
        <v>1000000</v>
      </c>
    </row>
    <row r="96" spans="2:6" x14ac:dyDescent="0.2">
      <c r="E96" s="3">
        <f>SUM(D87:D95)</f>
        <v>10799000</v>
      </c>
    </row>
    <row r="98" spans="2:6" x14ac:dyDescent="0.2">
      <c r="B98" t="s">
        <v>11</v>
      </c>
    </row>
    <row r="99" spans="2:6" x14ac:dyDescent="0.2">
      <c r="C99" s="2">
        <v>39480000</v>
      </c>
      <c r="D99" s="2">
        <f>+C99-C100</f>
        <v>28140000</v>
      </c>
    </row>
    <row r="100" spans="2:6" x14ac:dyDescent="0.2">
      <c r="C100" s="2">
        <v>11340000</v>
      </c>
      <c r="E100" s="3">
        <f>+D99</f>
        <v>28140000</v>
      </c>
    </row>
    <row r="102" spans="2:6" x14ac:dyDescent="0.2">
      <c r="F102" s="3">
        <f>SUM(E14:E100)</f>
        <v>187416614</v>
      </c>
    </row>
    <row r="103" spans="2:6" x14ac:dyDescent="0.2">
      <c r="E103" s="1"/>
      <c r="F103" s="3">
        <f>+F5-F102</f>
        <v>776201900</v>
      </c>
    </row>
  </sheetData>
  <mergeCells count="1">
    <mergeCell ref="B9:C9"/>
  </mergeCells>
  <pageMargins left="0.39370078740157477" right="0.11804080045549861" top="0.11804080045549861" bottom="0.23608160091099722" header="0" footer="0"/>
  <pageSetup paperSize="14" orientation="portrait" blackAndWhite="1" errors="NA" horizontalDpi="4294967292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O90"/>
  <sheetViews>
    <sheetView workbookViewId="0">
      <selection activeCell="I17" sqref="I17"/>
    </sheetView>
  </sheetViews>
  <sheetFormatPr defaultColWidth="9.140625" defaultRowHeight="12.75" x14ac:dyDescent="0.2"/>
  <cols>
    <col min="1" max="4" width="9.140625" style="2"/>
    <col min="5" max="5" width="12.7109375" style="2" customWidth="1"/>
    <col min="6" max="6" width="13.5703125" style="2" bestFit="1" customWidth="1"/>
    <col min="7" max="7" width="12.5703125" style="2" bestFit="1" customWidth="1"/>
    <col min="8" max="8" width="12" style="2" bestFit="1" customWidth="1"/>
    <col min="9" max="9" width="13.5703125" style="2" bestFit="1" customWidth="1"/>
    <col min="10" max="10" width="11" style="2" bestFit="1" customWidth="1"/>
    <col min="11" max="11" width="16.42578125" style="2" customWidth="1"/>
    <col min="12" max="12" width="13.42578125" style="2" customWidth="1"/>
    <col min="13" max="13" width="15.7109375" style="2" customWidth="1"/>
    <col min="14" max="14" width="9.140625" style="2"/>
    <col min="15" max="15" width="12" style="2" bestFit="1" customWidth="1"/>
    <col min="16" max="16384" width="9.140625" style="2"/>
  </cols>
  <sheetData>
    <row r="2" spans="2:13" x14ac:dyDescent="0.2">
      <c r="H2" s="2">
        <v>669412100</v>
      </c>
    </row>
    <row r="3" spans="2:13" x14ac:dyDescent="0.2">
      <c r="H3" s="2">
        <v>352710000</v>
      </c>
    </row>
    <row r="4" spans="2:13" x14ac:dyDescent="0.2">
      <c r="B4" s="2" t="s">
        <v>12</v>
      </c>
      <c r="H4" s="2">
        <f>+H2-H3</f>
        <v>316702100</v>
      </c>
      <c r="I4" s="2" t="s">
        <v>256</v>
      </c>
    </row>
    <row r="5" spans="2:13" x14ac:dyDescent="0.2">
      <c r="E5" s="2">
        <v>14100000</v>
      </c>
      <c r="I5" s="2" t="s">
        <v>258</v>
      </c>
      <c r="J5" s="2" t="s">
        <v>257</v>
      </c>
      <c r="L5" s="2">
        <v>352710000</v>
      </c>
    </row>
    <row r="6" spans="2:13" x14ac:dyDescent="0.2">
      <c r="E6" s="2">
        <v>2600000</v>
      </c>
      <c r="I6" s="2" t="s">
        <v>258</v>
      </c>
      <c r="J6" s="2" t="s">
        <v>259</v>
      </c>
      <c r="L6" s="2">
        <v>316702100</v>
      </c>
    </row>
    <row r="7" spans="2:13" x14ac:dyDescent="0.2">
      <c r="B7" s="2" t="s">
        <v>16</v>
      </c>
      <c r="E7" s="2">
        <v>2500000</v>
      </c>
      <c r="M7" s="2">
        <f>+L5+L6</f>
        <v>669412100</v>
      </c>
    </row>
    <row r="8" spans="2:13" x14ac:dyDescent="0.2">
      <c r="B8" s="2" t="s">
        <v>17</v>
      </c>
      <c r="E8" s="2">
        <v>8526500</v>
      </c>
    </row>
    <row r="9" spans="2:13" x14ac:dyDescent="0.2">
      <c r="F9" s="2">
        <f>SUM(E5:E8)</f>
        <v>27726500</v>
      </c>
      <c r="I9" s="2" t="s">
        <v>264</v>
      </c>
      <c r="L9" s="2">
        <v>27726500</v>
      </c>
    </row>
    <row r="10" spans="2:13" x14ac:dyDescent="0.2">
      <c r="M10" s="2">
        <f>+L9</f>
        <v>27726500</v>
      </c>
    </row>
    <row r="11" spans="2:13" x14ac:dyDescent="0.2">
      <c r="B11" s="2" t="s">
        <v>18</v>
      </c>
      <c r="E11" s="2">
        <v>669412100</v>
      </c>
    </row>
    <row r="12" spans="2:13" x14ac:dyDescent="0.2">
      <c r="F12" s="2">
        <f>+E11</f>
        <v>669412100</v>
      </c>
      <c r="I12" s="2" t="s">
        <v>261</v>
      </c>
    </row>
    <row r="13" spans="2:13" x14ac:dyDescent="0.2">
      <c r="I13" s="2" t="s">
        <v>260</v>
      </c>
      <c r="L13" s="2">
        <v>22457570</v>
      </c>
    </row>
    <row r="14" spans="2:13" x14ac:dyDescent="0.2">
      <c r="B14" s="2" t="s">
        <v>25</v>
      </c>
      <c r="M14" s="2">
        <f>+L13</f>
        <v>22457570</v>
      </c>
    </row>
    <row r="15" spans="2:13" x14ac:dyDescent="0.2">
      <c r="I15"/>
      <c r="J15"/>
      <c r="K15"/>
      <c r="L15"/>
    </row>
    <row r="16" spans="2:13" x14ac:dyDescent="0.2">
      <c r="B16" s="2" t="s">
        <v>26</v>
      </c>
      <c r="E16" s="2">
        <v>6659000</v>
      </c>
      <c r="I16" s="2" t="s">
        <v>262</v>
      </c>
      <c r="L16" s="2">
        <v>309130885</v>
      </c>
    </row>
    <row r="17" spans="2:15" x14ac:dyDescent="0.2">
      <c r="E17" s="2">
        <v>5419000</v>
      </c>
      <c r="M17" s="2">
        <f>+L16</f>
        <v>309130885</v>
      </c>
      <c r="O17" s="2">
        <f>+M17+M20</f>
        <v>348690885</v>
      </c>
    </row>
    <row r="18" spans="2:15" x14ac:dyDescent="0.2">
      <c r="E18" s="2">
        <v>4420000</v>
      </c>
    </row>
    <row r="19" spans="2:15" x14ac:dyDescent="0.2">
      <c r="F19" s="2">
        <f>+E18+E17+E16</f>
        <v>16498000</v>
      </c>
      <c r="I19" s="2" t="s">
        <v>263</v>
      </c>
      <c r="L19" s="2">
        <v>39560000</v>
      </c>
    </row>
    <row r="20" spans="2:15" ht="15" x14ac:dyDescent="0.35">
      <c r="M20" s="21">
        <f>+L19</f>
        <v>39560000</v>
      </c>
    </row>
    <row r="22" spans="2:15" x14ac:dyDescent="0.2">
      <c r="B22" s="2" t="s">
        <v>13</v>
      </c>
      <c r="E22" s="2">
        <v>10597000</v>
      </c>
      <c r="L22" s="22" t="s">
        <v>265</v>
      </c>
      <c r="M22" s="3">
        <f>SUM(M7:M20)</f>
        <v>1068287055</v>
      </c>
    </row>
    <row r="23" spans="2:15" x14ac:dyDescent="0.2">
      <c r="B23" s="2" t="s">
        <v>14</v>
      </c>
      <c r="E23" s="2">
        <v>32776100</v>
      </c>
      <c r="L23"/>
      <c r="M23"/>
    </row>
    <row r="24" spans="2:15" x14ac:dyDescent="0.2">
      <c r="F24" s="2">
        <f>+E22+E23</f>
        <v>43373100</v>
      </c>
      <c r="G24" s="2">
        <f>+F24+F27+F38+F50+F61+F65+F69+F73</f>
        <v>196495000</v>
      </c>
    </row>
    <row r="26" spans="2:15" x14ac:dyDescent="0.2">
      <c r="B26" s="2" t="s">
        <v>15</v>
      </c>
      <c r="E26" s="2">
        <v>5905000</v>
      </c>
    </row>
    <row r="27" spans="2:15" x14ac:dyDescent="0.2">
      <c r="F27" s="2">
        <f>+E26</f>
        <v>5905000</v>
      </c>
    </row>
    <row r="29" spans="2:15" x14ac:dyDescent="0.2">
      <c r="B29" s="2" t="s">
        <v>19</v>
      </c>
      <c r="E29" s="2">
        <v>12273270</v>
      </c>
    </row>
    <row r="30" spans="2:15" x14ac:dyDescent="0.2">
      <c r="E30" s="2">
        <v>1521872</v>
      </c>
    </row>
    <row r="31" spans="2:15" x14ac:dyDescent="0.2">
      <c r="E31" s="2">
        <v>3327071</v>
      </c>
    </row>
    <row r="32" spans="2:15" x14ac:dyDescent="0.2">
      <c r="E32" s="2">
        <v>3616789</v>
      </c>
    </row>
    <row r="33" spans="2:6" x14ac:dyDescent="0.2">
      <c r="E33" s="2">
        <v>2397417</v>
      </c>
    </row>
    <row r="34" spans="2:6" x14ac:dyDescent="0.2">
      <c r="E34" s="2">
        <v>1806090</v>
      </c>
    </row>
    <row r="35" spans="2:6" x14ac:dyDescent="0.2">
      <c r="E35" s="2">
        <v>2281917</v>
      </c>
    </row>
    <row r="36" spans="2:6" x14ac:dyDescent="0.2">
      <c r="E36" s="2">
        <v>1920699</v>
      </c>
    </row>
    <row r="37" spans="2:6" x14ac:dyDescent="0.2">
      <c r="E37" s="2">
        <v>3502180</v>
      </c>
    </row>
    <row r="38" spans="2:6" x14ac:dyDescent="0.2">
      <c r="F38" s="2">
        <f>SUM(E29:E37)</f>
        <v>32647305</v>
      </c>
    </row>
    <row r="40" spans="2:6" x14ac:dyDescent="0.2">
      <c r="B40" s="2" t="s">
        <v>5</v>
      </c>
    </row>
    <row r="41" spans="2:6" x14ac:dyDescent="0.2">
      <c r="E41" s="2">
        <v>6440900</v>
      </c>
    </row>
    <row r="42" spans="2:6" x14ac:dyDescent="0.2">
      <c r="E42" s="2">
        <v>3200000</v>
      </c>
    </row>
    <row r="43" spans="2:6" x14ac:dyDescent="0.2">
      <c r="E43" s="2">
        <v>3200000</v>
      </c>
    </row>
    <row r="44" spans="2:6" x14ac:dyDescent="0.2">
      <c r="E44" s="2">
        <v>3200000</v>
      </c>
    </row>
    <row r="45" spans="2:6" x14ac:dyDescent="0.2">
      <c r="E45" s="2">
        <v>3200000</v>
      </c>
    </row>
    <row r="46" spans="2:6" x14ac:dyDescent="0.2">
      <c r="E46" s="2">
        <v>3200000</v>
      </c>
    </row>
    <row r="47" spans="2:6" x14ac:dyDescent="0.2">
      <c r="E47" s="2">
        <v>3200000</v>
      </c>
    </row>
    <row r="48" spans="2:6" x14ac:dyDescent="0.2">
      <c r="E48" s="2">
        <v>3200000</v>
      </c>
    </row>
    <row r="49" spans="2:6" x14ac:dyDescent="0.2">
      <c r="E49" s="2">
        <v>3200000</v>
      </c>
    </row>
    <row r="50" spans="2:6" x14ac:dyDescent="0.2">
      <c r="F50" s="2">
        <f>SUM(E41:E49)</f>
        <v>32040900</v>
      </c>
    </row>
    <row r="51" spans="2:6" x14ac:dyDescent="0.2">
      <c r="B51" s="2" t="s">
        <v>20</v>
      </c>
    </row>
    <row r="52" spans="2:6" x14ac:dyDescent="0.2">
      <c r="E52" s="2">
        <v>10321898</v>
      </c>
    </row>
    <row r="53" spans="2:6" x14ac:dyDescent="0.2">
      <c r="E53" s="2">
        <v>5750000</v>
      </c>
    </row>
    <row r="54" spans="2:6" x14ac:dyDescent="0.2">
      <c r="E54" s="2">
        <v>5750000</v>
      </c>
    </row>
    <row r="55" spans="2:6" x14ac:dyDescent="0.2">
      <c r="E55" s="2">
        <v>5750000</v>
      </c>
    </row>
    <row r="56" spans="2:6" x14ac:dyDescent="0.2">
      <c r="E56" s="2">
        <v>5750000</v>
      </c>
    </row>
    <row r="57" spans="2:6" x14ac:dyDescent="0.2">
      <c r="E57" s="2">
        <v>5750000</v>
      </c>
    </row>
    <row r="58" spans="2:6" x14ac:dyDescent="0.2">
      <c r="E58" s="2">
        <v>5750000</v>
      </c>
    </row>
    <row r="59" spans="2:6" x14ac:dyDescent="0.2">
      <c r="E59" s="2">
        <v>5750000</v>
      </c>
    </row>
    <row r="60" spans="2:6" x14ac:dyDescent="0.2">
      <c r="E60" s="2">
        <v>5750000</v>
      </c>
    </row>
    <row r="61" spans="2:6" x14ac:dyDescent="0.2">
      <c r="F61" s="2">
        <f>SUM(E52:E60)</f>
        <v>56321898</v>
      </c>
    </row>
    <row r="63" spans="2:6" x14ac:dyDescent="0.2">
      <c r="B63" s="2" t="s">
        <v>21</v>
      </c>
    </row>
    <row r="64" spans="2:6" x14ac:dyDescent="0.2">
      <c r="E64" s="2">
        <v>10903000</v>
      </c>
    </row>
    <row r="65" spans="2:6" x14ac:dyDescent="0.2">
      <c r="F65" s="2">
        <f>+E64</f>
        <v>10903000</v>
      </c>
    </row>
    <row r="67" spans="2:6" x14ac:dyDescent="0.2">
      <c r="B67" s="2" t="s">
        <v>22</v>
      </c>
    </row>
    <row r="68" spans="2:6" x14ac:dyDescent="0.2">
      <c r="E68" s="2">
        <v>9453797</v>
      </c>
    </row>
    <row r="69" spans="2:6" x14ac:dyDescent="0.2">
      <c r="F69" s="2">
        <f>+E68</f>
        <v>9453797</v>
      </c>
    </row>
    <row r="71" spans="2:6" x14ac:dyDescent="0.2">
      <c r="B71" s="2" t="s">
        <v>24</v>
      </c>
    </row>
    <row r="72" spans="2:6" x14ac:dyDescent="0.2">
      <c r="E72" s="2">
        <v>5850000</v>
      </c>
    </row>
    <row r="73" spans="2:6" x14ac:dyDescent="0.2">
      <c r="F73" s="2">
        <f>+E72</f>
        <v>5850000</v>
      </c>
    </row>
    <row r="75" spans="2:6" x14ac:dyDescent="0.2">
      <c r="B75" s="2" t="s">
        <v>11</v>
      </c>
    </row>
    <row r="76" spans="2:6" x14ac:dyDescent="0.2">
      <c r="E76" s="2">
        <v>11825000</v>
      </c>
    </row>
    <row r="77" spans="2:6" x14ac:dyDescent="0.2">
      <c r="E77" s="2">
        <v>4300000</v>
      </c>
    </row>
    <row r="78" spans="2:6" x14ac:dyDescent="0.2">
      <c r="E78" s="2">
        <v>4515000</v>
      </c>
    </row>
    <row r="79" spans="2:6" x14ac:dyDescent="0.2">
      <c r="E79" s="2">
        <v>3655000</v>
      </c>
    </row>
    <row r="80" spans="2:6" x14ac:dyDescent="0.2">
      <c r="E80" s="2">
        <v>3440000</v>
      </c>
    </row>
    <row r="81" spans="5:6" x14ac:dyDescent="0.2">
      <c r="E81" s="2">
        <v>3870000</v>
      </c>
    </row>
    <row r="82" spans="5:6" x14ac:dyDescent="0.2">
      <c r="E82" s="2">
        <v>4515000</v>
      </c>
    </row>
    <row r="83" spans="5:6" x14ac:dyDescent="0.2">
      <c r="E83" s="2">
        <v>3440000</v>
      </c>
    </row>
    <row r="84" spans="5:6" x14ac:dyDescent="0.2">
      <c r="F84" s="2">
        <f>SUM(E76:E83)</f>
        <v>39560000</v>
      </c>
    </row>
    <row r="86" spans="5:6" x14ac:dyDescent="0.2">
      <c r="F86" s="2">
        <f>SUM(F9:F84)</f>
        <v>949691600</v>
      </c>
    </row>
    <row r="90" spans="5:6" x14ac:dyDescent="0.2">
      <c r="F90" s="2">
        <v>1068287055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M256"/>
  <sheetViews>
    <sheetView topLeftCell="A13" workbookViewId="0">
      <selection activeCell="M17" sqref="M17"/>
    </sheetView>
  </sheetViews>
  <sheetFormatPr defaultRowHeight="12.75" x14ac:dyDescent="0.2"/>
  <cols>
    <col min="7" max="8" width="11.28515625" customWidth="1"/>
    <col min="9" max="9" width="11" customWidth="1"/>
    <col min="10" max="10" width="9.28515625" customWidth="1"/>
    <col min="12" max="12" width="14.7109375" customWidth="1"/>
    <col min="13" max="13" width="12.28515625" customWidth="1"/>
  </cols>
  <sheetData>
    <row r="3" spans="1:10" ht="13.5" x14ac:dyDescent="0.2">
      <c r="F3" s="5" t="s">
        <v>27</v>
      </c>
    </row>
    <row r="4" spans="1:10" ht="13.5" x14ac:dyDescent="0.2">
      <c r="F4" s="6" t="s">
        <v>28</v>
      </c>
    </row>
    <row r="6" spans="1:10" ht="13.5" x14ac:dyDescent="0.2">
      <c r="F6" s="6" t="s">
        <v>29</v>
      </c>
    </row>
    <row r="10" spans="1:10" x14ac:dyDescent="0.2">
      <c r="A10" s="7" t="s">
        <v>30</v>
      </c>
      <c r="C10" s="8" t="s">
        <v>31</v>
      </c>
    </row>
    <row r="12" spans="1:10" x14ac:dyDescent="0.2">
      <c r="A12" s="7" t="s">
        <v>32</v>
      </c>
      <c r="C12" s="9" t="s">
        <v>33</v>
      </c>
    </row>
    <row r="14" spans="1:10" x14ac:dyDescent="0.2">
      <c r="A14" s="7" t="s">
        <v>34</v>
      </c>
      <c r="C14" s="8" t="s">
        <v>35</v>
      </c>
      <c r="D14" s="7" t="s">
        <v>36</v>
      </c>
      <c r="E14" s="8" t="s">
        <v>37</v>
      </c>
      <c r="J14" s="10" t="s">
        <v>38</v>
      </c>
    </row>
    <row r="17" spans="1:13" x14ac:dyDescent="0.2">
      <c r="G17" s="11" t="s">
        <v>39</v>
      </c>
      <c r="I17" s="11" t="s">
        <v>40</v>
      </c>
    </row>
    <row r="18" spans="1:13" x14ac:dyDescent="0.2">
      <c r="A18" s="11" t="s">
        <v>41</v>
      </c>
      <c r="C18" s="11" t="s">
        <v>42</v>
      </c>
      <c r="E18" s="11" t="s">
        <v>43</v>
      </c>
    </row>
    <row r="19" spans="1:13" x14ac:dyDescent="0.2">
      <c r="F19" s="11" t="s">
        <v>44</v>
      </c>
      <c r="G19" s="11" t="s">
        <v>45</v>
      </c>
      <c r="I19" s="11" t="s">
        <v>44</v>
      </c>
      <c r="J19" s="11" t="s">
        <v>45</v>
      </c>
    </row>
    <row r="21" spans="1:13" x14ac:dyDescent="0.2">
      <c r="A21" s="12" t="s">
        <v>46</v>
      </c>
      <c r="H21" s="13" t="s">
        <v>47</v>
      </c>
    </row>
    <row r="22" spans="1:13" x14ac:dyDescent="0.2">
      <c r="I22" s="14">
        <v>195121854</v>
      </c>
      <c r="J22" s="15">
        <v>0</v>
      </c>
    </row>
    <row r="24" spans="1:13" x14ac:dyDescent="0.2">
      <c r="B24" s="16">
        <v>4</v>
      </c>
      <c r="C24" s="17">
        <v>43495</v>
      </c>
      <c r="D24" s="18" t="s">
        <v>48</v>
      </c>
      <c r="G24" s="16">
        <v>66000</v>
      </c>
      <c r="H24" s="16">
        <v>0</v>
      </c>
      <c r="I24" s="16">
        <v>14166000</v>
      </c>
      <c r="J24" s="16">
        <v>0</v>
      </c>
      <c r="L24" t="s">
        <v>49</v>
      </c>
      <c r="M24" s="1">
        <f>+G24+G25+G30+G31+G33+G38+G39+G40+G47+G48+G49+G50+G52+G54+G56+G57+G63+G71+G72</f>
        <v>11029810</v>
      </c>
    </row>
    <row r="25" spans="1:13" x14ac:dyDescent="0.2">
      <c r="B25" s="16">
        <v>5</v>
      </c>
      <c r="C25" s="17">
        <v>43496</v>
      </c>
      <c r="D25" s="18" t="s">
        <v>50</v>
      </c>
      <c r="G25" s="16">
        <v>99360</v>
      </c>
      <c r="H25" s="16">
        <v>0</v>
      </c>
      <c r="I25" s="16">
        <v>14265360</v>
      </c>
      <c r="J25" s="16">
        <v>0</v>
      </c>
      <c r="L25" t="s">
        <v>51</v>
      </c>
      <c r="M25" s="1">
        <f>+G26+G27+G28+G29+G32+G34+G35+G36+G37+G41+G42+G43+G44+G45+G51+G53+G55+G58+G59+G60+G61+G62+G64+G65+G66+G67+G68+G69+G70+G71+G72</f>
        <v>74769400</v>
      </c>
    </row>
    <row r="26" spans="1:13" x14ac:dyDescent="0.2">
      <c r="B26" s="16">
        <v>9</v>
      </c>
      <c r="C26" s="17">
        <v>43514</v>
      </c>
      <c r="D26" s="18" t="s">
        <v>52</v>
      </c>
      <c r="G26" s="16">
        <v>1500000</v>
      </c>
      <c r="H26" s="16">
        <v>0</v>
      </c>
      <c r="I26" s="16">
        <v>30065360</v>
      </c>
      <c r="J26" s="16">
        <v>0</v>
      </c>
    </row>
    <row r="27" spans="1:13" x14ac:dyDescent="0.2">
      <c r="B27" s="16">
        <v>12</v>
      </c>
      <c r="C27" s="17">
        <v>43551</v>
      </c>
      <c r="D27" s="18" t="s">
        <v>53</v>
      </c>
      <c r="G27" s="16">
        <v>439000</v>
      </c>
      <c r="H27" s="16">
        <v>0</v>
      </c>
      <c r="I27" s="16">
        <v>44704360</v>
      </c>
      <c r="J27" s="16">
        <v>0</v>
      </c>
      <c r="M27" s="1">
        <f>+M25+M24</f>
        <v>85799210</v>
      </c>
    </row>
    <row r="28" spans="1:13" x14ac:dyDescent="0.2">
      <c r="B28" s="16">
        <v>14</v>
      </c>
      <c r="C28" s="17">
        <v>43554</v>
      </c>
      <c r="D28" s="18" t="s">
        <v>54</v>
      </c>
      <c r="G28" s="16">
        <v>10597000</v>
      </c>
      <c r="H28" s="16">
        <v>0</v>
      </c>
      <c r="I28" s="16">
        <v>55451360</v>
      </c>
      <c r="J28" s="16">
        <v>0</v>
      </c>
      <c r="M28" s="16">
        <v>140000000</v>
      </c>
    </row>
    <row r="29" spans="1:13" x14ac:dyDescent="0.2">
      <c r="B29" s="16">
        <v>17</v>
      </c>
      <c r="C29" s="17">
        <v>43579</v>
      </c>
      <c r="D29" s="18" t="s">
        <v>55</v>
      </c>
      <c r="G29" s="16">
        <v>2842500</v>
      </c>
      <c r="H29" s="16">
        <v>0</v>
      </c>
      <c r="I29" s="16">
        <v>72493860</v>
      </c>
      <c r="J29" s="16">
        <v>0</v>
      </c>
      <c r="M29" s="1">
        <f>+M28+M27</f>
        <v>225799210</v>
      </c>
    </row>
    <row r="30" spans="1:13" x14ac:dyDescent="0.2">
      <c r="B30" s="16">
        <v>19</v>
      </c>
      <c r="C30" s="17">
        <v>43584</v>
      </c>
      <c r="D30" s="18" t="s">
        <v>56</v>
      </c>
      <c r="G30" s="16">
        <v>2274150</v>
      </c>
      <c r="H30" s="16">
        <v>0</v>
      </c>
      <c r="I30" s="16">
        <v>77368010</v>
      </c>
      <c r="J30" s="16">
        <v>0</v>
      </c>
      <c r="M30" s="1"/>
    </row>
    <row r="31" spans="1:13" x14ac:dyDescent="0.2">
      <c r="B31" s="16">
        <v>21</v>
      </c>
      <c r="C31" s="17">
        <v>43585</v>
      </c>
      <c r="D31" s="18" t="s">
        <v>57</v>
      </c>
      <c r="G31" s="16">
        <v>127500</v>
      </c>
      <c r="H31" s="16">
        <v>0</v>
      </c>
      <c r="I31" s="16">
        <v>110271610</v>
      </c>
      <c r="J31" s="16">
        <v>0</v>
      </c>
      <c r="M31" s="1"/>
    </row>
    <row r="32" spans="1:13" x14ac:dyDescent="0.2">
      <c r="B32" s="16">
        <v>25</v>
      </c>
      <c r="C32" s="17">
        <v>43599</v>
      </c>
      <c r="D32" s="18" t="s">
        <v>58</v>
      </c>
      <c r="G32" s="16">
        <v>500000</v>
      </c>
      <c r="H32" s="16">
        <v>0</v>
      </c>
      <c r="I32" s="16">
        <v>130876610</v>
      </c>
      <c r="J32" s="16">
        <v>0</v>
      </c>
    </row>
    <row r="33" spans="2:13" x14ac:dyDescent="0.2">
      <c r="B33" s="16">
        <v>26</v>
      </c>
      <c r="C33" s="17">
        <v>43599</v>
      </c>
      <c r="D33" s="18" t="s">
        <v>59</v>
      </c>
      <c r="G33" s="16">
        <v>300000</v>
      </c>
      <c r="H33" s="16">
        <v>0</v>
      </c>
      <c r="I33" s="16">
        <v>131176610</v>
      </c>
      <c r="J33" s="16">
        <v>0</v>
      </c>
    </row>
    <row r="34" spans="2:13" x14ac:dyDescent="0.2">
      <c r="B34" s="16">
        <v>28</v>
      </c>
      <c r="C34" s="17">
        <v>43606</v>
      </c>
      <c r="D34" s="18" t="s">
        <v>60</v>
      </c>
      <c r="G34" s="16">
        <v>2250000</v>
      </c>
      <c r="H34" s="16">
        <v>0</v>
      </c>
      <c r="I34" s="16">
        <v>135926610</v>
      </c>
      <c r="J34" s="16">
        <v>0</v>
      </c>
      <c r="L34" s="1">
        <v>425366175</v>
      </c>
    </row>
    <row r="35" spans="2:13" x14ac:dyDescent="0.2">
      <c r="B35" s="16">
        <v>29</v>
      </c>
      <c r="C35" s="17">
        <v>43606</v>
      </c>
      <c r="D35" s="18" t="s">
        <v>61</v>
      </c>
      <c r="G35" s="16">
        <v>2050000</v>
      </c>
      <c r="H35" s="16">
        <v>0</v>
      </c>
      <c r="I35" s="16">
        <v>137976610</v>
      </c>
      <c r="J35" s="16">
        <v>0</v>
      </c>
      <c r="L35" s="16">
        <v>84936000</v>
      </c>
    </row>
    <row r="36" spans="2:13" x14ac:dyDescent="0.2">
      <c r="B36" s="16">
        <v>30</v>
      </c>
      <c r="C36" s="17">
        <v>43606</v>
      </c>
      <c r="D36" s="18" t="s">
        <v>62</v>
      </c>
      <c r="G36" s="16">
        <v>1000000</v>
      </c>
      <c r="H36" s="16">
        <v>0</v>
      </c>
      <c r="I36" s="16">
        <v>138976610</v>
      </c>
      <c r="J36" s="16">
        <v>0</v>
      </c>
      <c r="L36" s="1">
        <v>30587900</v>
      </c>
      <c r="M36" s="1"/>
    </row>
    <row r="37" spans="2:13" x14ac:dyDescent="0.2">
      <c r="B37" s="16">
        <v>31</v>
      </c>
      <c r="C37" s="17">
        <v>43606</v>
      </c>
      <c r="D37" s="18" t="s">
        <v>63</v>
      </c>
      <c r="G37" s="16">
        <v>3925000</v>
      </c>
      <c r="H37" s="16">
        <v>0</v>
      </c>
      <c r="I37" s="16">
        <v>142901610</v>
      </c>
      <c r="J37" s="16">
        <v>0</v>
      </c>
      <c r="L37" s="1">
        <f>+L34-L35-L36</f>
        <v>309842275</v>
      </c>
    </row>
    <row r="38" spans="2:13" x14ac:dyDescent="0.2">
      <c r="B38" s="16">
        <v>32</v>
      </c>
      <c r="C38" s="17">
        <v>43613</v>
      </c>
      <c r="D38" s="18" t="s">
        <v>64</v>
      </c>
      <c r="G38" s="16">
        <v>300000</v>
      </c>
      <c r="H38" s="16">
        <v>0</v>
      </c>
      <c r="I38" s="16">
        <v>143201610</v>
      </c>
      <c r="J38" s="16">
        <v>0</v>
      </c>
    </row>
    <row r="39" spans="2:13" x14ac:dyDescent="0.2">
      <c r="B39" s="16">
        <v>33</v>
      </c>
      <c r="C39" s="17">
        <v>43616</v>
      </c>
      <c r="D39" s="18" t="s">
        <v>65</v>
      </c>
      <c r="G39" s="16">
        <v>81600</v>
      </c>
      <c r="H39" s="16">
        <v>0</v>
      </c>
      <c r="I39" s="16">
        <v>143283210</v>
      </c>
      <c r="J39" s="16">
        <v>0</v>
      </c>
    </row>
    <row r="40" spans="2:13" x14ac:dyDescent="0.2">
      <c r="B40" s="16">
        <v>35</v>
      </c>
      <c r="C40" s="17">
        <v>43629</v>
      </c>
      <c r="D40" s="18" t="s">
        <v>66</v>
      </c>
      <c r="G40" s="16">
        <v>86400</v>
      </c>
      <c r="H40" s="16">
        <v>0</v>
      </c>
      <c r="I40" s="16">
        <v>151896110</v>
      </c>
      <c r="J40" s="16">
        <v>0</v>
      </c>
    </row>
    <row r="41" spans="2:13" x14ac:dyDescent="0.2">
      <c r="B41" s="16">
        <v>38</v>
      </c>
      <c r="C41" s="17">
        <v>43643</v>
      </c>
      <c r="D41" s="18" t="s">
        <v>67</v>
      </c>
      <c r="G41" s="16">
        <v>5000000</v>
      </c>
      <c r="H41" s="16">
        <v>0</v>
      </c>
      <c r="I41" s="16">
        <v>171096110</v>
      </c>
      <c r="J41" s="16">
        <v>0</v>
      </c>
    </row>
    <row r="42" spans="2:13" x14ac:dyDescent="0.2">
      <c r="B42" s="16">
        <v>41</v>
      </c>
      <c r="C42" s="17">
        <v>43656</v>
      </c>
      <c r="D42" s="18" t="s">
        <v>68</v>
      </c>
      <c r="G42" s="16">
        <v>3000000</v>
      </c>
      <c r="H42" s="16">
        <v>0</v>
      </c>
      <c r="I42" s="16">
        <v>102369380</v>
      </c>
      <c r="J42" s="16">
        <v>0</v>
      </c>
    </row>
    <row r="43" spans="2:13" x14ac:dyDescent="0.2">
      <c r="B43" s="16">
        <v>45</v>
      </c>
      <c r="C43" s="17">
        <v>43676</v>
      </c>
      <c r="D43" s="18" t="s">
        <v>69</v>
      </c>
      <c r="G43" s="16">
        <v>3884900</v>
      </c>
      <c r="H43" s="16">
        <v>0</v>
      </c>
      <c r="I43" s="16">
        <v>204454280</v>
      </c>
      <c r="J43" s="16">
        <v>0</v>
      </c>
    </row>
    <row r="44" spans="2:13" x14ac:dyDescent="0.2">
      <c r="B44" s="16">
        <v>46</v>
      </c>
      <c r="C44" s="17">
        <v>43686</v>
      </c>
      <c r="D44" s="18" t="s">
        <v>70</v>
      </c>
      <c r="G44" s="16">
        <v>4100000</v>
      </c>
      <c r="H44" s="16">
        <v>0</v>
      </c>
      <c r="I44" s="16">
        <v>208554280</v>
      </c>
      <c r="J44" s="16">
        <v>0</v>
      </c>
    </row>
    <row r="45" spans="2:13" x14ac:dyDescent="0.2">
      <c r="B45" s="16">
        <v>47</v>
      </c>
      <c r="C45" s="17">
        <v>43686</v>
      </c>
      <c r="D45" s="18" t="s">
        <v>71</v>
      </c>
      <c r="G45" s="16">
        <v>4100000</v>
      </c>
      <c r="H45" s="16">
        <v>0</v>
      </c>
      <c r="I45" s="16">
        <v>212654280</v>
      </c>
      <c r="J45" s="16">
        <v>0</v>
      </c>
    </row>
    <row r="46" spans="2:13" x14ac:dyDescent="0.2">
      <c r="B46" s="16">
        <v>48</v>
      </c>
      <c r="C46" s="17">
        <v>43691</v>
      </c>
      <c r="D46" s="18" t="s">
        <v>72</v>
      </c>
      <c r="G46" s="16">
        <v>0</v>
      </c>
      <c r="H46" s="16">
        <v>936000</v>
      </c>
      <c r="I46" s="16">
        <v>211718280</v>
      </c>
      <c r="J46" s="16">
        <v>0</v>
      </c>
    </row>
    <row r="47" spans="2:13" x14ac:dyDescent="0.2">
      <c r="B47" s="16">
        <v>49</v>
      </c>
      <c r="C47" s="17">
        <v>43691</v>
      </c>
      <c r="D47" s="18" t="s">
        <v>73</v>
      </c>
      <c r="G47" s="16">
        <v>750000</v>
      </c>
      <c r="H47" s="16">
        <v>0</v>
      </c>
      <c r="I47" s="16">
        <v>212468280</v>
      </c>
      <c r="J47" s="16">
        <v>0</v>
      </c>
    </row>
    <row r="48" spans="2:13" x14ac:dyDescent="0.2">
      <c r="B48" s="16">
        <v>50</v>
      </c>
      <c r="C48" s="17">
        <v>43691</v>
      </c>
      <c r="D48" s="18" t="s">
        <v>74</v>
      </c>
      <c r="G48" s="16">
        <v>3750000</v>
      </c>
      <c r="H48" s="16">
        <v>0</v>
      </c>
      <c r="I48" s="16">
        <v>216218280</v>
      </c>
      <c r="J48" s="16">
        <v>0</v>
      </c>
    </row>
    <row r="49" spans="2:10" x14ac:dyDescent="0.2">
      <c r="B49" s="16">
        <v>51</v>
      </c>
      <c r="C49" s="17">
        <v>43691</v>
      </c>
      <c r="D49" s="18" t="s">
        <v>75</v>
      </c>
      <c r="G49" s="16">
        <v>936000</v>
      </c>
      <c r="H49" s="16">
        <v>0</v>
      </c>
      <c r="I49" s="16">
        <v>217154280</v>
      </c>
      <c r="J49" s="16">
        <v>0</v>
      </c>
    </row>
    <row r="50" spans="2:10" x14ac:dyDescent="0.2">
      <c r="B50" s="16">
        <v>52</v>
      </c>
      <c r="C50" s="17">
        <v>43692</v>
      </c>
      <c r="D50" s="18" t="s">
        <v>76</v>
      </c>
      <c r="G50" s="16">
        <v>100800</v>
      </c>
      <c r="H50" s="16">
        <v>0</v>
      </c>
      <c r="I50" s="16">
        <v>217255080</v>
      </c>
      <c r="J50" s="16">
        <v>0</v>
      </c>
    </row>
    <row r="51" spans="2:10" x14ac:dyDescent="0.2">
      <c r="B51" s="16">
        <v>56</v>
      </c>
      <c r="C51" s="17">
        <v>43707</v>
      </c>
      <c r="D51" s="18" t="s">
        <v>77</v>
      </c>
      <c r="G51" s="16">
        <v>3567500</v>
      </c>
      <c r="H51" s="16">
        <v>0</v>
      </c>
      <c r="I51" s="16">
        <v>241463480</v>
      </c>
      <c r="J51" s="16">
        <v>0</v>
      </c>
    </row>
    <row r="52" spans="2:10" x14ac:dyDescent="0.2">
      <c r="B52" s="16">
        <v>58</v>
      </c>
      <c r="C52" s="17">
        <v>43711</v>
      </c>
      <c r="D52" s="18" t="s">
        <v>78</v>
      </c>
      <c r="G52" s="16">
        <v>175500</v>
      </c>
      <c r="H52" s="16">
        <v>0</v>
      </c>
      <c r="I52" s="16">
        <v>251960878</v>
      </c>
      <c r="J52" s="16">
        <v>0</v>
      </c>
    </row>
    <row r="53" spans="2:10" x14ac:dyDescent="0.2">
      <c r="B53" s="16">
        <v>59</v>
      </c>
      <c r="C53" s="17">
        <v>43717</v>
      </c>
      <c r="D53" s="18" t="s">
        <v>79</v>
      </c>
      <c r="G53" s="16">
        <v>2150000</v>
      </c>
      <c r="H53" s="16">
        <v>0</v>
      </c>
      <c r="I53" s="16">
        <v>254110878</v>
      </c>
      <c r="J53" s="16">
        <v>0</v>
      </c>
    </row>
    <row r="54" spans="2:10" x14ac:dyDescent="0.2">
      <c r="B54" s="16">
        <v>61</v>
      </c>
      <c r="C54" s="17">
        <v>43719</v>
      </c>
      <c r="D54" s="18" t="s">
        <v>80</v>
      </c>
      <c r="G54" s="16">
        <v>1380000</v>
      </c>
      <c r="H54" s="16">
        <v>0</v>
      </c>
      <c r="I54" s="16">
        <v>255690878</v>
      </c>
      <c r="J54" s="16">
        <v>0</v>
      </c>
    </row>
    <row r="55" spans="2:10" x14ac:dyDescent="0.2">
      <c r="B55" s="16">
        <v>63</v>
      </c>
      <c r="C55" s="17">
        <v>43728</v>
      </c>
      <c r="D55" s="18" t="s">
        <v>81</v>
      </c>
      <c r="G55" s="16">
        <v>1000000</v>
      </c>
      <c r="H55" s="16">
        <v>0</v>
      </c>
      <c r="I55" s="16">
        <v>270690878</v>
      </c>
      <c r="J55" s="16">
        <v>0</v>
      </c>
    </row>
    <row r="56" spans="2:10" x14ac:dyDescent="0.2">
      <c r="B56" s="16">
        <v>64</v>
      </c>
      <c r="C56" s="17">
        <v>43736</v>
      </c>
      <c r="D56" s="18" t="s">
        <v>82</v>
      </c>
      <c r="G56" s="16">
        <v>27000</v>
      </c>
      <c r="H56" s="16">
        <v>0</v>
      </c>
      <c r="I56" s="16">
        <v>270717878</v>
      </c>
      <c r="J56" s="16">
        <v>0</v>
      </c>
    </row>
    <row r="57" spans="2:10" x14ac:dyDescent="0.2">
      <c r="B57" s="16">
        <v>65</v>
      </c>
      <c r="C57" s="17">
        <v>43738</v>
      </c>
      <c r="D57" s="18" t="s">
        <v>83</v>
      </c>
      <c r="G57" s="16">
        <v>87000</v>
      </c>
      <c r="H57" s="16">
        <v>0</v>
      </c>
      <c r="I57" s="16">
        <v>270804878</v>
      </c>
      <c r="J57" s="16">
        <v>0</v>
      </c>
    </row>
    <row r="58" spans="2:10" x14ac:dyDescent="0.2">
      <c r="B58" s="16">
        <v>66</v>
      </c>
      <c r="C58" s="17">
        <v>43741</v>
      </c>
      <c r="D58" s="18" t="s">
        <v>84</v>
      </c>
      <c r="G58" s="16">
        <v>1000000</v>
      </c>
      <c r="H58" s="16">
        <v>0</v>
      </c>
      <c r="I58" s="16">
        <v>271804878</v>
      </c>
      <c r="J58" s="16">
        <v>0</v>
      </c>
    </row>
    <row r="59" spans="2:10" x14ac:dyDescent="0.2">
      <c r="B59" s="16">
        <v>69</v>
      </c>
      <c r="C59" s="17">
        <v>43760</v>
      </c>
      <c r="D59" s="18" t="s">
        <v>85</v>
      </c>
      <c r="G59" s="16">
        <v>1000000</v>
      </c>
      <c r="H59" s="16">
        <v>0</v>
      </c>
      <c r="I59" s="16">
        <v>297707878</v>
      </c>
      <c r="J59" s="16">
        <v>0</v>
      </c>
    </row>
    <row r="60" spans="2:10" x14ac:dyDescent="0.2">
      <c r="B60" s="16">
        <v>70</v>
      </c>
      <c r="C60" s="17">
        <v>43761</v>
      </c>
      <c r="D60" s="18" t="s">
        <v>86</v>
      </c>
      <c r="G60" s="16">
        <v>1700000</v>
      </c>
      <c r="H60" s="16">
        <v>0</v>
      </c>
      <c r="I60" s="16">
        <v>299407878</v>
      </c>
      <c r="J60" s="16">
        <v>0</v>
      </c>
    </row>
    <row r="61" spans="2:10" x14ac:dyDescent="0.2">
      <c r="B61" s="16">
        <v>72</v>
      </c>
      <c r="C61" s="17">
        <v>43780</v>
      </c>
      <c r="D61" s="18" t="s">
        <v>87</v>
      </c>
      <c r="G61" s="16">
        <v>1500000</v>
      </c>
      <c r="H61" s="16">
        <v>0</v>
      </c>
      <c r="I61" s="16">
        <v>310361675</v>
      </c>
      <c r="J61" s="16">
        <v>0</v>
      </c>
    </row>
    <row r="62" spans="2:10" x14ac:dyDescent="0.2">
      <c r="B62" s="16">
        <v>74</v>
      </c>
      <c r="C62" s="17">
        <v>43798</v>
      </c>
      <c r="D62" s="18" t="s">
        <v>88</v>
      </c>
      <c r="G62" s="16">
        <v>1000000</v>
      </c>
      <c r="H62" s="16">
        <v>0</v>
      </c>
      <c r="I62" s="16">
        <v>311561675</v>
      </c>
      <c r="J62" s="16">
        <v>0</v>
      </c>
    </row>
    <row r="63" spans="2:10" x14ac:dyDescent="0.2">
      <c r="B63" s="16">
        <v>75</v>
      </c>
      <c r="C63" s="17">
        <v>43798</v>
      </c>
      <c r="D63" s="18" t="s">
        <v>89</v>
      </c>
      <c r="G63" s="16">
        <v>180000</v>
      </c>
      <c r="H63" s="16">
        <v>0</v>
      </c>
      <c r="I63" s="16">
        <v>311741675</v>
      </c>
      <c r="J63" s="16">
        <v>0</v>
      </c>
    </row>
    <row r="64" spans="2:10" x14ac:dyDescent="0.2">
      <c r="B64" s="16">
        <v>76</v>
      </c>
      <c r="C64" s="17">
        <v>43799</v>
      </c>
      <c r="D64" s="18" t="s">
        <v>23</v>
      </c>
      <c r="G64" s="16">
        <v>5850000</v>
      </c>
      <c r="H64" s="16">
        <v>0</v>
      </c>
      <c r="I64" s="16">
        <v>317591675</v>
      </c>
      <c r="J64" s="16">
        <v>0</v>
      </c>
    </row>
    <row r="65" spans="1:13" x14ac:dyDescent="0.2">
      <c r="B65" s="16">
        <v>77</v>
      </c>
      <c r="C65" s="17">
        <v>43808</v>
      </c>
      <c r="D65" s="18" t="s">
        <v>90</v>
      </c>
      <c r="G65" s="16">
        <v>1805000</v>
      </c>
      <c r="H65" s="16">
        <v>0</v>
      </c>
      <c r="I65" s="16">
        <v>319396675</v>
      </c>
      <c r="J65" s="16">
        <v>0</v>
      </c>
    </row>
    <row r="66" spans="1:13" x14ac:dyDescent="0.2">
      <c r="B66" s="16">
        <v>80</v>
      </c>
      <c r="C66" s="17">
        <v>43817</v>
      </c>
      <c r="D66" s="18" t="s">
        <v>91</v>
      </c>
      <c r="G66" s="16">
        <v>500000</v>
      </c>
      <c r="H66" s="16">
        <v>0</v>
      </c>
      <c r="I66" s="16">
        <v>331921675</v>
      </c>
      <c r="J66" s="16">
        <v>0</v>
      </c>
    </row>
    <row r="67" spans="1:13" x14ac:dyDescent="0.2">
      <c r="B67" s="16">
        <v>81</v>
      </c>
      <c r="C67" s="17">
        <v>43817</v>
      </c>
      <c r="D67" s="18" t="s">
        <v>92</v>
      </c>
      <c r="G67" s="16">
        <v>1000000</v>
      </c>
      <c r="H67" s="16">
        <v>0</v>
      </c>
      <c r="I67" s="16">
        <v>332921675</v>
      </c>
      <c r="J67" s="16">
        <v>0</v>
      </c>
    </row>
    <row r="68" spans="1:13" x14ac:dyDescent="0.2">
      <c r="B68" s="16">
        <v>82</v>
      </c>
      <c r="C68" s="17">
        <v>43817</v>
      </c>
      <c r="D68" s="18" t="s">
        <v>93</v>
      </c>
      <c r="G68" s="16">
        <v>1000000</v>
      </c>
      <c r="H68" s="16">
        <v>0</v>
      </c>
      <c r="I68" s="16">
        <v>333921675</v>
      </c>
      <c r="J68" s="16">
        <v>0</v>
      </c>
    </row>
    <row r="69" spans="1:13" x14ac:dyDescent="0.2">
      <c r="B69" s="16">
        <v>83</v>
      </c>
      <c r="C69" s="17">
        <v>43826</v>
      </c>
      <c r="D69" s="18" t="s">
        <v>94</v>
      </c>
      <c r="G69" s="16">
        <v>5100000</v>
      </c>
      <c r="H69" s="16">
        <v>0</v>
      </c>
      <c r="I69" s="16">
        <v>339021675</v>
      </c>
      <c r="J69" s="16">
        <v>0</v>
      </c>
    </row>
    <row r="70" spans="1:13" x14ac:dyDescent="0.2">
      <c r="B70" s="16">
        <v>84</v>
      </c>
      <c r="C70" s="17">
        <v>43826</v>
      </c>
      <c r="D70" s="18" t="s">
        <v>95</v>
      </c>
      <c r="G70" s="16">
        <v>1100000</v>
      </c>
      <c r="H70" s="16">
        <v>0</v>
      </c>
      <c r="I70" s="16">
        <v>340121675</v>
      </c>
      <c r="J70" s="16">
        <v>0</v>
      </c>
    </row>
    <row r="71" spans="1:13" x14ac:dyDescent="0.2">
      <c r="B71" s="16">
        <v>86</v>
      </c>
      <c r="C71" s="17">
        <v>43830</v>
      </c>
      <c r="D71" s="18" t="s">
        <v>96</v>
      </c>
      <c r="G71" s="16">
        <v>96500</v>
      </c>
      <c r="H71" s="16">
        <v>0</v>
      </c>
      <c r="I71" s="16">
        <v>309630275</v>
      </c>
      <c r="J71" s="16">
        <v>0</v>
      </c>
    </row>
    <row r="72" spans="1:13" x14ac:dyDescent="0.2">
      <c r="B72" s="16">
        <v>87</v>
      </c>
      <c r="C72" s="17">
        <v>43830</v>
      </c>
      <c r="D72" s="18" t="s">
        <v>97</v>
      </c>
      <c r="G72" s="16">
        <v>212000</v>
      </c>
      <c r="H72" s="16">
        <v>0</v>
      </c>
      <c r="I72" s="16">
        <v>309842275</v>
      </c>
      <c r="J72" s="16">
        <v>0</v>
      </c>
    </row>
    <row r="73" spans="1:13" x14ac:dyDescent="0.2">
      <c r="A73" s="12" t="s">
        <v>98</v>
      </c>
      <c r="H73" s="13" t="s">
        <v>47</v>
      </c>
    </row>
    <row r="74" spans="1:13" x14ac:dyDescent="0.2">
      <c r="B74" s="16">
        <v>4</v>
      </c>
      <c r="C74" s="17">
        <v>43496</v>
      </c>
      <c r="D74" s="18" t="s">
        <v>99</v>
      </c>
      <c r="G74" s="16">
        <v>120060</v>
      </c>
      <c r="H74" s="16">
        <v>0</v>
      </c>
      <c r="I74" s="16">
        <v>7220060</v>
      </c>
      <c r="J74" s="16">
        <v>0</v>
      </c>
      <c r="L74" t="s">
        <v>49</v>
      </c>
      <c r="M74" s="1">
        <f>+G74+G77+G78+G79+G81+G82+G83+G86</f>
        <v>1530360</v>
      </c>
    </row>
    <row r="75" spans="1:13" x14ac:dyDescent="0.2">
      <c r="B75" s="16">
        <v>10</v>
      </c>
      <c r="C75" s="17">
        <v>43546</v>
      </c>
      <c r="D75" s="18" t="s">
        <v>100</v>
      </c>
      <c r="G75" s="16">
        <v>165000</v>
      </c>
      <c r="H75" s="16">
        <v>0</v>
      </c>
      <c r="I75" s="16">
        <v>21660060</v>
      </c>
      <c r="J75" s="16">
        <v>0</v>
      </c>
      <c r="L75" t="s">
        <v>51</v>
      </c>
      <c r="M75" s="1">
        <f>+G75+G76+G80+G82+G84+G87+G88</f>
        <v>3987000</v>
      </c>
    </row>
    <row r="76" spans="1:13" x14ac:dyDescent="0.2">
      <c r="B76" s="16">
        <v>11</v>
      </c>
      <c r="C76" s="17">
        <v>43551</v>
      </c>
      <c r="D76" s="18" t="s">
        <v>101</v>
      </c>
      <c r="G76" s="16">
        <v>439000</v>
      </c>
      <c r="H76" s="16">
        <v>0</v>
      </c>
      <c r="I76" s="16">
        <v>22099060</v>
      </c>
      <c r="J76" s="16">
        <v>0</v>
      </c>
      <c r="M76" s="1">
        <f>+M74+M75</f>
        <v>5517360</v>
      </c>
    </row>
    <row r="77" spans="1:13" x14ac:dyDescent="0.2">
      <c r="B77" s="16">
        <v>14</v>
      </c>
      <c r="C77" s="17">
        <v>43584</v>
      </c>
      <c r="D77" s="18" t="s">
        <v>102</v>
      </c>
      <c r="G77" s="16">
        <v>130000</v>
      </c>
      <c r="H77" s="16">
        <v>0</v>
      </c>
      <c r="I77" s="16">
        <v>29354060</v>
      </c>
      <c r="J77" s="16">
        <v>0</v>
      </c>
      <c r="M77" s="1"/>
    </row>
    <row r="78" spans="1:13" x14ac:dyDescent="0.2">
      <c r="B78" s="16">
        <v>17</v>
      </c>
      <c r="C78" s="17">
        <v>43616</v>
      </c>
      <c r="D78" s="18" t="s">
        <v>103</v>
      </c>
      <c r="G78" s="16">
        <v>105000</v>
      </c>
      <c r="H78" s="16">
        <v>0</v>
      </c>
      <c r="I78" s="16">
        <v>36584060</v>
      </c>
      <c r="J78" s="16">
        <v>0</v>
      </c>
    </row>
    <row r="79" spans="1:13" x14ac:dyDescent="0.2">
      <c r="B79" s="16">
        <v>18</v>
      </c>
      <c r="C79" s="17">
        <v>43629</v>
      </c>
      <c r="D79" s="18" t="s">
        <v>104</v>
      </c>
      <c r="G79" s="16">
        <v>104400</v>
      </c>
      <c r="H79" s="16">
        <v>0</v>
      </c>
      <c r="I79" s="16">
        <v>36688460</v>
      </c>
      <c r="J79" s="16">
        <v>0</v>
      </c>
    </row>
    <row r="80" spans="1:13" x14ac:dyDescent="0.2">
      <c r="B80" s="16">
        <v>25</v>
      </c>
      <c r="C80" s="17">
        <v>43677</v>
      </c>
      <c r="D80" s="18" t="s">
        <v>105</v>
      </c>
      <c r="G80" s="16">
        <v>500000</v>
      </c>
      <c r="H80" s="16">
        <v>0</v>
      </c>
      <c r="I80" s="16">
        <v>52960332</v>
      </c>
      <c r="J80" s="16">
        <v>0</v>
      </c>
    </row>
    <row r="81" spans="1:13" x14ac:dyDescent="0.2">
      <c r="B81" s="16">
        <v>27</v>
      </c>
      <c r="C81" s="17">
        <v>43692</v>
      </c>
      <c r="D81" s="18" t="s">
        <v>106</v>
      </c>
      <c r="G81" s="16">
        <v>104400</v>
      </c>
      <c r="H81" s="16">
        <v>0</v>
      </c>
      <c r="I81" s="16">
        <v>60064732</v>
      </c>
      <c r="J81" s="16">
        <v>0</v>
      </c>
    </row>
    <row r="82" spans="1:13" x14ac:dyDescent="0.2">
      <c r="B82" s="16">
        <v>29</v>
      </c>
      <c r="C82" s="17">
        <v>43693</v>
      </c>
      <c r="D82" s="18" t="s">
        <v>107</v>
      </c>
      <c r="G82" s="16">
        <v>180000</v>
      </c>
      <c r="H82" s="16">
        <v>0</v>
      </c>
      <c r="I82" s="16">
        <v>63444732</v>
      </c>
      <c r="J82" s="16">
        <v>0</v>
      </c>
    </row>
    <row r="83" spans="1:13" x14ac:dyDescent="0.2">
      <c r="B83" s="16">
        <v>31</v>
      </c>
      <c r="C83" s="17">
        <v>43700</v>
      </c>
      <c r="D83" s="18" t="s">
        <v>108</v>
      </c>
      <c r="G83" s="16">
        <v>58500</v>
      </c>
      <c r="H83" s="16">
        <v>0</v>
      </c>
      <c r="I83" s="16">
        <v>63628232</v>
      </c>
      <c r="J83" s="16">
        <v>0</v>
      </c>
    </row>
    <row r="84" spans="1:13" x14ac:dyDescent="0.2">
      <c r="B84" s="16">
        <v>32</v>
      </c>
      <c r="C84" s="17">
        <v>43700</v>
      </c>
      <c r="D84" s="18" t="s">
        <v>109</v>
      </c>
      <c r="G84" s="16">
        <v>453000</v>
      </c>
      <c r="H84" s="16">
        <v>0</v>
      </c>
      <c r="I84" s="16">
        <v>64081232</v>
      </c>
      <c r="J84" s="16">
        <v>0</v>
      </c>
    </row>
    <row r="85" spans="1:13" x14ac:dyDescent="0.2">
      <c r="B85" s="16">
        <v>36</v>
      </c>
      <c r="C85" s="17">
        <v>43728</v>
      </c>
      <c r="D85" s="18" t="s">
        <v>110</v>
      </c>
      <c r="G85" s="16">
        <v>198000</v>
      </c>
      <c r="H85" s="16">
        <v>0</v>
      </c>
      <c r="I85" s="16">
        <v>77154232</v>
      </c>
      <c r="J85" s="16">
        <v>0</v>
      </c>
    </row>
    <row r="86" spans="1:13" x14ac:dyDescent="0.2">
      <c r="B86" s="16">
        <v>37</v>
      </c>
      <c r="C86" s="17">
        <v>43735</v>
      </c>
      <c r="D86" s="18" t="s">
        <v>111</v>
      </c>
      <c r="G86" s="16">
        <v>728000</v>
      </c>
      <c r="H86" s="16">
        <v>0</v>
      </c>
      <c r="I86" s="16">
        <v>77882232</v>
      </c>
      <c r="J86" s="16">
        <v>0</v>
      </c>
    </row>
    <row r="87" spans="1:13" x14ac:dyDescent="0.2">
      <c r="B87" s="16">
        <v>39</v>
      </c>
      <c r="C87" s="17">
        <v>43781</v>
      </c>
      <c r="D87" s="18" t="s">
        <v>112</v>
      </c>
      <c r="G87" s="16">
        <v>1450000</v>
      </c>
      <c r="H87" s="16">
        <v>0</v>
      </c>
      <c r="I87" s="16">
        <v>86332232</v>
      </c>
      <c r="J87" s="16">
        <v>0</v>
      </c>
    </row>
    <row r="88" spans="1:13" x14ac:dyDescent="0.2">
      <c r="B88" s="16">
        <v>43</v>
      </c>
      <c r="C88" s="17">
        <v>43825</v>
      </c>
      <c r="D88" s="18" t="s">
        <v>113</v>
      </c>
      <c r="G88" s="16">
        <v>800000</v>
      </c>
      <c r="H88" s="16">
        <v>0</v>
      </c>
      <c r="I88" s="16">
        <v>91807232</v>
      </c>
      <c r="J88" s="16">
        <v>0</v>
      </c>
    </row>
    <row r="89" spans="1:13" x14ac:dyDescent="0.2">
      <c r="A89" s="12" t="s">
        <v>114</v>
      </c>
      <c r="G89" s="1">
        <f>SUM(G74:G88)</f>
        <v>5535360</v>
      </c>
      <c r="H89" s="13" t="s">
        <v>47</v>
      </c>
    </row>
    <row r="90" spans="1:13" x14ac:dyDescent="0.2">
      <c r="B90" s="16">
        <v>5</v>
      </c>
      <c r="C90" s="17">
        <v>43496</v>
      </c>
      <c r="D90" s="18" t="s">
        <v>115</v>
      </c>
      <c r="G90" s="16">
        <v>120060</v>
      </c>
      <c r="H90" s="16">
        <v>0</v>
      </c>
      <c r="I90" s="16">
        <v>7220060</v>
      </c>
      <c r="J90" s="16">
        <v>0</v>
      </c>
      <c r="L90" t="s">
        <v>49</v>
      </c>
      <c r="M90" s="1">
        <f>+G93+G100+G102+G103+G110+G115</f>
        <v>763800</v>
      </c>
    </row>
    <row r="91" spans="1:13" x14ac:dyDescent="0.2">
      <c r="B91" s="16">
        <v>10</v>
      </c>
      <c r="C91" s="17">
        <v>43538</v>
      </c>
      <c r="D91" s="18" t="s">
        <v>116</v>
      </c>
      <c r="G91" s="16">
        <v>292500</v>
      </c>
      <c r="H91" s="16">
        <v>0</v>
      </c>
      <c r="I91" s="16">
        <v>21662560</v>
      </c>
      <c r="J91" s="16">
        <v>0</v>
      </c>
      <c r="L91" t="s">
        <v>51</v>
      </c>
      <c r="M91" s="1">
        <f>+G90+G91+G92+G94+G95+G96+G97+G98+G99+G101+G104+G105+G106+G107+G108+G109+G111+G112+G113+G114</f>
        <v>6874031</v>
      </c>
    </row>
    <row r="92" spans="1:13" x14ac:dyDescent="0.2">
      <c r="B92" s="16">
        <v>11</v>
      </c>
      <c r="C92" s="17">
        <v>43539</v>
      </c>
      <c r="D92" s="18" t="s">
        <v>117</v>
      </c>
      <c r="G92" s="16">
        <v>144000</v>
      </c>
      <c r="H92" s="16">
        <v>0</v>
      </c>
      <c r="I92" s="16">
        <v>21806560</v>
      </c>
      <c r="J92" s="16">
        <v>0</v>
      </c>
      <c r="M92" s="1">
        <f>+M91+M90</f>
        <v>7637831</v>
      </c>
    </row>
    <row r="93" spans="1:13" x14ac:dyDescent="0.2">
      <c r="B93" s="16">
        <v>12</v>
      </c>
      <c r="C93" s="17">
        <v>43539</v>
      </c>
      <c r="D93" s="18" t="s">
        <v>118</v>
      </c>
      <c r="G93" s="16">
        <v>50000</v>
      </c>
      <c r="H93" s="16">
        <v>0</v>
      </c>
      <c r="I93" s="16">
        <v>21856560</v>
      </c>
      <c r="J93" s="16">
        <v>0</v>
      </c>
    </row>
    <row r="94" spans="1:13" x14ac:dyDescent="0.2">
      <c r="B94" s="16">
        <v>13</v>
      </c>
      <c r="C94" s="17">
        <v>43539</v>
      </c>
      <c r="D94" s="18" t="s">
        <v>119</v>
      </c>
      <c r="G94" s="16">
        <v>51000</v>
      </c>
      <c r="H94" s="16">
        <v>0</v>
      </c>
      <c r="I94" s="16">
        <v>21907560</v>
      </c>
      <c r="J94" s="16">
        <v>0</v>
      </c>
    </row>
    <row r="95" spans="1:13" x14ac:dyDescent="0.2">
      <c r="B95" s="16">
        <v>15</v>
      </c>
      <c r="C95" s="17">
        <v>43551</v>
      </c>
      <c r="D95" s="18" t="s">
        <v>120</v>
      </c>
      <c r="G95" s="16">
        <v>439000</v>
      </c>
      <c r="H95" s="16">
        <v>0</v>
      </c>
      <c r="I95" s="16">
        <v>22471560</v>
      </c>
      <c r="J95" s="16">
        <v>0</v>
      </c>
    </row>
    <row r="96" spans="1:13" x14ac:dyDescent="0.2">
      <c r="B96" s="16">
        <v>16</v>
      </c>
      <c r="C96" s="17">
        <v>43553</v>
      </c>
      <c r="D96" s="18" t="s">
        <v>121</v>
      </c>
      <c r="G96" s="16">
        <v>200000</v>
      </c>
      <c r="H96" s="16">
        <v>0</v>
      </c>
      <c r="I96" s="16">
        <v>22671560</v>
      </c>
      <c r="J96" s="16">
        <v>0</v>
      </c>
    </row>
    <row r="97" spans="2:10" x14ac:dyDescent="0.2">
      <c r="B97" s="16">
        <v>17</v>
      </c>
      <c r="C97" s="17">
        <v>43553</v>
      </c>
      <c r="D97" s="18" t="s">
        <v>122</v>
      </c>
      <c r="G97" s="16">
        <v>56000</v>
      </c>
      <c r="H97" s="16">
        <v>0</v>
      </c>
      <c r="I97" s="16">
        <v>22727560</v>
      </c>
      <c r="J97" s="16">
        <v>0</v>
      </c>
    </row>
    <row r="98" spans="2:10" x14ac:dyDescent="0.2">
      <c r="B98" s="16">
        <v>18</v>
      </c>
      <c r="C98" s="17">
        <v>43553</v>
      </c>
      <c r="D98" s="18" t="s">
        <v>123</v>
      </c>
      <c r="G98" s="16">
        <v>65500</v>
      </c>
      <c r="H98" s="16">
        <v>0</v>
      </c>
      <c r="I98" s="16">
        <v>22793060</v>
      </c>
      <c r="J98" s="16">
        <v>0</v>
      </c>
    </row>
    <row r="99" spans="2:10" x14ac:dyDescent="0.2">
      <c r="B99" s="16">
        <v>20</v>
      </c>
      <c r="C99" s="17">
        <v>43573</v>
      </c>
      <c r="D99" s="18" t="s">
        <v>124</v>
      </c>
      <c r="G99" s="16">
        <v>250000</v>
      </c>
      <c r="H99" s="16">
        <v>0</v>
      </c>
      <c r="I99" s="16">
        <v>23168060</v>
      </c>
      <c r="J99" s="16">
        <v>0</v>
      </c>
    </row>
    <row r="100" spans="2:10" x14ac:dyDescent="0.2">
      <c r="B100" s="16">
        <v>22</v>
      </c>
      <c r="C100" s="17">
        <v>43585</v>
      </c>
      <c r="D100" s="18" t="s">
        <v>125</v>
      </c>
      <c r="G100" s="16">
        <v>260000</v>
      </c>
      <c r="H100" s="16">
        <v>0</v>
      </c>
      <c r="I100" s="16">
        <v>30428060</v>
      </c>
      <c r="J100" s="16">
        <v>0</v>
      </c>
    </row>
    <row r="101" spans="2:10" x14ac:dyDescent="0.2">
      <c r="B101" s="16">
        <v>25</v>
      </c>
      <c r="C101" s="17">
        <v>43613</v>
      </c>
      <c r="D101" s="18" t="s">
        <v>126</v>
      </c>
      <c r="G101" s="16">
        <v>250000</v>
      </c>
      <c r="H101" s="16">
        <v>0</v>
      </c>
      <c r="I101" s="16">
        <v>37803060</v>
      </c>
      <c r="J101" s="16">
        <v>0</v>
      </c>
    </row>
    <row r="102" spans="2:10" x14ac:dyDescent="0.2">
      <c r="B102" s="16">
        <v>26</v>
      </c>
      <c r="C102" s="17">
        <v>43616</v>
      </c>
      <c r="D102" s="18" t="s">
        <v>127</v>
      </c>
      <c r="G102" s="16">
        <v>105000</v>
      </c>
      <c r="H102" s="16">
        <v>0</v>
      </c>
      <c r="I102" s="16">
        <v>37908060</v>
      </c>
      <c r="J102" s="16">
        <v>0</v>
      </c>
    </row>
    <row r="103" spans="2:10" x14ac:dyDescent="0.2">
      <c r="B103" s="16">
        <v>28</v>
      </c>
      <c r="C103" s="17">
        <v>43629</v>
      </c>
      <c r="D103" s="18" t="s">
        <v>128</v>
      </c>
      <c r="G103" s="16">
        <v>104400</v>
      </c>
      <c r="H103" s="16">
        <v>0</v>
      </c>
      <c r="I103" s="16">
        <v>38137460</v>
      </c>
      <c r="J103" s="16">
        <v>0</v>
      </c>
    </row>
    <row r="104" spans="2:10" x14ac:dyDescent="0.2">
      <c r="B104" s="16">
        <v>30</v>
      </c>
      <c r="C104" s="17">
        <v>43642</v>
      </c>
      <c r="D104" s="18" t="s">
        <v>129</v>
      </c>
      <c r="G104" s="16">
        <v>500000</v>
      </c>
      <c r="H104" s="16">
        <v>0</v>
      </c>
      <c r="I104" s="16">
        <v>45637460</v>
      </c>
      <c r="J104" s="16">
        <v>0</v>
      </c>
    </row>
    <row r="105" spans="2:10" x14ac:dyDescent="0.2">
      <c r="B105" s="16">
        <v>31</v>
      </c>
      <c r="C105" s="17">
        <v>43645</v>
      </c>
      <c r="D105" s="18" t="s">
        <v>130</v>
      </c>
      <c r="G105" s="16">
        <v>3327071</v>
      </c>
      <c r="H105" s="16">
        <v>0</v>
      </c>
      <c r="I105" s="16">
        <v>48964531</v>
      </c>
      <c r="J105" s="16">
        <v>0</v>
      </c>
    </row>
    <row r="106" spans="2:10" x14ac:dyDescent="0.2">
      <c r="B106" s="16">
        <v>36</v>
      </c>
      <c r="C106" s="17">
        <v>43665</v>
      </c>
      <c r="D106" s="18" t="s">
        <v>131</v>
      </c>
      <c r="G106" s="16">
        <v>100000</v>
      </c>
      <c r="H106" s="16">
        <v>0</v>
      </c>
      <c r="I106" s="16">
        <v>56189531</v>
      </c>
      <c r="J106" s="16">
        <v>0</v>
      </c>
    </row>
    <row r="107" spans="2:10" x14ac:dyDescent="0.2">
      <c r="B107" s="16">
        <v>37</v>
      </c>
      <c r="C107" s="17">
        <v>43665</v>
      </c>
      <c r="D107" s="18" t="s">
        <v>132</v>
      </c>
      <c r="G107" s="16">
        <v>100000</v>
      </c>
      <c r="H107" s="16">
        <v>0</v>
      </c>
      <c r="I107" s="16">
        <v>56289531</v>
      </c>
      <c r="J107" s="16">
        <v>0</v>
      </c>
    </row>
    <row r="108" spans="2:10" x14ac:dyDescent="0.2">
      <c r="B108" s="16">
        <v>38</v>
      </c>
      <c r="C108" s="17">
        <v>43672</v>
      </c>
      <c r="D108" s="18" t="s">
        <v>133</v>
      </c>
      <c r="G108" s="16">
        <v>300000</v>
      </c>
      <c r="H108" s="16">
        <v>0</v>
      </c>
      <c r="I108" s="16">
        <v>56589531</v>
      </c>
      <c r="J108" s="16">
        <v>0</v>
      </c>
    </row>
    <row r="109" spans="2:10" x14ac:dyDescent="0.2">
      <c r="B109" s="16">
        <v>39</v>
      </c>
      <c r="C109" s="17">
        <v>43672</v>
      </c>
      <c r="D109" s="18" t="s">
        <v>134</v>
      </c>
      <c r="G109" s="16">
        <v>50000</v>
      </c>
      <c r="H109" s="16">
        <v>0</v>
      </c>
      <c r="I109" s="16">
        <v>56639531</v>
      </c>
      <c r="J109" s="16">
        <v>0</v>
      </c>
    </row>
    <row r="110" spans="2:10" x14ac:dyDescent="0.2">
      <c r="B110" s="16">
        <v>41</v>
      </c>
      <c r="C110" s="17">
        <v>43692</v>
      </c>
      <c r="D110" s="18" t="s">
        <v>135</v>
      </c>
      <c r="G110" s="16">
        <v>104400</v>
      </c>
      <c r="H110" s="16">
        <v>0</v>
      </c>
      <c r="I110" s="16">
        <v>63743931</v>
      </c>
      <c r="J110" s="16">
        <v>0</v>
      </c>
    </row>
    <row r="111" spans="2:10" x14ac:dyDescent="0.2">
      <c r="B111" s="16">
        <v>42</v>
      </c>
      <c r="C111" s="17">
        <v>43692</v>
      </c>
      <c r="D111" s="18" t="s">
        <v>136</v>
      </c>
      <c r="G111" s="16">
        <v>100000</v>
      </c>
      <c r="H111" s="16">
        <v>0</v>
      </c>
      <c r="I111" s="16">
        <v>63843931</v>
      </c>
      <c r="J111" s="16">
        <v>0</v>
      </c>
    </row>
    <row r="112" spans="2:10" x14ac:dyDescent="0.2">
      <c r="B112" s="16">
        <v>44</v>
      </c>
      <c r="C112" s="17">
        <v>43693</v>
      </c>
      <c r="D112" s="18" t="s">
        <v>137</v>
      </c>
      <c r="G112" s="16">
        <v>300000</v>
      </c>
      <c r="H112" s="16">
        <v>0</v>
      </c>
      <c r="I112" s="16">
        <v>67343931</v>
      </c>
      <c r="J112" s="16">
        <v>0</v>
      </c>
    </row>
    <row r="113" spans="1:13" x14ac:dyDescent="0.2">
      <c r="B113" s="16">
        <v>45</v>
      </c>
      <c r="C113" s="17">
        <v>43693</v>
      </c>
      <c r="D113" s="18" t="s">
        <v>138</v>
      </c>
      <c r="G113" s="16">
        <v>100000</v>
      </c>
      <c r="H113" s="16">
        <v>0</v>
      </c>
      <c r="I113" s="16">
        <v>67443931</v>
      </c>
      <c r="J113" s="16">
        <v>0</v>
      </c>
    </row>
    <row r="114" spans="1:13" x14ac:dyDescent="0.2">
      <c r="B114" s="16">
        <v>46</v>
      </c>
      <c r="C114" s="17">
        <v>43693</v>
      </c>
      <c r="D114" s="18" t="s">
        <v>139</v>
      </c>
      <c r="G114" s="16">
        <v>128900</v>
      </c>
      <c r="H114" s="16">
        <v>0</v>
      </c>
      <c r="I114" s="16">
        <v>67572831</v>
      </c>
      <c r="J114" s="16">
        <v>0</v>
      </c>
    </row>
    <row r="115" spans="1:13" x14ac:dyDescent="0.2">
      <c r="B115" s="16">
        <v>53</v>
      </c>
      <c r="C115" s="17">
        <v>43728</v>
      </c>
      <c r="D115" s="18" t="s">
        <v>140</v>
      </c>
      <c r="G115" s="16">
        <v>140000</v>
      </c>
      <c r="H115" s="16">
        <v>0</v>
      </c>
      <c r="I115" s="16">
        <v>80712831</v>
      </c>
      <c r="J115" s="16">
        <v>0</v>
      </c>
    </row>
    <row r="116" spans="1:13" x14ac:dyDescent="0.2">
      <c r="A116" s="12" t="s">
        <v>141</v>
      </c>
      <c r="G116" s="1">
        <f>SUM(G90:G115)</f>
        <v>7637831</v>
      </c>
      <c r="H116" s="13" t="s">
        <v>47</v>
      </c>
    </row>
    <row r="117" spans="1:13" x14ac:dyDescent="0.2">
      <c r="A117" s="12"/>
      <c r="G117" s="1"/>
      <c r="H117" s="13"/>
    </row>
    <row r="118" spans="1:13" x14ac:dyDescent="0.2">
      <c r="B118" s="16">
        <v>4</v>
      </c>
      <c r="C118" s="17">
        <v>43496</v>
      </c>
      <c r="D118" s="18" t="s">
        <v>142</v>
      </c>
      <c r="G118" s="16">
        <v>120060</v>
      </c>
      <c r="H118" s="16">
        <v>0</v>
      </c>
      <c r="I118" s="16">
        <v>7220060</v>
      </c>
      <c r="J118" s="16">
        <v>0</v>
      </c>
      <c r="L118" t="s">
        <v>49</v>
      </c>
      <c r="M118" s="1">
        <f>+G118+G119+G120+G125+G126+G127+G128+G130+G131+G132+G134+G135+G136+G137+G138+G142</f>
        <v>3112060</v>
      </c>
    </row>
    <row r="119" spans="1:13" x14ac:dyDescent="0.2">
      <c r="B119" s="16">
        <v>5</v>
      </c>
      <c r="C119" s="17">
        <v>43508</v>
      </c>
      <c r="D119" s="18" t="s">
        <v>143</v>
      </c>
      <c r="G119" s="16">
        <v>275000</v>
      </c>
      <c r="H119" s="16">
        <v>0</v>
      </c>
      <c r="I119" s="16">
        <v>7495060</v>
      </c>
      <c r="J119" s="16">
        <v>0</v>
      </c>
      <c r="L119" t="s">
        <v>51</v>
      </c>
      <c r="M119" s="1">
        <f>+G121+G122+G123+G124+G129+G133+G139+G140+G141</f>
        <v>2929000</v>
      </c>
    </row>
    <row r="120" spans="1:13" x14ac:dyDescent="0.2">
      <c r="B120" s="16">
        <v>10</v>
      </c>
      <c r="C120" s="17">
        <v>43540</v>
      </c>
      <c r="D120" s="18" t="s">
        <v>144</v>
      </c>
      <c r="G120" s="16">
        <v>184200</v>
      </c>
      <c r="H120" s="16">
        <v>0</v>
      </c>
      <c r="I120" s="16">
        <v>21829260</v>
      </c>
      <c r="J120" s="16">
        <v>0</v>
      </c>
      <c r="M120" s="1">
        <f>+M119+M118</f>
        <v>6041060</v>
      </c>
    </row>
    <row r="121" spans="1:13" x14ac:dyDescent="0.2">
      <c r="B121" s="16">
        <v>12</v>
      </c>
      <c r="C121" s="17">
        <v>43551</v>
      </c>
      <c r="D121" s="18" t="s">
        <v>145</v>
      </c>
      <c r="G121" s="16">
        <v>439000</v>
      </c>
      <c r="H121" s="16">
        <v>0</v>
      </c>
      <c r="I121" s="16">
        <v>22393260</v>
      </c>
      <c r="J121" s="16">
        <v>0</v>
      </c>
    </row>
    <row r="122" spans="1:13" x14ac:dyDescent="0.2">
      <c r="B122" s="16">
        <v>13</v>
      </c>
      <c r="C122" s="17">
        <v>43554</v>
      </c>
      <c r="D122" s="18" t="s">
        <v>146</v>
      </c>
      <c r="G122" s="16">
        <v>230000</v>
      </c>
      <c r="H122" s="16">
        <v>0</v>
      </c>
      <c r="I122" s="16">
        <v>22623260</v>
      </c>
      <c r="J122" s="16">
        <v>0</v>
      </c>
    </row>
    <row r="123" spans="1:13" x14ac:dyDescent="0.2">
      <c r="B123" s="16">
        <v>14</v>
      </c>
      <c r="C123" s="17">
        <v>43554</v>
      </c>
      <c r="D123" s="18" t="s">
        <v>147</v>
      </c>
      <c r="G123" s="16">
        <v>400000</v>
      </c>
      <c r="H123" s="16">
        <v>0</v>
      </c>
      <c r="I123" s="16">
        <v>23023260</v>
      </c>
      <c r="J123" s="16">
        <v>0</v>
      </c>
    </row>
    <row r="124" spans="1:13" x14ac:dyDescent="0.2">
      <c r="B124" s="16">
        <v>15</v>
      </c>
      <c r="C124" s="17">
        <v>43554</v>
      </c>
      <c r="D124" s="18" t="s">
        <v>148</v>
      </c>
      <c r="G124" s="16">
        <v>625000</v>
      </c>
      <c r="H124" s="16">
        <v>0</v>
      </c>
      <c r="I124" s="16">
        <v>23648260</v>
      </c>
      <c r="J124" s="16">
        <v>0</v>
      </c>
    </row>
    <row r="125" spans="1:13" x14ac:dyDescent="0.2">
      <c r="B125" s="16">
        <v>18</v>
      </c>
      <c r="C125" s="17">
        <v>43584</v>
      </c>
      <c r="D125" s="18" t="s">
        <v>149</v>
      </c>
      <c r="G125" s="16">
        <v>130000</v>
      </c>
      <c r="H125" s="16">
        <v>0</v>
      </c>
      <c r="I125" s="16">
        <v>30903260</v>
      </c>
      <c r="J125" s="16">
        <v>0</v>
      </c>
    </row>
    <row r="126" spans="1:13" x14ac:dyDescent="0.2">
      <c r="B126" s="16">
        <v>20</v>
      </c>
      <c r="C126" s="17">
        <v>43595</v>
      </c>
      <c r="D126" s="18" t="s">
        <v>150</v>
      </c>
      <c r="G126" s="16">
        <v>75000</v>
      </c>
      <c r="H126" s="16">
        <v>0</v>
      </c>
      <c r="I126" s="16">
        <v>37978260</v>
      </c>
      <c r="J126" s="16">
        <v>0</v>
      </c>
    </row>
    <row r="127" spans="1:13" x14ac:dyDescent="0.2">
      <c r="B127" s="16">
        <v>22</v>
      </c>
      <c r="C127" s="17">
        <v>43616</v>
      </c>
      <c r="D127" s="18" t="s">
        <v>151</v>
      </c>
      <c r="G127" s="16">
        <v>105000</v>
      </c>
      <c r="H127" s="16">
        <v>0</v>
      </c>
      <c r="I127" s="16">
        <v>38208260</v>
      </c>
      <c r="J127" s="16">
        <v>0</v>
      </c>
    </row>
    <row r="128" spans="1:13" x14ac:dyDescent="0.2">
      <c r="B128" s="16">
        <v>24</v>
      </c>
      <c r="C128" s="17">
        <v>43629</v>
      </c>
      <c r="D128" s="18" t="s">
        <v>152</v>
      </c>
      <c r="G128" s="16">
        <v>104400</v>
      </c>
      <c r="H128" s="16">
        <v>0</v>
      </c>
      <c r="I128" s="16">
        <v>45312660</v>
      </c>
      <c r="J128" s="16">
        <v>0</v>
      </c>
    </row>
    <row r="129" spans="1:10" x14ac:dyDescent="0.2">
      <c r="B129" s="16">
        <v>31</v>
      </c>
      <c r="C129" s="17">
        <v>43669</v>
      </c>
      <c r="D129" s="18" t="s">
        <v>153</v>
      </c>
      <c r="G129" s="16">
        <v>300000</v>
      </c>
      <c r="H129" s="16">
        <v>0</v>
      </c>
      <c r="I129" s="16">
        <v>56479449</v>
      </c>
      <c r="J129" s="16">
        <v>0</v>
      </c>
    </row>
    <row r="130" spans="1:10" x14ac:dyDescent="0.2">
      <c r="B130" s="16">
        <v>32</v>
      </c>
      <c r="C130" s="17">
        <v>43672</v>
      </c>
      <c r="D130" s="18" t="s">
        <v>154</v>
      </c>
      <c r="G130" s="16">
        <v>450000</v>
      </c>
      <c r="H130" s="16">
        <v>0</v>
      </c>
      <c r="I130" s="16">
        <v>56929449</v>
      </c>
      <c r="J130" s="16">
        <v>0</v>
      </c>
    </row>
    <row r="131" spans="1:10" x14ac:dyDescent="0.2">
      <c r="B131" s="16">
        <v>33</v>
      </c>
      <c r="C131" s="17">
        <v>43672</v>
      </c>
      <c r="D131" s="18" t="s">
        <v>155</v>
      </c>
      <c r="G131" s="16">
        <v>120000</v>
      </c>
      <c r="H131" s="16">
        <v>0</v>
      </c>
      <c r="I131" s="16">
        <v>57049449</v>
      </c>
      <c r="J131" s="16">
        <v>0</v>
      </c>
    </row>
    <row r="132" spans="1:10" x14ac:dyDescent="0.2">
      <c r="B132" s="16">
        <v>34</v>
      </c>
      <c r="C132" s="17">
        <v>43672</v>
      </c>
      <c r="D132" s="18" t="s">
        <v>156</v>
      </c>
      <c r="G132" s="16">
        <v>300000</v>
      </c>
      <c r="H132" s="16">
        <v>0</v>
      </c>
      <c r="I132" s="16">
        <v>57349449</v>
      </c>
      <c r="J132" s="16">
        <v>0</v>
      </c>
    </row>
    <row r="133" spans="1:10" x14ac:dyDescent="0.2">
      <c r="B133" s="16">
        <v>35</v>
      </c>
      <c r="C133" s="17">
        <v>43677</v>
      </c>
      <c r="D133" s="18" t="s">
        <v>157</v>
      </c>
      <c r="G133" s="16">
        <v>300000</v>
      </c>
      <c r="H133" s="16">
        <v>0</v>
      </c>
      <c r="I133" s="16">
        <v>57649449</v>
      </c>
      <c r="J133" s="16">
        <v>0</v>
      </c>
    </row>
    <row r="134" spans="1:10" x14ac:dyDescent="0.2">
      <c r="B134" s="16">
        <v>36</v>
      </c>
      <c r="C134" s="17">
        <v>43679</v>
      </c>
      <c r="D134" s="18" t="s">
        <v>158</v>
      </c>
      <c r="G134" s="16">
        <v>275000</v>
      </c>
      <c r="H134" s="16">
        <v>0</v>
      </c>
      <c r="I134" s="16">
        <v>57924449</v>
      </c>
      <c r="J134" s="16">
        <v>0</v>
      </c>
    </row>
    <row r="135" spans="1:10" x14ac:dyDescent="0.2">
      <c r="B135" s="16">
        <v>37</v>
      </c>
      <c r="C135" s="17">
        <v>43686</v>
      </c>
      <c r="D135" s="18" t="s">
        <v>159</v>
      </c>
      <c r="G135" s="16">
        <v>44000</v>
      </c>
      <c r="H135" s="16">
        <v>0</v>
      </c>
      <c r="I135" s="16">
        <v>57968449</v>
      </c>
      <c r="J135" s="16">
        <v>0</v>
      </c>
    </row>
    <row r="136" spans="1:10" x14ac:dyDescent="0.2">
      <c r="B136" s="16">
        <v>39</v>
      </c>
      <c r="C136" s="17">
        <v>43692</v>
      </c>
      <c r="D136" s="18" t="s">
        <v>160</v>
      </c>
      <c r="G136" s="16">
        <v>104400</v>
      </c>
      <c r="H136" s="16">
        <v>0</v>
      </c>
      <c r="I136" s="16">
        <v>65072849</v>
      </c>
      <c r="J136" s="16">
        <v>0</v>
      </c>
    </row>
    <row r="137" spans="1:10" x14ac:dyDescent="0.2">
      <c r="B137" s="16">
        <v>42</v>
      </c>
      <c r="C137" s="17">
        <v>43699</v>
      </c>
      <c r="D137" s="18" t="s">
        <v>161</v>
      </c>
      <c r="G137" s="16">
        <v>275000</v>
      </c>
      <c r="H137" s="16">
        <v>0</v>
      </c>
      <c r="I137" s="16">
        <v>68672849</v>
      </c>
      <c r="J137" s="16">
        <v>0</v>
      </c>
    </row>
    <row r="138" spans="1:10" x14ac:dyDescent="0.2">
      <c r="B138" s="16">
        <v>46</v>
      </c>
      <c r="C138" s="17">
        <v>43739</v>
      </c>
      <c r="D138" s="18" t="s">
        <v>162</v>
      </c>
      <c r="G138" s="16">
        <v>275000</v>
      </c>
      <c r="H138" s="16">
        <v>0</v>
      </c>
      <c r="I138" s="16">
        <v>81822849</v>
      </c>
      <c r="J138" s="16">
        <v>0</v>
      </c>
    </row>
    <row r="139" spans="1:10" x14ac:dyDescent="0.2">
      <c r="B139" s="16">
        <v>47</v>
      </c>
      <c r="C139" s="17">
        <v>43742</v>
      </c>
      <c r="D139" s="18" t="s">
        <v>163</v>
      </c>
      <c r="G139" s="16">
        <v>285000</v>
      </c>
      <c r="H139" s="16">
        <v>0</v>
      </c>
      <c r="I139" s="16">
        <v>82107849</v>
      </c>
      <c r="J139" s="16">
        <v>0</v>
      </c>
    </row>
    <row r="140" spans="1:10" x14ac:dyDescent="0.2">
      <c r="B140" s="16">
        <v>48</v>
      </c>
      <c r="C140" s="17">
        <v>43743</v>
      </c>
      <c r="D140" s="18" t="s">
        <v>164</v>
      </c>
      <c r="G140" s="16">
        <v>250000</v>
      </c>
      <c r="H140" s="16">
        <v>0</v>
      </c>
      <c r="I140" s="16">
        <v>82357849</v>
      </c>
      <c r="J140" s="16">
        <v>0</v>
      </c>
    </row>
    <row r="141" spans="1:10" x14ac:dyDescent="0.2">
      <c r="B141" s="16">
        <v>51</v>
      </c>
      <c r="C141" s="17">
        <v>43812</v>
      </c>
      <c r="D141" s="18" t="s">
        <v>165</v>
      </c>
      <c r="G141" s="16">
        <v>100000</v>
      </c>
      <c r="H141" s="16">
        <v>0</v>
      </c>
      <c r="I141" s="16">
        <v>89707849</v>
      </c>
      <c r="J141" s="16">
        <v>0</v>
      </c>
    </row>
    <row r="142" spans="1:10" x14ac:dyDescent="0.2">
      <c r="B142" s="16">
        <v>54</v>
      </c>
      <c r="C142" s="17">
        <v>43822</v>
      </c>
      <c r="D142" s="18" t="s">
        <v>166</v>
      </c>
      <c r="G142" s="16">
        <v>275000</v>
      </c>
      <c r="H142" s="16">
        <v>0</v>
      </c>
      <c r="I142" s="16">
        <v>93762849</v>
      </c>
      <c r="J142" s="16">
        <v>0</v>
      </c>
    </row>
    <row r="143" spans="1:10" x14ac:dyDescent="0.2">
      <c r="G143" s="1">
        <f>SUM(G118:G142)</f>
        <v>6041060</v>
      </c>
    </row>
    <row r="144" spans="1:10" x14ac:dyDescent="0.2">
      <c r="A144" s="12" t="s">
        <v>167</v>
      </c>
      <c r="H144" s="13" t="s">
        <v>47</v>
      </c>
    </row>
    <row r="145" spans="2:13" x14ac:dyDescent="0.2">
      <c r="I145" s="14">
        <v>91578040</v>
      </c>
      <c r="J145" s="15">
        <v>0</v>
      </c>
    </row>
    <row r="147" spans="2:13" x14ac:dyDescent="0.2">
      <c r="B147" s="16">
        <v>5</v>
      </c>
      <c r="C147" s="17">
        <v>43496</v>
      </c>
      <c r="D147" s="18" t="s">
        <v>168</v>
      </c>
      <c r="G147" s="16">
        <v>120060</v>
      </c>
      <c r="H147" s="16">
        <v>0</v>
      </c>
      <c r="I147" s="16">
        <v>7220060</v>
      </c>
      <c r="J147" s="16">
        <v>0</v>
      </c>
      <c r="L147" t="s">
        <v>49</v>
      </c>
      <c r="M147" s="1">
        <f>+G147+G153+G154+G155+G157+G158+G159+G160+G162+G167+G169</f>
        <v>4702860</v>
      </c>
    </row>
    <row r="148" spans="2:13" x14ac:dyDescent="0.2">
      <c r="B148" s="16">
        <v>12</v>
      </c>
      <c r="C148" s="17">
        <v>43546</v>
      </c>
      <c r="D148" s="18" t="s">
        <v>169</v>
      </c>
      <c r="G148" s="16">
        <v>439500</v>
      </c>
      <c r="H148" s="16">
        <v>0</v>
      </c>
      <c r="I148" s="16">
        <v>28593560</v>
      </c>
      <c r="J148" s="16">
        <v>0</v>
      </c>
      <c r="L148" t="s">
        <v>51</v>
      </c>
      <c r="M148" s="1">
        <f>+G148+G149+G150+G151+G152+G156+G161+G163+G164+G165+G166+G168+G170</f>
        <v>5428825</v>
      </c>
    </row>
    <row r="149" spans="2:13" x14ac:dyDescent="0.2">
      <c r="B149" s="16">
        <v>13</v>
      </c>
      <c r="C149" s="17">
        <v>43553</v>
      </c>
      <c r="D149" s="18" t="s">
        <v>170</v>
      </c>
      <c r="G149" s="16">
        <v>200000</v>
      </c>
      <c r="H149" s="16">
        <v>0</v>
      </c>
      <c r="I149" s="16">
        <v>28793560</v>
      </c>
      <c r="J149" s="16">
        <v>0</v>
      </c>
      <c r="M149" s="1">
        <f>+M148+M147</f>
        <v>10131685</v>
      </c>
    </row>
    <row r="150" spans="2:13" x14ac:dyDescent="0.2">
      <c r="B150" s="16">
        <v>14</v>
      </c>
      <c r="C150" s="17">
        <v>43553</v>
      </c>
      <c r="D150" s="18" t="s">
        <v>171</v>
      </c>
      <c r="G150" s="16">
        <v>500000</v>
      </c>
      <c r="H150" s="16">
        <v>0</v>
      </c>
      <c r="I150" s="16">
        <v>29293560</v>
      </c>
      <c r="J150" s="16">
        <v>0</v>
      </c>
    </row>
    <row r="151" spans="2:13" x14ac:dyDescent="0.2">
      <c r="B151" s="16">
        <v>17</v>
      </c>
      <c r="C151" s="17">
        <v>43581</v>
      </c>
      <c r="D151" s="18" t="s">
        <v>172</v>
      </c>
      <c r="G151" s="16">
        <v>250000</v>
      </c>
      <c r="H151" s="16">
        <v>0</v>
      </c>
      <c r="I151" s="16">
        <v>36668560</v>
      </c>
      <c r="J151" s="16">
        <v>0</v>
      </c>
    </row>
    <row r="152" spans="2:13" x14ac:dyDescent="0.2">
      <c r="B152" s="16">
        <v>18</v>
      </c>
      <c r="C152" s="17">
        <v>43581</v>
      </c>
      <c r="D152" s="18" t="s">
        <v>173</v>
      </c>
      <c r="G152" s="16">
        <v>249300</v>
      </c>
      <c r="H152" s="16">
        <v>0</v>
      </c>
      <c r="I152" s="16">
        <v>36917860</v>
      </c>
      <c r="J152" s="16">
        <v>0</v>
      </c>
    </row>
    <row r="153" spans="2:13" x14ac:dyDescent="0.2">
      <c r="B153" s="16">
        <v>19</v>
      </c>
      <c r="C153" s="17">
        <v>43584</v>
      </c>
      <c r="D153" s="18" t="s">
        <v>174</v>
      </c>
      <c r="G153" s="16">
        <v>130000</v>
      </c>
      <c r="H153" s="16">
        <v>0</v>
      </c>
      <c r="I153" s="16">
        <v>37047860</v>
      </c>
      <c r="J153" s="16">
        <v>0</v>
      </c>
    </row>
    <row r="154" spans="2:13" x14ac:dyDescent="0.2">
      <c r="B154" s="16">
        <v>22</v>
      </c>
      <c r="C154" s="17">
        <v>43616</v>
      </c>
      <c r="D154" s="18" t="s">
        <v>175</v>
      </c>
      <c r="G154" s="16">
        <v>105000</v>
      </c>
      <c r="H154" s="16">
        <v>0</v>
      </c>
      <c r="I154" s="16">
        <v>44277860</v>
      </c>
      <c r="J154" s="16">
        <v>0</v>
      </c>
    </row>
    <row r="155" spans="2:13" x14ac:dyDescent="0.2">
      <c r="B155" s="16">
        <v>25</v>
      </c>
      <c r="C155" s="17">
        <v>43629</v>
      </c>
      <c r="D155" s="18" t="s">
        <v>176</v>
      </c>
      <c r="G155" s="16">
        <v>104400</v>
      </c>
      <c r="H155" s="16">
        <v>0</v>
      </c>
      <c r="I155" s="16">
        <v>51507260</v>
      </c>
      <c r="J155" s="16">
        <v>0</v>
      </c>
    </row>
    <row r="156" spans="2:13" x14ac:dyDescent="0.2">
      <c r="B156" s="16">
        <v>30</v>
      </c>
      <c r="C156" s="17">
        <v>43657</v>
      </c>
      <c r="D156" s="18" t="s">
        <v>177</v>
      </c>
      <c r="G156" s="16">
        <v>500000</v>
      </c>
      <c r="H156" s="16">
        <v>0</v>
      </c>
      <c r="I156" s="16">
        <v>61404677</v>
      </c>
      <c r="J156" s="16">
        <v>0</v>
      </c>
    </row>
    <row r="157" spans="2:13" x14ac:dyDescent="0.2">
      <c r="B157" s="16">
        <v>32</v>
      </c>
      <c r="C157" s="17">
        <v>43669</v>
      </c>
      <c r="D157" s="18" t="s">
        <v>178</v>
      </c>
      <c r="G157" s="16">
        <v>1002000</v>
      </c>
      <c r="H157" s="16">
        <v>0</v>
      </c>
      <c r="I157" s="16">
        <v>62531677</v>
      </c>
      <c r="J157" s="16">
        <v>0</v>
      </c>
    </row>
    <row r="158" spans="2:13" x14ac:dyDescent="0.2">
      <c r="B158" s="16">
        <v>33</v>
      </c>
      <c r="C158" s="17">
        <v>43679</v>
      </c>
      <c r="D158" s="18" t="s">
        <v>178</v>
      </c>
      <c r="G158" s="16">
        <v>75000</v>
      </c>
      <c r="H158" s="16">
        <v>0</v>
      </c>
      <c r="I158" s="16">
        <v>62606677</v>
      </c>
      <c r="J158" s="16">
        <v>0</v>
      </c>
    </row>
    <row r="159" spans="2:13" x14ac:dyDescent="0.2">
      <c r="B159" s="16">
        <v>34</v>
      </c>
      <c r="C159" s="17">
        <v>43682</v>
      </c>
      <c r="D159" s="18" t="s">
        <v>179</v>
      </c>
      <c r="G159" s="16">
        <v>1360000</v>
      </c>
      <c r="H159" s="16">
        <v>0</v>
      </c>
      <c r="I159" s="16">
        <v>63966677</v>
      </c>
      <c r="J159" s="16">
        <v>0</v>
      </c>
    </row>
    <row r="160" spans="2:13" x14ac:dyDescent="0.2">
      <c r="B160" s="16">
        <v>36</v>
      </c>
      <c r="C160" s="17">
        <v>43684</v>
      </c>
      <c r="D160" s="18" t="s">
        <v>180</v>
      </c>
      <c r="G160" s="16">
        <v>845000</v>
      </c>
      <c r="H160" s="16">
        <v>0</v>
      </c>
      <c r="I160" s="16">
        <v>71811677</v>
      </c>
      <c r="J160" s="16">
        <v>0</v>
      </c>
    </row>
    <row r="161" spans="1:13" x14ac:dyDescent="0.2">
      <c r="B161" s="16">
        <v>37</v>
      </c>
      <c r="C161" s="17">
        <v>43686</v>
      </c>
      <c r="D161" s="18" t="s">
        <v>181</v>
      </c>
      <c r="G161" s="16">
        <v>300000</v>
      </c>
      <c r="H161" s="16">
        <v>0</v>
      </c>
      <c r="I161" s="16">
        <v>72111677</v>
      </c>
      <c r="J161" s="16">
        <v>0</v>
      </c>
    </row>
    <row r="162" spans="1:13" x14ac:dyDescent="0.2">
      <c r="B162" s="16">
        <v>38</v>
      </c>
      <c r="C162" s="17">
        <v>43692</v>
      </c>
      <c r="D162" s="18" t="s">
        <v>182</v>
      </c>
      <c r="G162" s="16">
        <v>104400</v>
      </c>
      <c r="H162" s="16">
        <v>0</v>
      </c>
      <c r="I162" s="16">
        <v>72216077</v>
      </c>
      <c r="J162" s="16">
        <v>0</v>
      </c>
    </row>
    <row r="163" spans="1:13" x14ac:dyDescent="0.2">
      <c r="B163" s="16">
        <v>40</v>
      </c>
      <c r="C163" s="17">
        <v>43693</v>
      </c>
      <c r="D163" s="18" t="s">
        <v>183</v>
      </c>
      <c r="G163" s="16">
        <v>240000</v>
      </c>
      <c r="H163" s="16">
        <v>0</v>
      </c>
      <c r="I163" s="16">
        <v>75656077</v>
      </c>
      <c r="J163" s="16">
        <v>0</v>
      </c>
    </row>
    <row r="164" spans="1:13" x14ac:dyDescent="0.2">
      <c r="B164" s="16">
        <v>42</v>
      </c>
      <c r="C164" s="17">
        <v>43700</v>
      </c>
      <c r="D164" s="18" t="s">
        <v>184</v>
      </c>
      <c r="G164" s="16">
        <v>500000</v>
      </c>
      <c r="H164" s="16">
        <v>0</v>
      </c>
      <c r="I164" s="16">
        <v>76281077</v>
      </c>
      <c r="J164" s="16">
        <v>0</v>
      </c>
    </row>
    <row r="165" spans="1:13" x14ac:dyDescent="0.2">
      <c r="B165" s="16">
        <v>46</v>
      </c>
      <c r="C165" s="17">
        <v>43728</v>
      </c>
      <c r="D165" s="18" t="s">
        <v>185</v>
      </c>
      <c r="G165" s="16">
        <v>150000</v>
      </c>
      <c r="H165" s="16">
        <v>0</v>
      </c>
      <c r="I165" s="16">
        <v>89306077</v>
      </c>
      <c r="J165" s="16">
        <v>0</v>
      </c>
    </row>
    <row r="166" spans="1:13" x14ac:dyDescent="0.2">
      <c r="B166" s="16">
        <v>47</v>
      </c>
      <c r="C166" s="17">
        <v>43735</v>
      </c>
      <c r="D166" s="18" t="s">
        <v>186</v>
      </c>
      <c r="G166" s="16">
        <v>153000</v>
      </c>
      <c r="H166" s="16">
        <v>0</v>
      </c>
      <c r="I166" s="16">
        <v>89459077</v>
      </c>
      <c r="J166" s="16">
        <v>0</v>
      </c>
    </row>
    <row r="167" spans="1:13" x14ac:dyDescent="0.2">
      <c r="B167" s="16">
        <v>48</v>
      </c>
      <c r="C167" s="17">
        <v>43738</v>
      </c>
      <c r="D167" s="18" t="s">
        <v>187</v>
      </c>
      <c r="G167" s="16">
        <v>400000</v>
      </c>
      <c r="H167" s="16">
        <v>0</v>
      </c>
      <c r="I167" s="16">
        <v>89859077</v>
      </c>
      <c r="J167" s="16">
        <v>0</v>
      </c>
    </row>
    <row r="168" spans="1:13" x14ac:dyDescent="0.2">
      <c r="B168" s="16">
        <v>50</v>
      </c>
      <c r="C168" s="17">
        <v>43746</v>
      </c>
      <c r="D168" s="18" t="s">
        <v>188</v>
      </c>
      <c r="G168" s="16">
        <v>1447025</v>
      </c>
      <c r="H168" s="16">
        <v>0</v>
      </c>
      <c r="I168" s="16">
        <v>98306102</v>
      </c>
      <c r="J168" s="16">
        <v>0</v>
      </c>
    </row>
    <row r="169" spans="1:13" x14ac:dyDescent="0.2">
      <c r="B169" s="16">
        <v>51</v>
      </c>
      <c r="C169" s="17">
        <v>43756</v>
      </c>
      <c r="D169" s="18" t="s">
        <v>189</v>
      </c>
      <c r="G169" s="16">
        <v>457000</v>
      </c>
      <c r="H169" s="16">
        <v>0</v>
      </c>
      <c r="I169" s="16">
        <v>98763102</v>
      </c>
      <c r="J169" s="16">
        <v>0</v>
      </c>
    </row>
    <row r="170" spans="1:13" x14ac:dyDescent="0.2">
      <c r="B170" s="16">
        <v>53</v>
      </c>
      <c r="C170" s="17">
        <v>43798</v>
      </c>
      <c r="D170" s="18" t="s">
        <v>190</v>
      </c>
      <c r="G170" s="16">
        <v>500000</v>
      </c>
      <c r="H170" s="16">
        <v>0</v>
      </c>
      <c r="I170" s="16">
        <v>99513102</v>
      </c>
      <c r="J170" s="16">
        <v>0</v>
      </c>
    </row>
    <row r="171" spans="1:13" x14ac:dyDescent="0.2">
      <c r="G171" s="1">
        <f>SUM(G147:G170)</f>
        <v>10131685</v>
      </c>
    </row>
    <row r="173" spans="1:13" x14ac:dyDescent="0.2">
      <c r="A173" s="12" t="s">
        <v>191</v>
      </c>
      <c r="H173" s="13" t="s">
        <v>47</v>
      </c>
    </row>
    <row r="175" spans="1:13" x14ac:dyDescent="0.2">
      <c r="B175" s="16">
        <v>4</v>
      </c>
      <c r="C175" s="17">
        <v>43496</v>
      </c>
      <c r="D175" s="18" t="s">
        <v>192</v>
      </c>
      <c r="G175" s="16">
        <v>120000</v>
      </c>
      <c r="H175" s="16">
        <v>0</v>
      </c>
      <c r="I175" s="16">
        <v>7220000</v>
      </c>
      <c r="J175" s="16">
        <v>0</v>
      </c>
      <c r="L175" t="s">
        <v>49</v>
      </c>
      <c r="M175" s="1">
        <f>+G175+G176+G177+G179+G181+G182+G185+G186+G191</f>
        <v>1114800</v>
      </c>
    </row>
    <row r="176" spans="1:13" x14ac:dyDescent="0.2">
      <c r="B176" s="16">
        <v>9</v>
      </c>
      <c r="C176" s="17">
        <v>43539</v>
      </c>
      <c r="D176" s="18" t="s">
        <v>193</v>
      </c>
      <c r="G176" s="16">
        <v>178000</v>
      </c>
      <c r="H176" s="16">
        <v>0</v>
      </c>
      <c r="I176" s="16">
        <v>21548000</v>
      </c>
      <c r="J176" s="16">
        <v>0</v>
      </c>
      <c r="L176" t="s">
        <v>51</v>
      </c>
      <c r="M176" s="1">
        <f>+G178+G180+G183+G184+G187+G188+G189+G190+G192+G193+G194+G195</f>
        <v>3972500</v>
      </c>
    </row>
    <row r="177" spans="2:13" x14ac:dyDescent="0.2">
      <c r="B177" s="16">
        <v>10</v>
      </c>
      <c r="C177" s="17">
        <v>43539</v>
      </c>
      <c r="D177" s="18" t="s">
        <v>194</v>
      </c>
      <c r="G177" s="16">
        <v>220000</v>
      </c>
      <c r="H177" s="16">
        <v>0</v>
      </c>
      <c r="I177" s="16">
        <v>21768000</v>
      </c>
      <c r="J177" s="16">
        <v>0</v>
      </c>
      <c r="M177" s="1">
        <f>+M176+M175</f>
        <v>5087300</v>
      </c>
    </row>
    <row r="178" spans="2:13" x14ac:dyDescent="0.2">
      <c r="B178" s="16">
        <v>12</v>
      </c>
      <c r="C178" s="17">
        <v>43551</v>
      </c>
      <c r="D178" s="18" t="s">
        <v>195</v>
      </c>
      <c r="G178" s="16">
        <v>439000</v>
      </c>
      <c r="H178" s="16">
        <v>0</v>
      </c>
      <c r="I178" s="16">
        <v>22332000</v>
      </c>
      <c r="J178" s="16">
        <v>0</v>
      </c>
    </row>
    <row r="179" spans="2:13" x14ac:dyDescent="0.2">
      <c r="B179" s="16">
        <v>15</v>
      </c>
      <c r="C179" s="17">
        <v>43584</v>
      </c>
      <c r="D179" s="18" t="s">
        <v>196</v>
      </c>
      <c r="G179" s="16">
        <v>130000</v>
      </c>
      <c r="H179" s="16">
        <v>0</v>
      </c>
      <c r="I179" s="16">
        <v>29587000</v>
      </c>
      <c r="J179" s="16">
        <v>0</v>
      </c>
    </row>
    <row r="180" spans="2:13" x14ac:dyDescent="0.2">
      <c r="B180" s="16">
        <v>18</v>
      </c>
      <c r="C180" s="17">
        <v>43609</v>
      </c>
      <c r="D180" s="18" t="s">
        <v>197</v>
      </c>
      <c r="G180" s="16">
        <v>162500</v>
      </c>
      <c r="H180" s="16">
        <v>0</v>
      </c>
      <c r="I180" s="16">
        <v>36874500</v>
      </c>
      <c r="J180" s="16">
        <v>0</v>
      </c>
    </row>
    <row r="181" spans="2:13" x14ac:dyDescent="0.2">
      <c r="B181" s="16">
        <v>19</v>
      </c>
      <c r="C181" s="17">
        <v>43616</v>
      </c>
      <c r="D181" s="18" t="s">
        <v>198</v>
      </c>
      <c r="G181" s="16">
        <v>105000</v>
      </c>
      <c r="H181" s="16">
        <v>0</v>
      </c>
      <c r="I181" s="16">
        <v>36979500</v>
      </c>
      <c r="J181" s="16">
        <v>0</v>
      </c>
    </row>
    <row r="182" spans="2:13" x14ac:dyDescent="0.2">
      <c r="B182" s="16">
        <v>21</v>
      </c>
      <c r="C182" s="17">
        <v>43629</v>
      </c>
      <c r="D182" s="18" t="s">
        <v>199</v>
      </c>
      <c r="G182" s="16">
        <v>104400</v>
      </c>
      <c r="H182" s="16">
        <v>0</v>
      </c>
      <c r="I182" s="16">
        <v>44083900</v>
      </c>
      <c r="J182" s="16">
        <v>0</v>
      </c>
    </row>
    <row r="183" spans="2:13" x14ac:dyDescent="0.2">
      <c r="B183" s="16">
        <v>25</v>
      </c>
      <c r="C183" s="17">
        <v>43654</v>
      </c>
      <c r="D183" s="18" t="s">
        <v>200</v>
      </c>
      <c r="G183" s="16">
        <v>300000</v>
      </c>
      <c r="H183" s="16">
        <v>0</v>
      </c>
      <c r="I183" s="16">
        <v>4314990</v>
      </c>
      <c r="J183" s="16">
        <v>0</v>
      </c>
    </row>
    <row r="184" spans="2:13" x14ac:dyDescent="0.2">
      <c r="B184" s="16">
        <v>29</v>
      </c>
      <c r="C184" s="17">
        <v>43665</v>
      </c>
      <c r="D184" s="18" t="s">
        <v>201</v>
      </c>
      <c r="G184" s="16">
        <v>790000</v>
      </c>
      <c r="H184" s="16">
        <v>0</v>
      </c>
      <c r="I184" s="16">
        <v>54229990</v>
      </c>
      <c r="J184" s="16">
        <v>0</v>
      </c>
    </row>
    <row r="185" spans="2:13" x14ac:dyDescent="0.2">
      <c r="B185" s="16">
        <v>30</v>
      </c>
      <c r="C185" s="17">
        <v>43672</v>
      </c>
      <c r="D185" s="18" t="s">
        <v>202</v>
      </c>
      <c r="G185" s="16">
        <v>63000</v>
      </c>
      <c r="H185" s="16">
        <v>0</v>
      </c>
      <c r="I185" s="16">
        <v>54292990</v>
      </c>
      <c r="J185" s="16">
        <v>0</v>
      </c>
    </row>
    <row r="186" spans="2:13" x14ac:dyDescent="0.2">
      <c r="B186" s="16">
        <v>31</v>
      </c>
      <c r="C186" s="17">
        <v>43672</v>
      </c>
      <c r="D186" s="18" t="s">
        <v>203</v>
      </c>
      <c r="G186" s="16">
        <v>90000</v>
      </c>
      <c r="H186" s="16">
        <v>0</v>
      </c>
      <c r="I186" s="16">
        <v>54382990</v>
      </c>
      <c r="J186" s="16">
        <v>0</v>
      </c>
    </row>
    <row r="187" spans="2:13" x14ac:dyDescent="0.2">
      <c r="B187" s="16">
        <v>32</v>
      </c>
      <c r="C187" s="17">
        <v>43672</v>
      </c>
      <c r="D187" s="18" t="s">
        <v>201</v>
      </c>
      <c r="G187" s="16">
        <v>106000</v>
      </c>
      <c r="H187" s="16">
        <v>0</v>
      </c>
      <c r="I187" s="16">
        <v>54488990</v>
      </c>
      <c r="J187" s="16">
        <v>0</v>
      </c>
    </row>
    <row r="188" spans="2:13" x14ac:dyDescent="0.2">
      <c r="B188" s="16">
        <v>33</v>
      </c>
      <c r="C188" s="17">
        <v>43686</v>
      </c>
      <c r="D188" s="18" t="s">
        <v>204</v>
      </c>
      <c r="G188" s="16">
        <v>100000</v>
      </c>
      <c r="H188" s="16">
        <v>0</v>
      </c>
      <c r="I188" s="16">
        <v>54588990</v>
      </c>
      <c r="J188" s="16">
        <v>0</v>
      </c>
    </row>
    <row r="189" spans="2:13" x14ac:dyDescent="0.2">
      <c r="B189" s="16">
        <v>34</v>
      </c>
      <c r="C189" s="17">
        <v>43686</v>
      </c>
      <c r="D189" s="18" t="s">
        <v>201</v>
      </c>
      <c r="G189" s="16">
        <v>225000</v>
      </c>
      <c r="H189" s="16">
        <v>0</v>
      </c>
      <c r="I189" s="16">
        <v>54813990</v>
      </c>
      <c r="J189" s="16">
        <v>0</v>
      </c>
    </row>
    <row r="190" spans="2:13" x14ac:dyDescent="0.2">
      <c r="B190" s="16">
        <v>36</v>
      </c>
      <c r="C190" s="17">
        <v>43690</v>
      </c>
      <c r="D190" s="18" t="s">
        <v>205</v>
      </c>
      <c r="G190" s="16">
        <v>500000</v>
      </c>
      <c r="H190" s="16">
        <v>0</v>
      </c>
      <c r="I190" s="16">
        <v>62313990</v>
      </c>
      <c r="J190" s="16">
        <v>0</v>
      </c>
    </row>
    <row r="191" spans="2:13" x14ac:dyDescent="0.2">
      <c r="B191" s="16">
        <v>37</v>
      </c>
      <c r="C191" s="17">
        <v>43692</v>
      </c>
      <c r="D191" s="18" t="s">
        <v>206</v>
      </c>
      <c r="G191" s="16">
        <v>104400</v>
      </c>
      <c r="H191" s="16">
        <v>0</v>
      </c>
      <c r="I191" s="16">
        <v>62418390</v>
      </c>
      <c r="J191" s="16">
        <v>0</v>
      </c>
    </row>
    <row r="192" spans="2:13" x14ac:dyDescent="0.2">
      <c r="B192" s="16">
        <v>41</v>
      </c>
      <c r="C192" s="17">
        <v>43718</v>
      </c>
      <c r="D192" s="18" t="s">
        <v>207</v>
      </c>
      <c r="G192" s="16">
        <v>500000</v>
      </c>
      <c r="H192" s="16">
        <v>0</v>
      </c>
      <c r="I192" s="16">
        <v>71993390</v>
      </c>
      <c r="J192" s="16">
        <v>0</v>
      </c>
    </row>
    <row r="193" spans="1:13" x14ac:dyDescent="0.2">
      <c r="B193" s="16">
        <v>43</v>
      </c>
      <c r="C193" s="17">
        <v>43735</v>
      </c>
      <c r="D193" s="18" t="s">
        <v>208</v>
      </c>
      <c r="G193" s="16">
        <v>300000</v>
      </c>
      <c r="H193" s="16">
        <v>0</v>
      </c>
      <c r="I193" s="16">
        <v>72418390</v>
      </c>
      <c r="J193" s="16">
        <v>0</v>
      </c>
    </row>
    <row r="194" spans="1:13" x14ac:dyDescent="0.2">
      <c r="B194" s="16">
        <v>47</v>
      </c>
      <c r="C194" s="17">
        <v>43809</v>
      </c>
      <c r="D194" s="18" t="s">
        <v>209</v>
      </c>
      <c r="G194" s="16">
        <v>250000</v>
      </c>
      <c r="H194" s="16">
        <v>0</v>
      </c>
      <c r="I194" s="16">
        <v>86918390</v>
      </c>
      <c r="J194" s="16">
        <v>0</v>
      </c>
    </row>
    <row r="195" spans="1:13" x14ac:dyDescent="0.2">
      <c r="B195" s="16">
        <v>50</v>
      </c>
      <c r="C195" s="17">
        <v>43819</v>
      </c>
      <c r="D195" s="18" t="s">
        <v>210</v>
      </c>
      <c r="G195" s="16">
        <v>300000</v>
      </c>
      <c r="H195" s="16">
        <v>0</v>
      </c>
      <c r="I195" s="16">
        <v>91213390</v>
      </c>
      <c r="J195" s="16">
        <v>0</v>
      </c>
    </row>
    <row r="196" spans="1:13" x14ac:dyDescent="0.2">
      <c r="G196" s="1">
        <f>SUM(G175:G195)</f>
        <v>5087300</v>
      </c>
    </row>
    <row r="197" spans="1:13" x14ac:dyDescent="0.2">
      <c r="C197" s="19" t="s">
        <v>211</v>
      </c>
      <c r="G197" s="20">
        <v>133213390</v>
      </c>
      <c r="H197" s="20">
        <v>140608340</v>
      </c>
      <c r="I197" s="20">
        <v>91213390</v>
      </c>
      <c r="J197" s="20">
        <v>0</v>
      </c>
    </row>
    <row r="200" spans="1:13" x14ac:dyDescent="0.2">
      <c r="A200" s="12" t="s">
        <v>212</v>
      </c>
      <c r="H200" s="13" t="s">
        <v>47</v>
      </c>
    </row>
    <row r="201" spans="1:13" x14ac:dyDescent="0.2">
      <c r="I201" s="14"/>
      <c r="J201" s="15">
        <v>0</v>
      </c>
    </row>
    <row r="202" spans="1:13" x14ac:dyDescent="0.2">
      <c r="B202" s="16">
        <v>3</v>
      </c>
      <c r="C202" s="17">
        <v>43490</v>
      </c>
      <c r="D202" s="18" t="s">
        <v>213</v>
      </c>
      <c r="G202" s="16">
        <v>3189000</v>
      </c>
      <c r="H202" s="16">
        <v>0</v>
      </c>
      <c r="I202" s="16">
        <v>3289000</v>
      </c>
      <c r="J202" s="16">
        <v>0</v>
      </c>
      <c r="L202" t="s">
        <v>49</v>
      </c>
      <c r="M202" s="1">
        <f>+G203+G207+G208+G209+G210+G211+G212+G215+G216</f>
        <v>1932860</v>
      </c>
    </row>
    <row r="203" spans="1:13" x14ac:dyDescent="0.2">
      <c r="B203" s="16">
        <v>5</v>
      </c>
      <c r="C203" s="17">
        <v>43496</v>
      </c>
      <c r="D203" s="18" t="s">
        <v>214</v>
      </c>
      <c r="G203" s="16">
        <v>120060</v>
      </c>
      <c r="H203" s="16">
        <v>0</v>
      </c>
      <c r="I203" s="16">
        <v>10409060</v>
      </c>
      <c r="J203" s="16">
        <v>0</v>
      </c>
      <c r="L203" t="s">
        <v>51</v>
      </c>
      <c r="M203" s="1">
        <f>+G202+G204+G205+G206+G213+G214+G217</f>
        <v>13778917</v>
      </c>
    </row>
    <row r="204" spans="1:13" x14ac:dyDescent="0.2">
      <c r="B204" s="16">
        <v>10</v>
      </c>
      <c r="C204" s="17">
        <v>43546</v>
      </c>
      <c r="D204" s="18" t="s">
        <v>215</v>
      </c>
      <c r="G204" s="16">
        <v>5419000</v>
      </c>
      <c r="H204" s="16">
        <v>0</v>
      </c>
      <c r="I204" s="16">
        <v>23103060</v>
      </c>
      <c r="J204" s="16">
        <v>0</v>
      </c>
      <c r="M204" s="1">
        <f>+M203+M202</f>
        <v>15711777</v>
      </c>
    </row>
    <row r="205" spans="1:13" x14ac:dyDescent="0.2">
      <c r="B205" s="16">
        <v>11</v>
      </c>
      <c r="C205" s="17">
        <v>43549</v>
      </c>
      <c r="D205" s="18" t="s">
        <v>216</v>
      </c>
      <c r="G205" s="16">
        <v>1000000</v>
      </c>
      <c r="H205" s="16">
        <v>0</v>
      </c>
      <c r="I205" s="16">
        <v>24103060</v>
      </c>
      <c r="J205" s="16">
        <v>0</v>
      </c>
    </row>
    <row r="206" spans="1:13" x14ac:dyDescent="0.2">
      <c r="B206" s="16">
        <v>12</v>
      </c>
      <c r="C206" s="17">
        <v>43551</v>
      </c>
      <c r="D206" s="18" t="s">
        <v>217</v>
      </c>
      <c r="G206" s="16">
        <v>439000</v>
      </c>
      <c r="H206" s="16">
        <v>0</v>
      </c>
      <c r="I206" s="16">
        <v>24542060</v>
      </c>
      <c r="J206" s="16">
        <v>0</v>
      </c>
    </row>
    <row r="207" spans="1:13" x14ac:dyDescent="0.2">
      <c r="B207" s="16">
        <v>13</v>
      </c>
      <c r="C207" s="17">
        <v>43553</v>
      </c>
      <c r="D207" s="18" t="s">
        <v>218</v>
      </c>
      <c r="G207" s="16">
        <v>425000</v>
      </c>
      <c r="H207" s="16">
        <v>0</v>
      </c>
      <c r="I207" s="16">
        <v>24967060</v>
      </c>
      <c r="J207" s="16">
        <v>0</v>
      </c>
    </row>
    <row r="208" spans="1:13" x14ac:dyDescent="0.2">
      <c r="B208" s="16">
        <v>15</v>
      </c>
      <c r="C208" s="17">
        <v>43560</v>
      </c>
      <c r="D208" s="18" t="s">
        <v>219</v>
      </c>
      <c r="G208" s="16">
        <v>300000</v>
      </c>
      <c r="H208" s="16">
        <v>0</v>
      </c>
      <c r="I208" s="16">
        <v>32767060</v>
      </c>
      <c r="J208" s="16">
        <v>0</v>
      </c>
    </row>
    <row r="209" spans="1:13" x14ac:dyDescent="0.2">
      <c r="B209" s="16">
        <v>17</v>
      </c>
      <c r="C209" s="17">
        <v>43581</v>
      </c>
      <c r="D209" s="18" t="s">
        <v>220</v>
      </c>
      <c r="G209" s="16">
        <v>450000</v>
      </c>
      <c r="H209" s="16">
        <v>0</v>
      </c>
      <c r="I209" s="16">
        <v>33342060</v>
      </c>
      <c r="J209" s="16">
        <v>0</v>
      </c>
    </row>
    <row r="210" spans="1:13" x14ac:dyDescent="0.2">
      <c r="B210" s="16">
        <v>18</v>
      </c>
      <c r="C210" s="17">
        <v>43584</v>
      </c>
      <c r="D210" s="18" t="s">
        <v>221</v>
      </c>
      <c r="G210" s="16">
        <v>130000</v>
      </c>
      <c r="H210" s="16">
        <v>0</v>
      </c>
      <c r="I210" s="16">
        <v>33472060</v>
      </c>
      <c r="J210" s="16">
        <v>0</v>
      </c>
    </row>
    <row r="211" spans="1:13" x14ac:dyDescent="0.2">
      <c r="B211" s="16">
        <v>22</v>
      </c>
      <c r="C211" s="17">
        <v>43616</v>
      </c>
      <c r="D211" s="18" t="s">
        <v>222</v>
      </c>
      <c r="G211" s="16">
        <v>105000</v>
      </c>
      <c r="H211" s="16">
        <v>0</v>
      </c>
      <c r="I211" s="16">
        <v>47702060</v>
      </c>
      <c r="J211" s="16">
        <v>0</v>
      </c>
    </row>
    <row r="212" spans="1:13" x14ac:dyDescent="0.2">
      <c r="B212" s="16">
        <v>23</v>
      </c>
      <c r="C212" s="17">
        <v>43629</v>
      </c>
      <c r="D212" s="18" t="s">
        <v>223</v>
      </c>
      <c r="G212" s="16">
        <v>104400</v>
      </c>
      <c r="H212" s="16">
        <v>0</v>
      </c>
      <c r="I212" s="16">
        <v>47806460</v>
      </c>
      <c r="J212" s="16">
        <v>0</v>
      </c>
    </row>
    <row r="213" spans="1:13" x14ac:dyDescent="0.2">
      <c r="B213" s="16">
        <v>25</v>
      </c>
      <c r="C213" s="17">
        <v>43645</v>
      </c>
      <c r="D213" s="18" t="s">
        <v>224</v>
      </c>
      <c r="G213" s="16">
        <v>2281917</v>
      </c>
      <c r="H213" s="16">
        <v>0</v>
      </c>
      <c r="I213" s="16">
        <v>50213377</v>
      </c>
      <c r="J213" s="16">
        <v>0</v>
      </c>
    </row>
    <row r="214" spans="1:13" x14ac:dyDescent="0.2">
      <c r="B214" s="16">
        <v>33</v>
      </c>
      <c r="C214" s="17">
        <v>43684</v>
      </c>
      <c r="D214" s="18" t="s">
        <v>225</v>
      </c>
      <c r="G214" s="16">
        <v>1000000</v>
      </c>
      <c r="H214" s="16">
        <v>0</v>
      </c>
      <c r="I214" s="16">
        <v>64838377</v>
      </c>
      <c r="J214" s="16">
        <v>0</v>
      </c>
    </row>
    <row r="215" spans="1:13" x14ac:dyDescent="0.2">
      <c r="B215" s="16">
        <v>34</v>
      </c>
      <c r="C215" s="17">
        <v>43692</v>
      </c>
      <c r="D215" s="18" t="s">
        <v>226</v>
      </c>
      <c r="G215" s="16">
        <v>104400</v>
      </c>
      <c r="H215" s="16">
        <v>0</v>
      </c>
      <c r="I215" s="16">
        <v>64942777</v>
      </c>
      <c r="J215" s="16">
        <v>0</v>
      </c>
    </row>
    <row r="216" spans="1:13" x14ac:dyDescent="0.2">
      <c r="B216" s="16">
        <v>37</v>
      </c>
      <c r="C216" s="17">
        <v>43693</v>
      </c>
      <c r="D216" s="18" t="s">
        <v>227</v>
      </c>
      <c r="G216" s="16">
        <v>194000</v>
      </c>
      <c r="H216" s="16">
        <v>0</v>
      </c>
      <c r="I216" s="16">
        <v>75336777</v>
      </c>
      <c r="J216" s="16">
        <v>0</v>
      </c>
    </row>
    <row r="217" spans="1:13" x14ac:dyDescent="0.2">
      <c r="B217" s="16">
        <v>38</v>
      </c>
      <c r="C217" s="17">
        <v>43696</v>
      </c>
      <c r="D217" s="18" t="s">
        <v>228</v>
      </c>
      <c r="G217" s="16">
        <v>450000</v>
      </c>
      <c r="H217" s="16">
        <v>0</v>
      </c>
      <c r="I217" s="16">
        <v>75786777</v>
      </c>
      <c r="J217" s="16">
        <v>0</v>
      </c>
    </row>
    <row r="218" spans="1:13" x14ac:dyDescent="0.2">
      <c r="G218" s="1">
        <f>SUM(G202:G217)</f>
        <v>15711777</v>
      </c>
    </row>
    <row r="220" spans="1:13" x14ac:dyDescent="0.2">
      <c r="A220" s="12" t="s">
        <v>229</v>
      </c>
      <c r="H220" s="13" t="s">
        <v>47</v>
      </c>
    </row>
    <row r="221" spans="1:13" x14ac:dyDescent="0.2">
      <c r="B221" s="16">
        <v>4</v>
      </c>
      <c r="C221" s="17">
        <v>43496</v>
      </c>
      <c r="D221" s="18" t="s">
        <v>230</v>
      </c>
      <c r="G221" s="16">
        <v>120060</v>
      </c>
      <c r="H221" s="16">
        <v>0</v>
      </c>
      <c r="I221" s="16">
        <v>7220060</v>
      </c>
      <c r="J221" s="16">
        <v>0</v>
      </c>
      <c r="L221" t="s">
        <v>49</v>
      </c>
      <c r="M221" s="1">
        <f>+G221++G225+G226+G227+G231</f>
        <v>563860</v>
      </c>
    </row>
    <row r="222" spans="1:13" x14ac:dyDescent="0.2">
      <c r="B222" s="16">
        <v>9</v>
      </c>
      <c r="C222" s="17">
        <v>43551</v>
      </c>
      <c r="D222" s="18" t="s">
        <v>231</v>
      </c>
      <c r="G222" s="16">
        <v>439000</v>
      </c>
      <c r="H222" s="16">
        <v>0</v>
      </c>
      <c r="I222" s="16">
        <v>21909060</v>
      </c>
      <c r="J222" s="16">
        <v>0</v>
      </c>
      <c r="L222" t="s">
        <v>51</v>
      </c>
      <c r="M222" s="1">
        <f>+G222+G223+G224+G228+G229+G230+G232+G233</f>
        <v>8589699</v>
      </c>
    </row>
    <row r="223" spans="1:13" x14ac:dyDescent="0.2">
      <c r="B223" s="16">
        <v>10</v>
      </c>
      <c r="C223" s="17">
        <v>43553</v>
      </c>
      <c r="D223" s="18" t="s">
        <v>232</v>
      </c>
      <c r="G223" s="16">
        <v>150000</v>
      </c>
      <c r="H223" s="16">
        <v>0</v>
      </c>
      <c r="I223" s="16">
        <v>22059060</v>
      </c>
      <c r="J223" s="16">
        <v>0</v>
      </c>
      <c r="M223" s="1">
        <f>+M222+M221</f>
        <v>9153559</v>
      </c>
    </row>
    <row r="224" spans="1:13" x14ac:dyDescent="0.2">
      <c r="B224" s="16">
        <v>11</v>
      </c>
      <c r="C224" s="17">
        <v>43560</v>
      </c>
      <c r="D224" s="18" t="s">
        <v>233</v>
      </c>
      <c r="G224" s="16">
        <v>200000</v>
      </c>
      <c r="H224" s="16">
        <v>0</v>
      </c>
      <c r="I224" s="16">
        <v>22259060</v>
      </c>
      <c r="J224" s="16">
        <v>0</v>
      </c>
    </row>
    <row r="225" spans="1:13" x14ac:dyDescent="0.2">
      <c r="B225" s="16">
        <v>14</v>
      </c>
      <c r="C225" s="17">
        <v>43584</v>
      </c>
      <c r="D225" s="18" t="s">
        <v>234</v>
      </c>
      <c r="G225" s="16">
        <v>130000</v>
      </c>
      <c r="H225" s="16">
        <v>0</v>
      </c>
      <c r="I225" s="16">
        <v>29514060</v>
      </c>
      <c r="J225" s="16">
        <v>0</v>
      </c>
    </row>
    <row r="226" spans="1:13" x14ac:dyDescent="0.2">
      <c r="B226" s="16">
        <v>17</v>
      </c>
      <c r="C226" s="17">
        <v>43616</v>
      </c>
      <c r="D226" s="18" t="s">
        <v>235</v>
      </c>
      <c r="G226" s="16">
        <v>105000</v>
      </c>
      <c r="H226" s="16">
        <v>0</v>
      </c>
      <c r="I226" s="16">
        <v>36744060</v>
      </c>
      <c r="J226" s="16">
        <v>0</v>
      </c>
    </row>
    <row r="227" spans="1:13" x14ac:dyDescent="0.2">
      <c r="B227" s="16">
        <v>19</v>
      </c>
      <c r="C227" s="17">
        <v>43629</v>
      </c>
      <c r="D227" s="18" t="s">
        <v>236</v>
      </c>
      <c r="G227" s="16">
        <v>104400</v>
      </c>
      <c r="H227" s="16">
        <v>0</v>
      </c>
      <c r="I227" s="16">
        <v>43848460</v>
      </c>
      <c r="J227" s="16">
        <v>0</v>
      </c>
    </row>
    <row r="228" spans="1:13" x14ac:dyDescent="0.2">
      <c r="B228" s="16">
        <v>21</v>
      </c>
      <c r="C228" s="17">
        <v>43645</v>
      </c>
      <c r="D228" s="18" t="s">
        <v>237</v>
      </c>
      <c r="G228" s="16">
        <v>1920699</v>
      </c>
      <c r="H228" s="16">
        <v>0</v>
      </c>
      <c r="I228" s="16">
        <v>45894159</v>
      </c>
      <c r="J228" s="16">
        <v>0</v>
      </c>
    </row>
    <row r="229" spans="1:13" x14ac:dyDescent="0.2">
      <c r="B229" s="16">
        <v>25</v>
      </c>
      <c r="C229" s="17">
        <v>43677</v>
      </c>
      <c r="D229" s="18" t="s">
        <v>238</v>
      </c>
      <c r="G229" s="16">
        <v>1000000</v>
      </c>
      <c r="H229" s="16">
        <v>0</v>
      </c>
      <c r="I229" s="16">
        <v>54019159</v>
      </c>
      <c r="J229" s="16">
        <v>0</v>
      </c>
    </row>
    <row r="230" spans="1:13" x14ac:dyDescent="0.2">
      <c r="B230" s="16">
        <v>26</v>
      </c>
      <c r="C230" s="17">
        <v>43686</v>
      </c>
      <c r="D230" s="18" t="s">
        <v>239</v>
      </c>
      <c r="G230" s="16">
        <v>200000</v>
      </c>
      <c r="H230" s="16">
        <v>0</v>
      </c>
      <c r="I230" s="16">
        <v>54219159</v>
      </c>
      <c r="J230" s="16">
        <v>0</v>
      </c>
    </row>
    <row r="231" spans="1:13" x14ac:dyDescent="0.2">
      <c r="B231" s="16">
        <v>27</v>
      </c>
      <c r="C231" s="17">
        <v>43692</v>
      </c>
      <c r="D231" s="18" t="s">
        <v>240</v>
      </c>
      <c r="G231" s="16">
        <v>104400</v>
      </c>
      <c r="H231" s="16">
        <v>0</v>
      </c>
      <c r="I231" s="16">
        <v>54323559</v>
      </c>
      <c r="J231" s="16">
        <v>0</v>
      </c>
    </row>
    <row r="232" spans="1:13" x14ac:dyDescent="0.2">
      <c r="B232" s="16">
        <v>31</v>
      </c>
      <c r="C232" s="17">
        <v>43700</v>
      </c>
      <c r="D232" s="18" t="s">
        <v>241</v>
      </c>
      <c r="G232" s="16">
        <v>600000</v>
      </c>
      <c r="H232" s="16">
        <v>0</v>
      </c>
      <c r="I232" s="16">
        <v>65248559</v>
      </c>
      <c r="J232" s="16">
        <v>0</v>
      </c>
    </row>
    <row r="233" spans="1:13" x14ac:dyDescent="0.2">
      <c r="B233" s="16">
        <v>39</v>
      </c>
      <c r="C233" s="17">
        <v>43817</v>
      </c>
      <c r="D233" s="18" t="s">
        <v>242</v>
      </c>
      <c r="G233" s="16">
        <v>4080000</v>
      </c>
      <c r="H233" s="16">
        <v>0</v>
      </c>
      <c r="I233" s="16">
        <v>93018559</v>
      </c>
      <c r="J233" s="16">
        <v>0</v>
      </c>
    </row>
    <row r="235" spans="1:13" x14ac:dyDescent="0.2">
      <c r="C235" s="19" t="s">
        <v>211</v>
      </c>
      <c r="G235" s="20">
        <v>135018559</v>
      </c>
      <c r="H235" s="20">
        <v>144396620</v>
      </c>
      <c r="I235" s="20">
        <v>93018559</v>
      </c>
      <c r="J235" s="20">
        <v>0</v>
      </c>
    </row>
    <row r="236" spans="1:13" x14ac:dyDescent="0.2">
      <c r="G236" s="1"/>
    </row>
    <row r="238" spans="1:13" x14ac:dyDescent="0.2">
      <c r="A238" s="12" t="s">
        <v>243</v>
      </c>
      <c r="H238" s="13" t="s">
        <v>47</v>
      </c>
    </row>
    <row r="239" spans="1:13" x14ac:dyDescent="0.2">
      <c r="I239" s="14"/>
      <c r="J239" s="15">
        <v>0</v>
      </c>
      <c r="L239" t="s">
        <v>49</v>
      </c>
      <c r="M239" s="1">
        <f>+G241+G242+G244+G246+G247+G248</f>
        <v>843800</v>
      </c>
    </row>
    <row r="240" spans="1:13" x14ac:dyDescent="0.2">
      <c r="B240" s="16">
        <v>3</v>
      </c>
      <c r="C240" s="17">
        <v>43496</v>
      </c>
      <c r="D240" s="18" t="s">
        <v>244</v>
      </c>
      <c r="G240" s="16">
        <v>120060</v>
      </c>
      <c r="H240" s="16">
        <v>0</v>
      </c>
      <c r="I240" s="16">
        <v>220060</v>
      </c>
      <c r="J240" s="16">
        <v>0</v>
      </c>
      <c r="L240" t="s">
        <v>51</v>
      </c>
      <c r="M240" s="1">
        <f>+G240+G243+G245+G249+G250+G251</f>
        <v>3069060</v>
      </c>
    </row>
    <row r="241" spans="2:13" x14ac:dyDescent="0.2">
      <c r="B241" s="16">
        <v>9</v>
      </c>
      <c r="C241" s="17">
        <v>43539</v>
      </c>
      <c r="D241" s="18" t="s">
        <v>245</v>
      </c>
      <c r="G241" s="16">
        <v>100000</v>
      </c>
      <c r="H241" s="16">
        <v>0</v>
      </c>
      <c r="I241" s="16">
        <v>21470060</v>
      </c>
      <c r="J241" s="16">
        <v>0</v>
      </c>
      <c r="M241" s="1">
        <f>+M240+M239</f>
        <v>3912860</v>
      </c>
    </row>
    <row r="242" spans="2:13" x14ac:dyDescent="0.2">
      <c r="B242" s="16">
        <v>10</v>
      </c>
      <c r="C242" s="17">
        <v>43539</v>
      </c>
      <c r="D242" s="18" t="s">
        <v>246</v>
      </c>
      <c r="G242" s="16">
        <v>300000</v>
      </c>
      <c r="H242" s="16">
        <v>0</v>
      </c>
      <c r="I242" s="16">
        <v>21770060</v>
      </c>
      <c r="J242" s="16">
        <v>0</v>
      </c>
    </row>
    <row r="243" spans="2:13" x14ac:dyDescent="0.2">
      <c r="B243" s="16">
        <v>12</v>
      </c>
      <c r="C243" s="17">
        <v>43554</v>
      </c>
      <c r="D243" s="18" t="s">
        <v>247</v>
      </c>
      <c r="G243" s="16">
        <v>439000</v>
      </c>
      <c r="H243" s="16">
        <v>0</v>
      </c>
      <c r="I243" s="16">
        <v>26629060</v>
      </c>
      <c r="J243" s="16">
        <v>0</v>
      </c>
    </row>
    <row r="244" spans="2:13" x14ac:dyDescent="0.2">
      <c r="B244" s="16">
        <v>15</v>
      </c>
      <c r="C244" s="17">
        <v>43584</v>
      </c>
      <c r="D244" s="18" t="s">
        <v>196</v>
      </c>
      <c r="G244" s="16">
        <v>130000</v>
      </c>
      <c r="H244" s="16">
        <v>0</v>
      </c>
      <c r="I244" s="16">
        <v>33884060</v>
      </c>
      <c r="J244" s="16">
        <v>0</v>
      </c>
    </row>
    <row r="245" spans="2:13" x14ac:dyDescent="0.2">
      <c r="B245" s="16">
        <v>19</v>
      </c>
      <c r="C245" s="17">
        <v>43609</v>
      </c>
      <c r="D245" s="18" t="s">
        <v>248</v>
      </c>
      <c r="G245" s="16">
        <v>163000</v>
      </c>
      <c r="H245" s="16">
        <v>0</v>
      </c>
      <c r="I245" s="16">
        <v>41297060</v>
      </c>
      <c r="J245" s="16">
        <v>0</v>
      </c>
      <c r="L245" t="s">
        <v>49</v>
      </c>
      <c r="M245" s="1">
        <f>+M239+M221+M202+M175+M147+M118+M90+M74+M24</f>
        <v>25594210</v>
      </c>
    </row>
    <row r="246" spans="2:13" x14ac:dyDescent="0.2">
      <c r="B246" s="16">
        <v>20</v>
      </c>
      <c r="C246" s="17">
        <v>43616</v>
      </c>
      <c r="D246" s="18" t="s">
        <v>249</v>
      </c>
      <c r="G246" s="16">
        <v>105000</v>
      </c>
      <c r="H246" s="16">
        <v>0</v>
      </c>
      <c r="I246" s="16">
        <v>41402060</v>
      </c>
      <c r="J246" s="16">
        <v>0</v>
      </c>
      <c r="L246" t="s">
        <v>51</v>
      </c>
      <c r="M246" s="1">
        <f>+M240+M222+M203+M176+M148+M119+M91+M75+M25</f>
        <v>123398432</v>
      </c>
    </row>
    <row r="247" spans="2:13" x14ac:dyDescent="0.2">
      <c r="B247" s="16">
        <v>21</v>
      </c>
      <c r="C247" s="17">
        <v>43629</v>
      </c>
      <c r="D247" s="18" t="s">
        <v>250</v>
      </c>
      <c r="G247" s="16">
        <v>104400</v>
      </c>
      <c r="H247" s="16">
        <v>0</v>
      </c>
      <c r="I247" s="16">
        <v>41506460</v>
      </c>
      <c r="J247" s="16">
        <v>0</v>
      </c>
    </row>
    <row r="248" spans="2:13" x14ac:dyDescent="0.2">
      <c r="B248" s="16">
        <v>29</v>
      </c>
      <c r="C248" s="17">
        <v>43692</v>
      </c>
      <c r="D248" s="18" t="s">
        <v>251</v>
      </c>
      <c r="G248" s="16">
        <v>104400</v>
      </c>
      <c r="H248" s="16">
        <v>0</v>
      </c>
      <c r="I248" s="16">
        <v>59363040</v>
      </c>
      <c r="J248" s="16">
        <v>0</v>
      </c>
      <c r="M248" s="1">
        <f>+M246+M245</f>
        <v>148992642</v>
      </c>
    </row>
    <row r="249" spans="2:13" x14ac:dyDescent="0.2">
      <c r="B249" s="16">
        <v>36</v>
      </c>
      <c r="C249" s="17">
        <v>43738</v>
      </c>
      <c r="D249" s="18" t="s">
        <v>252</v>
      </c>
      <c r="G249" s="16">
        <v>997000</v>
      </c>
      <c r="H249" s="16">
        <v>0</v>
      </c>
      <c r="I249" s="16">
        <v>83560040</v>
      </c>
      <c r="J249" s="16">
        <v>0</v>
      </c>
    </row>
    <row r="250" spans="2:13" x14ac:dyDescent="0.2">
      <c r="B250" s="16">
        <v>37</v>
      </c>
      <c r="C250" s="17">
        <v>43749</v>
      </c>
      <c r="D250" s="18" t="s">
        <v>253</v>
      </c>
      <c r="G250" s="16">
        <v>600000</v>
      </c>
      <c r="H250" s="16">
        <v>0</v>
      </c>
      <c r="I250" s="16">
        <v>84160040</v>
      </c>
      <c r="J250" s="16">
        <v>0</v>
      </c>
    </row>
    <row r="251" spans="2:13" x14ac:dyDescent="0.2">
      <c r="B251" s="16">
        <v>38</v>
      </c>
      <c r="C251" s="17">
        <v>43755</v>
      </c>
      <c r="D251" s="18" t="s">
        <v>254</v>
      </c>
      <c r="G251" s="16">
        <v>750000</v>
      </c>
      <c r="H251" s="16">
        <v>0</v>
      </c>
      <c r="I251" s="16">
        <v>84910040</v>
      </c>
      <c r="J251" s="16">
        <v>0</v>
      </c>
    </row>
    <row r="252" spans="2:13" x14ac:dyDescent="0.2">
      <c r="B252" s="16"/>
      <c r="C252" s="17"/>
      <c r="D252" s="18"/>
      <c r="G252" s="16"/>
      <c r="H252" s="16"/>
      <c r="I252" s="16"/>
      <c r="J252" s="16"/>
    </row>
    <row r="253" spans="2:13" x14ac:dyDescent="0.2">
      <c r="C253" s="19" t="s">
        <v>211</v>
      </c>
      <c r="G253" s="20"/>
      <c r="H253" s="20">
        <v>137097820</v>
      </c>
      <c r="I253" s="20">
        <v>92285040</v>
      </c>
      <c r="J253" s="20">
        <v>0</v>
      </c>
    </row>
    <row r="254" spans="2:13" x14ac:dyDescent="0.2">
      <c r="G254" s="1"/>
    </row>
    <row r="256" spans="2:13" x14ac:dyDescent="0.2">
      <c r="C256" s="19" t="s">
        <v>255</v>
      </c>
      <c r="G256" s="20">
        <v>1563235955</v>
      </c>
      <c r="H256" s="20">
        <v>1458567414</v>
      </c>
      <c r="I256" s="20">
        <v>1068287055</v>
      </c>
      <c r="J256" s="20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J32"/>
  <sheetViews>
    <sheetView view="pageBreakPreview" zoomScale="60" workbookViewId="0">
      <selection activeCell="I31" sqref="I31"/>
    </sheetView>
  </sheetViews>
  <sheetFormatPr defaultRowHeight="12.75" x14ac:dyDescent="0.2"/>
  <cols>
    <col min="2" max="2" width="4.7109375" customWidth="1"/>
    <col min="3" max="3" width="3.28515625" customWidth="1"/>
    <col min="4" max="4" width="14" customWidth="1"/>
    <col min="5" max="5" width="2.42578125" customWidth="1"/>
    <col min="6" max="6" width="14.5703125" customWidth="1"/>
    <col min="7" max="7" width="4.42578125" customWidth="1"/>
    <col min="8" max="8" width="15" customWidth="1"/>
    <col min="9" max="10" width="19.5703125" customWidth="1"/>
  </cols>
  <sheetData>
    <row r="2" spans="2:10" ht="24" customHeight="1" x14ac:dyDescent="0.2">
      <c r="B2" s="37"/>
      <c r="C2" s="37"/>
      <c r="D2" s="25"/>
      <c r="E2" s="25"/>
      <c r="F2" s="25"/>
      <c r="G2" s="25"/>
      <c r="H2" s="25"/>
      <c r="I2" s="25"/>
    </row>
    <row r="3" spans="2:10" ht="24" customHeight="1" x14ac:dyDescent="0.2">
      <c r="B3" s="41" t="s">
        <v>269</v>
      </c>
      <c r="C3" s="41"/>
      <c r="D3" s="25"/>
      <c r="E3" s="25"/>
      <c r="F3" s="25"/>
      <c r="G3" s="25"/>
      <c r="H3" s="25"/>
      <c r="I3" s="25"/>
    </row>
    <row r="4" spans="2:10" ht="24" customHeight="1" x14ac:dyDescent="0.2">
      <c r="B4" s="37"/>
      <c r="C4" s="37"/>
      <c r="D4" s="25"/>
      <c r="E4" s="25"/>
      <c r="F4" s="25"/>
      <c r="G4" s="25"/>
      <c r="H4" s="25"/>
      <c r="I4" s="25"/>
    </row>
    <row r="5" spans="2:10" x14ac:dyDescent="0.2">
      <c r="B5" s="25"/>
      <c r="C5" s="25"/>
      <c r="D5" s="25"/>
      <c r="E5" s="25"/>
      <c r="F5" s="25"/>
      <c r="G5" s="25"/>
      <c r="H5" s="25"/>
      <c r="I5" s="25"/>
    </row>
    <row r="6" spans="2:10" ht="18" customHeight="1" x14ac:dyDescent="0.2">
      <c r="B6" s="27" t="s">
        <v>271</v>
      </c>
      <c r="C6" s="27"/>
      <c r="D6" s="28"/>
      <c r="E6" s="29" t="s">
        <v>270</v>
      </c>
      <c r="F6" s="27" t="s">
        <v>31</v>
      </c>
      <c r="G6" s="27"/>
      <c r="H6" s="28"/>
      <c r="I6" s="28"/>
    </row>
    <row r="7" spans="2:10" ht="18" customHeight="1" x14ac:dyDescent="0.2">
      <c r="B7" s="27" t="s">
        <v>272</v>
      </c>
      <c r="C7" s="27"/>
      <c r="D7" s="28"/>
      <c r="E7" s="29" t="s">
        <v>270</v>
      </c>
      <c r="F7" s="30" t="s">
        <v>33</v>
      </c>
      <c r="G7" s="30"/>
      <c r="H7" s="28"/>
      <c r="I7" s="28"/>
    </row>
    <row r="8" spans="2:10" ht="18" customHeight="1" x14ac:dyDescent="0.2">
      <c r="B8" s="27" t="s">
        <v>273</v>
      </c>
      <c r="C8" s="27"/>
      <c r="D8" s="28"/>
      <c r="E8" s="29" t="s">
        <v>270</v>
      </c>
      <c r="F8" s="40">
        <v>43101</v>
      </c>
      <c r="G8" s="31" t="s">
        <v>274</v>
      </c>
      <c r="H8" s="40">
        <v>43465</v>
      </c>
      <c r="I8" s="32"/>
    </row>
    <row r="9" spans="2:10" ht="14.25" x14ac:dyDescent="0.2">
      <c r="B9" s="28"/>
      <c r="C9" s="28"/>
      <c r="D9" s="28"/>
      <c r="E9" s="28"/>
      <c r="F9" s="28"/>
      <c r="G9" s="28"/>
      <c r="H9" s="28"/>
      <c r="I9" s="28"/>
    </row>
    <row r="10" spans="2:10" ht="14.25" x14ac:dyDescent="0.2">
      <c r="D10" s="28"/>
      <c r="E10" s="28"/>
      <c r="F10" s="28"/>
      <c r="G10" s="28"/>
      <c r="H10" s="28"/>
      <c r="I10" s="28"/>
    </row>
    <row r="11" spans="2:10" ht="14.25" x14ac:dyDescent="0.2">
      <c r="B11" s="28"/>
      <c r="C11" s="28"/>
      <c r="D11" s="28"/>
      <c r="E11" s="28"/>
      <c r="F11" s="28"/>
      <c r="G11" s="28"/>
      <c r="H11" s="28"/>
      <c r="I11" s="28"/>
    </row>
    <row r="12" spans="2:10" ht="14.25" x14ac:dyDescent="0.2">
      <c r="B12" s="39">
        <v>1</v>
      </c>
      <c r="C12" s="39"/>
      <c r="D12" s="33" t="s">
        <v>256</v>
      </c>
      <c r="E12" s="33"/>
      <c r="F12" s="33"/>
      <c r="G12" s="33"/>
      <c r="H12" s="33"/>
      <c r="I12" s="33"/>
      <c r="J12" s="33"/>
    </row>
    <row r="13" spans="2:10" ht="14.25" x14ac:dyDescent="0.2">
      <c r="B13" s="39"/>
      <c r="C13" s="39"/>
      <c r="D13" s="28"/>
      <c r="E13" s="28"/>
      <c r="F13" s="28"/>
      <c r="G13" s="28"/>
      <c r="H13" s="28"/>
      <c r="I13" s="28"/>
      <c r="J13" s="28"/>
    </row>
    <row r="14" spans="2:10" ht="14.25" x14ac:dyDescent="0.2">
      <c r="B14" s="39"/>
      <c r="C14" s="33" t="s">
        <v>258</v>
      </c>
      <c r="D14" s="33" t="s">
        <v>257</v>
      </c>
      <c r="F14" s="33"/>
      <c r="G14" s="33"/>
      <c r="H14" s="33"/>
      <c r="I14" s="33">
        <v>343315000</v>
      </c>
      <c r="J14" s="33"/>
    </row>
    <row r="15" spans="2:10" ht="16.5" x14ac:dyDescent="0.35">
      <c r="B15" s="39"/>
      <c r="C15" s="33" t="s">
        <v>258</v>
      </c>
      <c r="D15" s="33" t="s">
        <v>259</v>
      </c>
      <c r="F15" s="33"/>
      <c r="G15" s="33"/>
      <c r="H15" s="33"/>
      <c r="I15" s="38">
        <v>367746400</v>
      </c>
      <c r="J15" s="33"/>
    </row>
    <row r="16" spans="2:10" ht="14.25" x14ac:dyDescent="0.2">
      <c r="B16" s="39"/>
      <c r="C16" s="39"/>
      <c r="D16" s="33"/>
      <c r="E16" s="33"/>
      <c r="F16" s="33"/>
      <c r="G16" s="33"/>
      <c r="H16" s="33"/>
      <c r="I16" s="33"/>
      <c r="J16" s="34">
        <f>+I14+I15</f>
        <v>711061400</v>
      </c>
    </row>
    <row r="17" spans="2:10" ht="14.25" x14ac:dyDescent="0.2">
      <c r="B17" s="39"/>
      <c r="C17" s="39"/>
      <c r="D17" s="33"/>
      <c r="E17" s="33"/>
      <c r="F17" s="33"/>
      <c r="G17" s="33"/>
      <c r="H17" s="33"/>
      <c r="I17" s="33"/>
      <c r="J17" s="33"/>
    </row>
    <row r="18" spans="2:10" ht="16.5" x14ac:dyDescent="0.35">
      <c r="B18" s="39">
        <v>2</v>
      </c>
      <c r="C18" s="39"/>
      <c r="D18" s="33" t="s">
        <v>264</v>
      </c>
      <c r="E18" s="33"/>
      <c r="F18" s="33"/>
      <c r="G18" s="33"/>
      <c r="H18" s="33"/>
      <c r="I18" s="38">
        <v>16727000</v>
      </c>
      <c r="J18" s="33"/>
    </row>
    <row r="19" spans="2:10" ht="14.25" x14ac:dyDescent="0.2">
      <c r="B19" s="39"/>
      <c r="C19" s="39"/>
      <c r="D19" s="33"/>
      <c r="E19" s="33"/>
      <c r="F19" s="33"/>
      <c r="G19" s="33"/>
      <c r="H19" s="33"/>
      <c r="I19" s="33"/>
      <c r="J19" s="34">
        <f>+I18</f>
        <v>16727000</v>
      </c>
    </row>
    <row r="20" spans="2:10" ht="14.25" x14ac:dyDescent="0.2">
      <c r="B20" s="39"/>
      <c r="C20" s="39"/>
      <c r="D20" s="33"/>
      <c r="E20" s="33"/>
      <c r="F20" s="33"/>
      <c r="G20" s="33"/>
      <c r="H20" s="33"/>
      <c r="I20" s="33"/>
      <c r="J20" s="33"/>
    </row>
    <row r="21" spans="2:10" ht="14.25" x14ac:dyDescent="0.2">
      <c r="B21" s="39">
        <v>3</v>
      </c>
      <c r="C21" s="39"/>
      <c r="D21" s="33" t="s">
        <v>261</v>
      </c>
      <c r="E21" s="33"/>
      <c r="F21" s="33"/>
      <c r="G21" s="33"/>
      <c r="H21" s="33"/>
      <c r="I21" s="33"/>
      <c r="J21" s="33"/>
    </row>
    <row r="22" spans="2:10" ht="16.5" x14ac:dyDescent="0.35">
      <c r="B22" s="39"/>
      <c r="C22" s="39"/>
      <c r="D22" s="33" t="s">
        <v>260</v>
      </c>
      <c r="E22" s="33"/>
      <c r="F22" s="33"/>
      <c r="G22" s="33"/>
      <c r="H22" s="33"/>
      <c r="I22" s="38">
        <v>20597500</v>
      </c>
      <c r="J22" s="33"/>
    </row>
    <row r="23" spans="2:10" ht="14.25" x14ac:dyDescent="0.2">
      <c r="B23" s="39"/>
      <c r="C23" s="39"/>
      <c r="D23" s="33"/>
      <c r="E23" s="33"/>
      <c r="F23" s="33"/>
      <c r="G23" s="33"/>
      <c r="H23" s="33"/>
      <c r="I23" s="33"/>
      <c r="J23" s="34">
        <f>+I22</f>
        <v>20597500</v>
      </c>
    </row>
    <row r="24" spans="2:10" ht="14.25" x14ac:dyDescent="0.2">
      <c r="B24" s="39"/>
      <c r="C24" s="39"/>
      <c r="D24" s="28"/>
      <c r="E24" s="28"/>
      <c r="F24" s="28"/>
      <c r="G24" s="28"/>
      <c r="H24" s="28"/>
      <c r="I24" s="28"/>
      <c r="J24" s="33"/>
    </row>
    <row r="25" spans="2:10" ht="16.5" x14ac:dyDescent="0.35">
      <c r="B25" s="39">
        <v>4</v>
      </c>
      <c r="C25" s="39"/>
      <c r="D25" s="33" t="s">
        <v>262</v>
      </c>
      <c r="E25" s="33"/>
      <c r="F25" s="33"/>
      <c r="G25" s="33"/>
      <c r="H25" s="33"/>
      <c r="I25" s="38">
        <f>127512114+34736290</f>
        <v>162248404</v>
      </c>
      <c r="J25" s="33"/>
    </row>
    <row r="26" spans="2:10" ht="14.25" x14ac:dyDescent="0.2">
      <c r="B26" s="39"/>
      <c r="C26" s="39"/>
      <c r="D26" s="33"/>
      <c r="E26" s="33"/>
      <c r="F26" s="33"/>
      <c r="G26" s="33"/>
      <c r="H26" s="33"/>
      <c r="I26" s="33"/>
      <c r="J26" s="34">
        <f>+I25</f>
        <v>162248404</v>
      </c>
    </row>
    <row r="27" spans="2:10" ht="14.25" x14ac:dyDescent="0.2">
      <c r="B27" s="39"/>
      <c r="C27" s="39"/>
      <c r="D27" s="33"/>
      <c r="E27" s="33"/>
      <c r="F27" s="33"/>
      <c r="G27" s="33"/>
      <c r="H27" s="33"/>
      <c r="I27" s="33"/>
      <c r="J27" s="33"/>
    </row>
    <row r="28" spans="2:10" ht="16.5" x14ac:dyDescent="0.35">
      <c r="B28" s="39">
        <v>6</v>
      </c>
      <c r="C28" s="39"/>
      <c r="D28" s="33" t="s">
        <v>263</v>
      </c>
      <c r="E28" s="33"/>
      <c r="F28" s="33"/>
      <c r="G28" s="33"/>
      <c r="H28" s="33"/>
      <c r="I28" s="38">
        <v>52984210</v>
      </c>
      <c r="J28" s="33"/>
    </row>
    <row r="29" spans="2:10" ht="16.5" x14ac:dyDescent="0.35">
      <c r="D29" s="33"/>
      <c r="E29" s="33"/>
      <c r="F29" s="33"/>
      <c r="G29" s="33"/>
      <c r="H29" s="33"/>
      <c r="I29" s="33"/>
      <c r="J29" s="35">
        <f>+I28</f>
        <v>52984210</v>
      </c>
    </row>
    <row r="30" spans="2:10" ht="14.25" x14ac:dyDescent="0.2">
      <c r="D30" s="33"/>
      <c r="E30" s="33"/>
      <c r="F30" s="33"/>
      <c r="G30" s="33"/>
      <c r="H30" s="33"/>
      <c r="I30" s="33"/>
      <c r="J30" s="33"/>
    </row>
    <row r="31" spans="2:10" ht="14.25" x14ac:dyDescent="0.2">
      <c r="D31" s="33"/>
      <c r="E31" s="33"/>
      <c r="F31" s="33"/>
      <c r="G31" s="33"/>
      <c r="H31" s="33"/>
      <c r="I31" s="42" t="s">
        <v>265</v>
      </c>
      <c r="J31" s="36">
        <f>SUM(J16:J29)</f>
        <v>963618514</v>
      </c>
    </row>
    <row r="32" spans="2:10" x14ac:dyDescent="0.2">
      <c r="B32" s="26"/>
      <c r="C32" s="26"/>
      <c r="D32" s="26"/>
      <c r="E32" s="26"/>
      <c r="F32" s="26"/>
      <c r="G32" s="26"/>
      <c r="H32" s="26"/>
      <c r="I32" s="26"/>
    </row>
  </sheetData>
  <pageMargins left="0.7" right="0.7" top="0.75" bottom="0.75" header="0.3" footer="0.3"/>
  <pageSetup paperSize="9" scale="90" orientation="portrait" horizont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J32"/>
  <sheetViews>
    <sheetView view="pageBreakPreview" zoomScale="60" workbookViewId="0">
      <selection activeCell="M38" sqref="M38"/>
    </sheetView>
  </sheetViews>
  <sheetFormatPr defaultRowHeight="12.75" x14ac:dyDescent="0.2"/>
  <cols>
    <col min="2" max="2" width="4.7109375" customWidth="1"/>
    <col min="3" max="3" width="3.28515625" customWidth="1"/>
    <col min="4" max="4" width="14" customWidth="1"/>
    <col min="5" max="5" width="2.42578125" customWidth="1"/>
    <col min="6" max="6" width="14.5703125" customWidth="1"/>
    <col min="7" max="7" width="4.42578125" customWidth="1"/>
    <col min="8" max="8" width="15" customWidth="1"/>
    <col min="9" max="9" width="15.28515625" customWidth="1"/>
    <col min="10" max="10" width="20.28515625" customWidth="1"/>
  </cols>
  <sheetData>
    <row r="2" spans="2:10" ht="15.75" x14ac:dyDescent="0.2">
      <c r="B2" s="37"/>
      <c r="C2" s="37"/>
      <c r="D2" s="25"/>
      <c r="E2" s="25"/>
      <c r="F2" s="25"/>
      <c r="G2" s="25"/>
      <c r="H2" s="25"/>
      <c r="I2" s="25"/>
    </row>
    <row r="3" spans="2:10" ht="26.25" customHeight="1" x14ac:dyDescent="0.2">
      <c r="B3" s="41" t="s">
        <v>268</v>
      </c>
      <c r="C3" s="41"/>
      <c r="D3" s="25"/>
      <c r="E3" s="25"/>
      <c r="F3" s="25"/>
      <c r="G3" s="25"/>
      <c r="H3" s="25"/>
      <c r="I3" s="25"/>
    </row>
    <row r="4" spans="2:10" ht="15.75" x14ac:dyDescent="0.2">
      <c r="B4" s="37"/>
      <c r="C4" s="37"/>
      <c r="D4" s="25"/>
      <c r="E4" s="25"/>
      <c r="F4" s="25"/>
      <c r="G4" s="25"/>
      <c r="H4" s="25"/>
      <c r="I4" s="25"/>
    </row>
    <row r="5" spans="2:10" x14ac:dyDescent="0.2">
      <c r="B5" s="25"/>
      <c r="C5" s="25"/>
      <c r="D5" s="25"/>
      <c r="E5" s="25"/>
      <c r="F5" s="25"/>
      <c r="G5" s="25"/>
      <c r="H5" s="25"/>
      <c r="I5" s="25"/>
    </row>
    <row r="6" spans="2:10" ht="19.5" customHeight="1" x14ac:dyDescent="0.2">
      <c r="B6" s="27" t="s">
        <v>271</v>
      </c>
      <c r="C6" s="27"/>
      <c r="D6" s="28"/>
      <c r="E6" s="29" t="s">
        <v>270</v>
      </c>
      <c r="F6" s="27" t="s">
        <v>31</v>
      </c>
      <c r="G6" s="27"/>
      <c r="H6" s="28"/>
      <c r="I6" s="28"/>
    </row>
    <row r="7" spans="2:10" ht="19.5" customHeight="1" x14ac:dyDescent="0.2">
      <c r="B7" s="27" t="s">
        <v>272</v>
      </c>
      <c r="C7" s="27"/>
      <c r="D7" s="28"/>
      <c r="E7" s="29" t="s">
        <v>270</v>
      </c>
      <c r="F7" s="30" t="s">
        <v>33</v>
      </c>
      <c r="G7" s="30"/>
      <c r="H7" s="28"/>
      <c r="I7" s="28"/>
    </row>
    <row r="8" spans="2:10" ht="19.5" customHeight="1" x14ac:dyDescent="0.2">
      <c r="B8" s="27" t="s">
        <v>273</v>
      </c>
      <c r="C8" s="27"/>
      <c r="D8" s="28"/>
      <c r="E8" s="29" t="s">
        <v>270</v>
      </c>
      <c r="F8" s="40">
        <v>43466</v>
      </c>
      <c r="G8" s="31" t="s">
        <v>274</v>
      </c>
      <c r="H8" s="40">
        <v>43465</v>
      </c>
      <c r="I8" s="32"/>
    </row>
    <row r="9" spans="2:10" ht="14.25" x14ac:dyDescent="0.2">
      <c r="B9" s="28"/>
      <c r="C9" s="28"/>
      <c r="D9" s="28"/>
      <c r="E9" s="28"/>
      <c r="F9" s="28"/>
      <c r="G9" s="28"/>
      <c r="H9" s="28"/>
      <c r="I9" s="28"/>
    </row>
    <row r="10" spans="2:10" ht="14.25" x14ac:dyDescent="0.2">
      <c r="D10" s="28"/>
      <c r="E10" s="28"/>
      <c r="F10" s="28"/>
      <c r="G10" s="28"/>
      <c r="H10" s="28"/>
      <c r="I10" s="28"/>
    </row>
    <row r="11" spans="2:10" ht="14.25" x14ac:dyDescent="0.2">
      <c r="B11" s="28"/>
      <c r="C11" s="28"/>
      <c r="D11" s="28"/>
      <c r="E11" s="28"/>
      <c r="F11" s="28"/>
      <c r="G11" s="28"/>
      <c r="H11" s="28"/>
      <c r="I11" s="28"/>
    </row>
    <row r="12" spans="2:10" ht="14.25" x14ac:dyDescent="0.2">
      <c r="B12" s="39">
        <v>1</v>
      </c>
      <c r="C12" s="39"/>
      <c r="D12" s="33" t="s">
        <v>256</v>
      </c>
      <c r="E12" s="33"/>
      <c r="F12" s="33"/>
      <c r="G12" s="33"/>
      <c r="H12" s="33"/>
      <c r="I12" s="33"/>
      <c r="J12" s="33"/>
    </row>
    <row r="13" spans="2:10" ht="14.25" x14ac:dyDescent="0.2">
      <c r="B13" s="39"/>
      <c r="C13" s="39"/>
      <c r="D13" s="28"/>
      <c r="E13" s="28"/>
      <c r="F13" s="28"/>
      <c r="G13" s="28"/>
      <c r="H13" s="28"/>
      <c r="I13" s="28"/>
      <c r="J13" s="28"/>
    </row>
    <row r="14" spans="2:10" ht="14.25" x14ac:dyDescent="0.2">
      <c r="B14" s="39"/>
      <c r="C14" s="33" t="s">
        <v>258</v>
      </c>
      <c r="D14" s="33" t="s">
        <v>257</v>
      </c>
      <c r="F14" s="33"/>
      <c r="G14" s="33"/>
      <c r="H14" s="33"/>
      <c r="I14" s="33">
        <v>352710000</v>
      </c>
      <c r="J14" s="33"/>
    </row>
    <row r="15" spans="2:10" ht="14.25" x14ac:dyDescent="0.2">
      <c r="B15" s="39"/>
      <c r="C15" s="33" t="s">
        <v>258</v>
      </c>
      <c r="D15" s="33" t="s">
        <v>259</v>
      </c>
      <c r="F15" s="33"/>
      <c r="G15" s="33"/>
      <c r="H15" s="33"/>
      <c r="I15" s="33">
        <v>316702100</v>
      </c>
      <c r="J15" s="33"/>
    </row>
    <row r="16" spans="2:10" ht="14.25" x14ac:dyDescent="0.2">
      <c r="B16" s="39"/>
      <c r="C16" s="39"/>
      <c r="D16" s="33"/>
      <c r="E16" s="33"/>
      <c r="F16" s="33"/>
      <c r="G16" s="33"/>
      <c r="H16" s="33"/>
      <c r="I16" s="33"/>
      <c r="J16" s="34">
        <f>+I14+I15</f>
        <v>669412100</v>
      </c>
    </row>
    <row r="17" spans="2:10" ht="14.25" x14ac:dyDescent="0.2">
      <c r="B17" s="39"/>
      <c r="C17" s="39"/>
      <c r="D17" s="33"/>
      <c r="E17" s="33"/>
      <c r="F17" s="33"/>
      <c r="G17" s="33"/>
      <c r="H17" s="33"/>
      <c r="I17" s="33"/>
      <c r="J17" s="33"/>
    </row>
    <row r="18" spans="2:10" ht="14.25" x14ac:dyDescent="0.2">
      <c r="B18" s="39">
        <v>2</v>
      </c>
      <c r="C18" s="39"/>
      <c r="D18" s="33" t="s">
        <v>264</v>
      </c>
      <c r="E18" s="33"/>
      <c r="F18" s="33"/>
      <c r="G18" s="33"/>
      <c r="H18" s="33"/>
      <c r="I18" s="33">
        <v>27726500</v>
      </c>
      <c r="J18" s="33"/>
    </row>
    <row r="19" spans="2:10" ht="14.25" x14ac:dyDescent="0.2">
      <c r="B19" s="39"/>
      <c r="C19" s="39"/>
      <c r="D19" s="33"/>
      <c r="E19" s="33"/>
      <c r="F19" s="33"/>
      <c r="G19" s="33"/>
      <c r="H19" s="33"/>
      <c r="I19" s="33"/>
      <c r="J19" s="34">
        <f>+I18</f>
        <v>27726500</v>
      </c>
    </row>
    <row r="20" spans="2:10" ht="14.25" x14ac:dyDescent="0.2">
      <c r="B20" s="39"/>
      <c r="C20" s="39"/>
      <c r="D20" s="33"/>
      <c r="E20" s="33"/>
      <c r="F20" s="33"/>
      <c r="G20" s="33"/>
      <c r="H20" s="33"/>
      <c r="I20" s="33"/>
      <c r="J20" s="33"/>
    </row>
    <row r="21" spans="2:10" ht="14.25" x14ac:dyDescent="0.2">
      <c r="B21" s="39">
        <v>3</v>
      </c>
      <c r="C21" s="39"/>
      <c r="D21" s="33" t="s">
        <v>261</v>
      </c>
      <c r="E21" s="33"/>
      <c r="F21" s="33"/>
      <c r="G21" s="33"/>
      <c r="H21" s="33"/>
      <c r="I21" s="33"/>
      <c r="J21" s="33"/>
    </row>
    <row r="22" spans="2:10" ht="14.25" x14ac:dyDescent="0.2">
      <c r="B22" s="39"/>
      <c r="C22" s="39"/>
      <c r="D22" s="33" t="s">
        <v>260</v>
      </c>
      <c r="E22" s="33"/>
      <c r="F22" s="33"/>
      <c r="G22" s="33"/>
      <c r="H22" s="33"/>
      <c r="I22" s="33">
        <v>22457570</v>
      </c>
      <c r="J22" s="33"/>
    </row>
    <row r="23" spans="2:10" ht="14.25" x14ac:dyDescent="0.2">
      <c r="B23" s="39"/>
      <c r="C23" s="39"/>
      <c r="D23" s="33"/>
      <c r="E23" s="33"/>
      <c r="F23" s="33"/>
      <c r="G23" s="33"/>
      <c r="H23" s="33"/>
      <c r="I23" s="33"/>
      <c r="J23" s="34">
        <f>+I22</f>
        <v>22457570</v>
      </c>
    </row>
    <row r="24" spans="2:10" ht="14.25" x14ac:dyDescent="0.2">
      <c r="B24" s="39"/>
      <c r="C24" s="39"/>
      <c r="D24" s="28"/>
      <c r="E24" s="28"/>
      <c r="F24" s="28"/>
      <c r="G24" s="28"/>
      <c r="H24" s="28"/>
      <c r="I24" s="28"/>
      <c r="J24" s="33"/>
    </row>
    <row r="25" spans="2:10" ht="14.25" x14ac:dyDescent="0.2">
      <c r="B25" s="39">
        <v>4</v>
      </c>
      <c r="C25" s="39"/>
      <c r="D25" s="33" t="s">
        <v>262</v>
      </c>
      <c r="E25" s="33"/>
      <c r="F25" s="33"/>
      <c r="G25" s="33"/>
      <c r="H25" s="33"/>
      <c r="I25" s="33">
        <v>309130885</v>
      </c>
      <c r="J25" s="33"/>
    </row>
    <row r="26" spans="2:10" ht="14.25" x14ac:dyDescent="0.2">
      <c r="B26" s="39"/>
      <c r="C26" s="39"/>
      <c r="D26" s="33"/>
      <c r="E26" s="33"/>
      <c r="F26" s="33"/>
      <c r="G26" s="33"/>
      <c r="H26" s="33"/>
      <c r="I26" s="33"/>
      <c r="J26" s="34">
        <f>+I25</f>
        <v>309130885</v>
      </c>
    </row>
    <row r="27" spans="2:10" ht="14.25" x14ac:dyDescent="0.2">
      <c r="B27" s="39"/>
      <c r="C27" s="39"/>
      <c r="D27" s="33"/>
      <c r="E27" s="33"/>
      <c r="F27" s="33"/>
      <c r="G27" s="33"/>
      <c r="H27" s="33"/>
      <c r="I27" s="33"/>
      <c r="J27" s="33"/>
    </row>
    <row r="28" spans="2:10" ht="14.25" x14ac:dyDescent="0.2">
      <c r="B28" s="39">
        <v>6</v>
      </c>
      <c r="C28" s="39"/>
      <c r="D28" s="33" t="s">
        <v>263</v>
      </c>
      <c r="E28" s="33"/>
      <c r="F28" s="33"/>
      <c r="G28" s="33"/>
      <c r="H28" s="33"/>
      <c r="I28" s="33">
        <v>39560000</v>
      </c>
      <c r="J28" s="33"/>
    </row>
    <row r="29" spans="2:10" ht="16.5" x14ac:dyDescent="0.35">
      <c r="D29" s="33"/>
      <c r="E29" s="33"/>
      <c r="F29" s="33"/>
      <c r="G29" s="33"/>
      <c r="H29" s="33"/>
      <c r="I29" s="33"/>
      <c r="J29" s="35">
        <f>+I28</f>
        <v>39560000</v>
      </c>
    </row>
    <row r="30" spans="2:10" ht="14.25" x14ac:dyDescent="0.2">
      <c r="D30" s="33"/>
      <c r="E30" s="33"/>
      <c r="F30" s="33"/>
      <c r="G30" s="33"/>
      <c r="H30" s="33"/>
      <c r="I30" s="33"/>
      <c r="J30" s="33"/>
    </row>
    <row r="31" spans="2:10" ht="14.25" x14ac:dyDescent="0.2">
      <c r="D31" s="33"/>
      <c r="E31" s="33"/>
      <c r="F31" s="33"/>
      <c r="G31" s="33"/>
      <c r="H31" s="33"/>
      <c r="I31" s="42" t="s">
        <v>265</v>
      </c>
      <c r="J31" s="36">
        <f>SUM(J16:J29)</f>
        <v>1068287055</v>
      </c>
    </row>
    <row r="32" spans="2:10" x14ac:dyDescent="0.2">
      <c r="B32" s="26"/>
      <c r="C32" s="26"/>
      <c r="D32" s="26"/>
      <c r="E32" s="26"/>
      <c r="F32" s="26"/>
      <c r="G32" s="26"/>
      <c r="H32" s="26"/>
      <c r="I32" s="26"/>
    </row>
  </sheetData>
  <pageMargins left="0.7" right="0.7" top="0.75" bottom="0.75" header="0.3" footer="0.3"/>
  <pageSetup paperSize="9" scale="94" orientation="portrait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I44"/>
  <sheetViews>
    <sheetView tabSelected="1" zoomScale="77" zoomScaleNormal="77" workbookViewId="0">
      <selection activeCell="B1" sqref="B1:I1"/>
    </sheetView>
  </sheetViews>
  <sheetFormatPr defaultColWidth="9.140625" defaultRowHeight="15.75" x14ac:dyDescent="0.25"/>
  <cols>
    <col min="1" max="1" width="9.140625" style="43"/>
    <col min="2" max="2" width="8.42578125" style="43" customWidth="1"/>
    <col min="3" max="3" width="15.7109375" style="43" customWidth="1"/>
    <col min="4" max="4" width="1.7109375" style="43" customWidth="1"/>
    <col min="5" max="5" width="25" style="43" customWidth="1"/>
    <col min="6" max="6" width="42.85546875" style="43" customWidth="1"/>
    <col min="7" max="7" width="14.85546875" style="43" customWidth="1"/>
    <col min="8" max="8" width="27.42578125" style="43" customWidth="1"/>
    <col min="9" max="9" width="21.28515625" style="43" customWidth="1"/>
    <col min="10" max="16384" width="9.140625" style="43"/>
  </cols>
  <sheetData>
    <row r="1" spans="2:9" ht="22.7" customHeight="1" x14ac:dyDescent="0.25">
      <c r="B1" s="73" t="s">
        <v>348</v>
      </c>
      <c r="C1" s="73"/>
      <c r="D1" s="73"/>
      <c r="E1" s="73"/>
      <c r="F1" s="73"/>
      <c r="G1" s="73"/>
      <c r="H1" s="73"/>
      <c r="I1" s="73"/>
    </row>
    <row r="2" spans="2:9" x14ac:dyDescent="0.25">
      <c r="B2" s="44" t="s">
        <v>275</v>
      </c>
      <c r="D2" s="45" t="s">
        <v>270</v>
      </c>
      <c r="E2" s="43" t="s">
        <v>347</v>
      </c>
    </row>
    <row r="3" spans="2:9" x14ac:dyDescent="0.25">
      <c r="B3" s="44" t="s">
        <v>276</v>
      </c>
      <c r="D3" s="45" t="s">
        <v>270</v>
      </c>
      <c r="E3" s="43" t="s">
        <v>284</v>
      </c>
    </row>
    <row r="4" spans="2:9" x14ac:dyDescent="0.25">
      <c r="B4" s="44" t="s">
        <v>277</v>
      </c>
      <c r="D4" s="45" t="s">
        <v>270</v>
      </c>
      <c r="E4" s="46">
        <v>2021</v>
      </c>
    </row>
    <row r="5" spans="2:9" x14ac:dyDescent="0.25">
      <c r="B5" s="74" t="s">
        <v>41</v>
      </c>
      <c r="C5" s="75" t="s">
        <v>281</v>
      </c>
      <c r="D5" s="75"/>
      <c r="E5" s="75"/>
      <c r="F5" s="75"/>
      <c r="G5" s="75"/>
      <c r="H5" s="75"/>
      <c r="I5" s="75"/>
    </row>
    <row r="6" spans="2:9" x14ac:dyDescent="0.25">
      <c r="B6" s="74"/>
      <c r="C6" s="74" t="s">
        <v>278</v>
      </c>
      <c r="D6" s="74"/>
      <c r="E6" s="74"/>
      <c r="F6" s="74" t="s">
        <v>276</v>
      </c>
      <c r="G6" s="74" t="s">
        <v>279</v>
      </c>
      <c r="H6" s="47" t="s">
        <v>280</v>
      </c>
      <c r="I6" s="48" t="s">
        <v>265</v>
      </c>
    </row>
    <row r="7" spans="2:9" x14ac:dyDescent="0.25">
      <c r="B7" s="74"/>
      <c r="C7" s="74"/>
      <c r="D7" s="74"/>
      <c r="E7" s="74"/>
      <c r="F7" s="74"/>
      <c r="G7" s="74"/>
      <c r="H7" s="48" t="s">
        <v>282</v>
      </c>
      <c r="I7" s="48" t="s">
        <v>283</v>
      </c>
    </row>
    <row r="8" spans="2:9" x14ac:dyDescent="0.25">
      <c r="B8" s="49"/>
      <c r="C8" s="75"/>
      <c r="D8" s="75"/>
      <c r="E8" s="75"/>
      <c r="F8" s="49"/>
      <c r="G8" s="50"/>
      <c r="H8" s="49"/>
      <c r="I8" s="49"/>
    </row>
    <row r="9" spans="2:9" x14ac:dyDescent="0.25">
      <c r="B9" s="58">
        <v>1</v>
      </c>
      <c r="C9" s="70" t="s">
        <v>351</v>
      </c>
      <c r="D9" s="71"/>
      <c r="E9" s="72"/>
      <c r="F9" s="59" t="s">
        <v>285</v>
      </c>
      <c r="G9" s="60">
        <v>44227</v>
      </c>
      <c r="H9" s="55" t="s">
        <v>286</v>
      </c>
      <c r="I9" s="51">
        <f>50000*9</f>
        <v>450000</v>
      </c>
    </row>
    <row r="10" spans="2:9" x14ac:dyDescent="0.25">
      <c r="B10" s="58">
        <f>+B9+1</f>
        <v>2</v>
      </c>
      <c r="C10" s="66" t="s">
        <v>352</v>
      </c>
      <c r="D10" s="66"/>
      <c r="E10" s="66"/>
      <c r="F10" s="55" t="s">
        <v>287</v>
      </c>
      <c r="G10" s="60">
        <v>44226</v>
      </c>
      <c r="H10" s="55" t="s">
        <v>288</v>
      </c>
      <c r="I10" s="51">
        <f>150000*9</f>
        <v>1350000</v>
      </c>
    </row>
    <row r="11" spans="2:9" x14ac:dyDescent="0.25">
      <c r="B11" s="58">
        <f t="shared" ref="B11:B41" si="0">+B10+1</f>
        <v>3</v>
      </c>
      <c r="C11" s="70" t="s">
        <v>289</v>
      </c>
      <c r="D11" s="71"/>
      <c r="E11" s="72"/>
      <c r="F11" s="59" t="s">
        <v>285</v>
      </c>
      <c r="G11" s="60">
        <v>44253</v>
      </c>
      <c r="H11" s="55" t="s">
        <v>291</v>
      </c>
      <c r="I11" s="51">
        <f>50000*9</f>
        <v>450000</v>
      </c>
    </row>
    <row r="12" spans="2:9" x14ac:dyDescent="0.25">
      <c r="B12" s="58">
        <f t="shared" si="0"/>
        <v>4</v>
      </c>
      <c r="C12" s="66" t="s">
        <v>290</v>
      </c>
      <c r="D12" s="66"/>
      <c r="E12" s="66"/>
      <c r="F12" s="55" t="s">
        <v>287</v>
      </c>
      <c r="G12" s="60">
        <v>44253</v>
      </c>
      <c r="H12" s="55" t="s">
        <v>292</v>
      </c>
      <c r="I12" s="51">
        <f>150000*9</f>
        <v>1350000</v>
      </c>
    </row>
    <row r="13" spans="2:9" x14ac:dyDescent="0.25">
      <c r="B13" s="58">
        <f t="shared" si="0"/>
        <v>5</v>
      </c>
      <c r="C13" s="70" t="s">
        <v>293</v>
      </c>
      <c r="D13" s="71"/>
      <c r="E13" s="72"/>
      <c r="F13" s="59" t="s">
        <v>285</v>
      </c>
      <c r="G13" s="50">
        <v>44285</v>
      </c>
      <c r="H13" s="55" t="s">
        <v>295</v>
      </c>
      <c r="I13" s="51">
        <f>50000*9</f>
        <v>450000</v>
      </c>
    </row>
    <row r="14" spans="2:9" x14ac:dyDescent="0.25">
      <c r="B14" s="58">
        <f t="shared" si="0"/>
        <v>6</v>
      </c>
      <c r="C14" s="66" t="s">
        <v>294</v>
      </c>
      <c r="D14" s="66"/>
      <c r="E14" s="66"/>
      <c r="F14" s="55" t="s">
        <v>287</v>
      </c>
      <c r="G14" s="50">
        <v>44285</v>
      </c>
      <c r="H14" s="55" t="s">
        <v>296</v>
      </c>
      <c r="I14" s="51">
        <f>150000*9</f>
        <v>1350000</v>
      </c>
    </row>
    <row r="15" spans="2:9" x14ac:dyDescent="0.25">
      <c r="B15" s="58">
        <f t="shared" si="0"/>
        <v>7</v>
      </c>
      <c r="C15" s="67" t="s">
        <v>297</v>
      </c>
      <c r="D15" s="68"/>
      <c r="E15" s="69"/>
      <c r="F15" s="56" t="s">
        <v>298</v>
      </c>
      <c r="G15" s="50">
        <v>44292</v>
      </c>
      <c r="H15" s="56" t="s">
        <v>299</v>
      </c>
      <c r="I15" s="49">
        <f>1500000*9</f>
        <v>13500000</v>
      </c>
    </row>
    <row r="16" spans="2:9" x14ac:dyDescent="0.25">
      <c r="B16" s="58">
        <f t="shared" si="0"/>
        <v>8</v>
      </c>
      <c r="C16" s="67" t="s">
        <v>349</v>
      </c>
      <c r="D16" s="68"/>
      <c r="E16" s="69"/>
      <c r="F16" s="56" t="s">
        <v>298</v>
      </c>
      <c r="G16" s="50">
        <v>44302</v>
      </c>
      <c r="H16" s="56" t="s">
        <v>300</v>
      </c>
      <c r="I16" s="49">
        <f>75500*9</f>
        <v>679500</v>
      </c>
    </row>
    <row r="17" spans="2:9" x14ac:dyDescent="0.25">
      <c r="B17" s="58">
        <f t="shared" si="0"/>
        <v>9</v>
      </c>
      <c r="C17" s="67" t="s">
        <v>350</v>
      </c>
      <c r="D17" s="68"/>
      <c r="E17" s="69"/>
      <c r="F17" s="56" t="s">
        <v>298</v>
      </c>
      <c r="G17" s="50">
        <v>44302</v>
      </c>
      <c r="H17" s="56" t="s">
        <v>301</v>
      </c>
      <c r="I17" s="49">
        <f>600000*9</f>
        <v>5400000</v>
      </c>
    </row>
    <row r="18" spans="2:9" x14ac:dyDescent="0.25">
      <c r="B18" s="58">
        <f t="shared" si="0"/>
        <v>10</v>
      </c>
      <c r="C18" s="70" t="s">
        <v>302</v>
      </c>
      <c r="D18" s="71"/>
      <c r="E18" s="72"/>
      <c r="F18" s="59" t="s">
        <v>285</v>
      </c>
      <c r="G18" s="60">
        <v>44316</v>
      </c>
      <c r="H18" s="55" t="s">
        <v>304</v>
      </c>
      <c r="I18" s="51">
        <f>50000*9</f>
        <v>450000</v>
      </c>
    </row>
    <row r="19" spans="2:9" x14ac:dyDescent="0.25">
      <c r="B19" s="58">
        <f t="shared" si="0"/>
        <v>11</v>
      </c>
      <c r="C19" s="66" t="s">
        <v>303</v>
      </c>
      <c r="D19" s="66"/>
      <c r="E19" s="66"/>
      <c r="F19" s="56" t="s">
        <v>287</v>
      </c>
      <c r="G19" s="50">
        <v>44316</v>
      </c>
      <c r="H19" s="55" t="s">
        <v>305</v>
      </c>
      <c r="I19" s="49">
        <f>150000*9</f>
        <v>1350000</v>
      </c>
    </row>
    <row r="20" spans="2:9" x14ac:dyDescent="0.25">
      <c r="B20" s="58">
        <f t="shared" si="0"/>
        <v>12</v>
      </c>
      <c r="C20" s="70" t="s">
        <v>306</v>
      </c>
      <c r="D20" s="71"/>
      <c r="E20" s="72"/>
      <c r="F20" s="59" t="s">
        <v>285</v>
      </c>
      <c r="G20" s="60">
        <v>44337</v>
      </c>
      <c r="H20" s="55" t="s">
        <v>308</v>
      </c>
      <c r="I20" s="51">
        <f>50000*9</f>
        <v>450000</v>
      </c>
    </row>
    <row r="21" spans="2:9" x14ac:dyDescent="0.25">
      <c r="B21" s="58">
        <f t="shared" si="0"/>
        <v>13</v>
      </c>
      <c r="C21" s="66" t="s">
        <v>307</v>
      </c>
      <c r="D21" s="66"/>
      <c r="E21" s="66"/>
      <c r="F21" s="56" t="s">
        <v>287</v>
      </c>
      <c r="G21" s="50">
        <v>44337</v>
      </c>
      <c r="H21" s="55" t="s">
        <v>309</v>
      </c>
      <c r="I21" s="49">
        <f>150000*9</f>
        <v>1350000</v>
      </c>
    </row>
    <row r="22" spans="2:9" x14ac:dyDescent="0.25">
      <c r="B22" s="58">
        <f t="shared" si="0"/>
        <v>14</v>
      </c>
      <c r="C22" s="66" t="s">
        <v>353</v>
      </c>
      <c r="D22" s="66"/>
      <c r="E22" s="66"/>
      <c r="F22" s="55" t="s">
        <v>298</v>
      </c>
      <c r="G22" s="60">
        <v>44344</v>
      </c>
      <c r="H22" s="55" t="s">
        <v>310</v>
      </c>
      <c r="I22" s="51">
        <f>133000*9</f>
        <v>1197000</v>
      </c>
    </row>
    <row r="23" spans="2:9" x14ac:dyDescent="0.25">
      <c r="B23" s="58">
        <f t="shared" si="0"/>
        <v>15</v>
      </c>
      <c r="C23" s="66" t="s">
        <v>311</v>
      </c>
      <c r="D23" s="66"/>
      <c r="E23" s="66"/>
      <c r="F23" s="55" t="s">
        <v>298</v>
      </c>
      <c r="G23" s="60">
        <v>44364</v>
      </c>
      <c r="H23" s="55" t="s">
        <v>312</v>
      </c>
      <c r="I23" s="49">
        <f>678507*9</f>
        <v>6106563</v>
      </c>
    </row>
    <row r="24" spans="2:9" x14ac:dyDescent="0.25">
      <c r="B24" s="58">
        <f t="shared" si="0"/>
        <v>16</v>
      </c>
      <c r="C24" s="70" t="s">
        <v>313</v>
      </c>
      <c r="D24" s="71"/>
      <c r="E24" s="72"/>
      <c r="F24" s="59" t="s">
        <v>285</v>
      </c>
      <c r="G24" s="60">
        <v>44376</v>
      </c>
      <c r="H24" s="55" t="s">
        <v>315</v>
      </c>
      <c r="I24" s="51">
        <f>50000*9</f>
        <v>450000</v>
      </c>
    </row>
    <row r="25" spans="2:9" x14ac:dyDescent="0.25">
      <c r="B25" s="58">
        <f t="shared" si="0"/>
        <v>17</v>
      </c>
      <c r="C25" s="66" t="s">
        <v>314</v>
      </c>
      <c r="D25" s="66"/>
      <c r="E25" s="66"/>
      <c r="F25" s="56" t="s">
        <v>287</v>
      </c>
      <c r="G25" s="50">
        <v>44376</v>
      </c>
      <c r="H25" s="55" t="s">
        <v>316</v>
      </c>
      <c r="I25" s="49">
        <f>150000*9</f>
        <v>1350000</v>
      </c>
    </row>
    <row r="26" spans="2:9" x14ac:dyDescent="0.25">
      <c r="B26" s="58">
        <f t="shared" si="0"/>
        <v>18</v>
      </c>
      <c r="C26" s="70" t="s">
        <v>317</v>
      </c>
      <c r="D26" s="71"/>
      <c r="E26" s="72"/>
      <c r="F26" s="59" t="s">
        <v>285</v>
      </c>
      <c r="G26" s="50">
        <v>44408</v>
      </c>
      <c r="H26" s="55" t="s">
        <v>319</v>
      </c>
      <c r="I26" s="51">
        <f>50000*9</f>
        <v>450000</v>
      </c>
    </row>
    <row r="27" spans="2:9" x14ac:dyDescent="0.25">
      <c r="B27" s="58">
        <f t="shared" si="0"/>
        <v>19</v>
      </c>
      <c r="C27" s="66" t="s">
        <v>318</v>
      </c>
      <c r="D27" s="66"/>
      <c r="E27" s="66"/>
      <c r="F27" s="56" t="s">
        <v>287</v>
      </c>
      <c r="G27" s="50">
        <v>44408</v>
      </c>
      <c r="H27" s="55" t="s">
        <v>320</v>
      </c>
      <c r="I27" s="49">
        <f>150000*9</f>
        <v>1350000</v>
      </c>
    </row>
    <row r="28" spans="2:9" x14ac:dyDescent="0.25">
      <c r="B28" s="58">
        <f t="shared" si="0"/>
        <v>20</v>
      </c>
      <c r="C28" s="70" t="s">
        <v>321</v>
      </c>
      <c r="D28" s="71"/>
      <c r="E28" s="72"/>
      <c r="F28" s="59" t="s">
        <v>285</v>
      </c>
      <c r="G28" s="50">
        <v>44402</v>
      </c>
      <c r="H28" s="55" t="s">
        <v>323</v>
      </c>
      <c r="I28" s="51">
        <f>50000*9</f>
        <v>450000</v>
      </c>
    </row>
    <row r="29" spans="2:9" x14ac:dyDescent="0.25">
      <c r="B29" s="58">
        <f t="shared" si="0"/>
        <v>21</v>
      </c>
      <c r="C29" s="66" t="s">
        <v>322</v>
      </c>
      <c r="D29" s="66"/>
      <c r="E29" s="66"/>
      <c r="F29" s="56" t="s">
        <v>287</v>
      </c>
      <c r="G29" s="50">
        <v>44402</v>
      </c>
      <c r="H29" s="55" t="s">
        <v>324</v>
      </c>
      <c r="I29" s="49">
        <f>150000*9</f>
        <v>1350000</v>
      </c>
    </row>
    <row r="30" spans="2:9" x14ac:dyDescent="0.25">
      <c r="B30" s="58">
        <f t="shared" si="0"/>
        <v>22</v>
      </c>
      <c r="C30" s="67" t="s">
        <v>354</v>
      </c>
      <c r="D30" s="68"/>
      <c r="E30" s="69"/>
      <c r="F30" s="56" t="s">
        <v>298</v>
      </c>
      <c r="G30" s="50">
        <v>44439</v>
      </c>
      <c r="H30" s="56" t="s">
        <v>325</v>
      </c>
      <c r="I30" s="49">
        <f>70000*9</f>
        <v>630000</v>
      </c>
    </row>
    <row r="31" spans="2:9" x14ac:dyDescent="0.25">
      <c r="B31" s="58">
        <f t="shared" si="0"/>
        <v>23</v>
      </c>
      <c r="C31" s="70" t="s">
        <v>326</v>
      </c>
      <c r="D31" s="71"/>
      <c r="E31" s="72"/>
      <c r="F31" s="59" t="s">
        <v>285</v>
      </c>
      <c r="G31" s="50">
        <v>44469</v>
      </c>
      <c r="H31" s="55" t="s">
        <v>332</v>
      </c>
      <c r="I31" s="51">
        <f>50000*9</f>
        <v>450000</v>
      </c>
    </row>
    <row r="32" spans="2:9" x14ac:dyDescent="0.25">
      <c r="B32" s="58">
        <f t="shared" si="0"/>
        <v>24</v>
      </c>
      <c r="C32" s="66" t="s">
        <v>327</v>
      </c>
      <c r="D32" s="66"/>
      <c r="E32" s="66"/>
      <c r="F32" s="56" t="s">
        <v>287</v>
      </c>
      <c r="G32" s="50">
        <v>44469</v>
      </c>
      <c r="H32" s="55" t="s">
        <v>333</v>
      </c>
      <c r="I32" s="49">
        <f>150000*9</f>
        <v>1350000</v>
      </c>
    </row>
    <row r="33" spans="2:9" x14ac:dyDescent="0.25">
      <c r="B33" s="58">
        <f t="shared" si="0"/>
        <v>25</v>
      </c>
      <c r="C33" s="70" t="s">
        <v>328</v>
      </c>
      <c r="D33" s="71"/>
      <c r="E33" s="72"/>
      <c r="F33" s="59" t="s">
        <v>285</v>
      </c>
      <c r="G33" s="50">
        <v>44499</v>
      </c>
      <c r="H33" s="55" t="s">
        <v>334</v>
      </c>
      <c r="I33" s="51">
        <f>50000*9</f>
        <v>450000</v>
      </c>
    </row>
    <row r="34" spans="2:9" x14ac:dyDescent="0.25">
      <c r="B34" s="58">
        <f t="shared" si="0"/>
        <v>26</v>
      </c>
      <c r="C34" s="66" t="s">
        <v>329</v>
      </c>
      <c r="D34" s="66"/>
      <c r="E34" s="66"/>
      <c r="F34" s="56" t="s">
        <v>287</v>
      </c>
      <c r="G34" s="50">
        <v>44499</v>
      </c>
      <c r="H34" s="55" t="s">
        <v>335</v>
      </c>
      <c r="I34" s="49">
        <f>150000*9</f>
        <v>1350000</v>
      </c>
    </row>
    <row r="35" spans="2:9" x14ac:dyDescent="0.25">
      <c r="B35" s="58">
        <f t="shared" si="0"/>
        <v>27</v>
      </c>
      <c r="C35" s="67" t="s">
        <v>330</v>
      </c>
      <c r="D35" s="68"/>
      <c r="E35" s="69"/>
      <c r="F35" s="57" t="s">
        <v>298</v>
      </c>
      <c r="G35" s="50">
        <v>44516</v>
      </c>
      <c r="H35" s="56" t="s">
        <v>331</v>
      </c>
      <c r="I35" s="49">
        <f>220000*9</f>
        <v>1980000</v>
      </c>
    </row>
    <row r="36" spans="2:9" x14ac:dyDescent="0.25">
      <c r="B36" s="58">
        <f t="shared" si="0"/>
        <v>28</v>
      </c>
      <c r="C36" s="70" t="s">
        <v>338</v>
      </c>
      <c r="D36" s="71"/>
      <c r="E36" s="72"/>
      <c r="F36" s="59" t="s">
        <v>285</v>
      </c>
      <c r="G36" s="50">
        <v>44530</v>
      </c>
      <c r="H36" s="55" t="s">
        <v>336</v>
      </c>
      <c r="I36" s="51">
        <f>50000*9</f>
        <v>450000</v>
      </c>
    </row>
    <row r="37" spans="2:9" x14ac:dyDescent="0.25">
      <c r="B37" s="58">
        <f t="shared" si="0"/>
        <v>29</v>
      </c>
      <c r="C37" s="66" t="s">
        <v>339</v>
      </c>
      <c r="D37" s="66"/>
      <c r="E37" s="66"/>
      <c r="F37" s="56" t="s">
        <v>287</v>
      </c>
      <c r="G37" s="50">
        <v>44530</v>
      </c>
      <c r="H37" s="55" t="s">
        <v>337</v>
      </c>
      <c r="I37" s="49">
        <f>150000*9</f>
        <v>1350000</v>
      </c>
    </row>
    <row r="38" spans="2:9" x14ac:dyDescent="0.25">
      <c r="B38" s="58">
        <f t="shared" si="0"/>
        <v>30</v>
      </c>
      <c r="C38" s="67" t="s">
        <v>355</v>
      </c>
      <c r="D38" s="68"/>
      <c r="E38" s="69"/>
      <c r="F38" s="61" t="s">
        <v>298</v>
      </c>
      <c r="G38" s="50">
        <v>44558</v>
      </c>
      <c r="H38" s="56" t="s">
        <v>340</v>
      </c>
      <c r="I38" s="49">
        <f>63000*9</f>
        <v>567000</v>
      </c>
    </row>
    <row r="39" spans="2:9" x14ac:dyDescent="0.25">
      <c r="B39" s="58">
        <f t="shared" si="0"/>
        <v>31</v>
      </c>
      <c r="C39" s="67" t="s">
        <v>341</v>
      </c>
      <c r="D39" s="68"/>
      <c r="E39" s="69"/>
      <c r="F39" s="57" t="s">
        <v>298</v>
      </c>
      <c r="G39" s="50">
        <v>44560</v>
      </c>
      <c r="H39" s="56" t="s">
        <v>344</v>
      </c>
      <c r="I39" s="49">
        <f>4950000*9</f>
        <v>44550000</v>
      </c>
    </row>
    <row r="40" spans="2:9" x14ac:dyDescent="0.25">
      <c r="B40" s="58">
        <f t="shared" si="0"/>
        <v>32</v>
      </c>
      <c r="C40" s="70" t="s">
        <v>342</v>
      </c>
      <c r="D40" s="71"/>
      <c r="E40" s="72"/>
      <c r="F40" s="59" t="s">
        <v>285</v>
      </c>
      <c r="G40" s="60">
        <v>44561</v>
      </c>
      <c r="H40" s="55" t="s">
        <v>345</v>
      </c>
      <c r="I40" s="51">
        <f>50000*9</f>
        <v>450000</v>
      </c>
    </row>
    <row r="41" spans="2:9" x14ac:dyDescent="0.25">
      <c r="B41" s="58">
        <f t="shared" si="0"/>
        <v>33</v>
      </c>
      <c r="C41" s="66" t="s">
        <v>343</v>
      </c>
      <c r="D41" s="66"/>
      <c r="E41" s="66"/>
      <c r="F41" s="56" t="s">
        <v>287</v>
      </c>
      <c r="G41" s="60">
        <v>44561</v>
      </c>
      <c r="H41" s="55" t="s">
        <v>346</v>
      </c>
      <c r="I41" s="49">
        <f>150000*9</f>
        <v>1350000</v>
      </c>
    </row>
    <row r="42" spans="2:9" s="54" customFormat="1" ht="24" customHeight="1" x14ac:dyDescent="0.2">
      <c r="B42" s="53"/>
      <c r="C42" s="63" t="s">
        <v>265</v>
      </c>
      <c r="D42" s="64"/>
      <c r="E42" s="65"/>
      <c r="F42" s="53"/>
      <c r="G42" s="53"/>
      <c r="H42" s="53"/>
      <c r="I42" s="53">
        <f>SUM(I9:I41)</f>
        <v>96210063</v>
      </c>
    </row>
    <row r="44" spans="2:9" x14ac:dyDescent="0.25">
      <c r="I44" s="52"/>
    </row>
  </sheetData>
  <mergeCells count="41">
    <mergeCell ref="C11:E11"/>
    <mergeCell ref="C5:I5"/>
    <mergeCell ref="B5:B7"/>
    <mergeCell ref="F6:F7"/>
    <mergeCell ref="G6:G7"/>
    <mergeCell ref="B1:I1"/>
    <mergeCell ref="C6:E7"/>
    <mergeCell ref="C8:E8"/>
    <mergeCell ref="C9:E9"/>
    <mergeCell ref="C10:E10"/>
    <mergeCell ref="C30:E30"/>
    <mergeCell ref="C26:E26"/>
    <mergeCell ref="C13:E13"/>
    <mergeCell ref="C14:E14"/>
    <mergeCell ref="C15:E15"/>
    <mergeCell ref="C16:E16"/>
    <mergeCell ref="C17:E17"/>
    <mergeCell ref="C31:E31"/>
    <mergeCell ref="C36:E36"/>
    <mergeCell ref="C33:E33"/>
    <mergeCell ref="C32:E32"/>
    <mergeCell ref="C12:E12"/>
    <mergeCell ref="C18:E18"/>
    <mergeCell ref="C20:E20"/>
    <mergeCell ref="C23:E23"/>
    <mergeCell ref="C22:E22"/>
    <mergeCell ref="C24:E24"/>
    <mergeCell ref="C27:E27"/>
    <mergeCell ref="C19:E19"/>
    <mergeCell ref="C28:E28"/>
    <mergeCell ref="C29:E29"/>
    <mergeCell ref="C25:E25"/>
    <mergeCell ref="C21:E21"/>
    <mergeCell ref="C42:E42"/>
    <mergeCell ref="C34:E34"/>
    <mergeCell ref="C35:E35"/>
    <mergeCell ref="C38:E38"/>
    <mergeCell ref="C39:E39"/>
    <mergeCell ref="C37:E37"/>
    <mergeCell ref="C40:E40"/>
    <mergeCell ref="C41:E41"/>
  </mergeCells>
  <printOptions horizontalCentered="1"/>
  <pageMargins left="0.19685039370078741" right="0.19685039370078741" top="0.74803149606299213" bottom="0.74803149606299213" header="0.31496062992125984" footer="0.31496062992125984"/>
  <pageSetup paperSize="10000" scale="55" orientation="landscape" horizontalDpi="4294967292" verticalDpi="0" r:id="rId1"/>
  <rowBreaks count="1" manualBreakCount="1">
    <brk id="32" min="1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2018</vt:lpstr>
      <vt:lpstr>2019</vt:lpstr>
      <vt:lpstr>OREK</vt:lpstr>
      <vt:lpstr>Rkp 2018</vt:lpstr>
      <vt:lpstr>2o19</vt:lpstr>
      <vt:lpstr>nominatif promosi</vt:lpstr>
      <vt:lpstr>'2o19'!Print_Area</vt:lpstr>
      <vt:lpstr>'nominatif promosi'!Print_Area</vt:lpstr>
      <vt:lpstr>'Rkp 2018'!Print_Area</vt:lpstr>
      <vt:lpstr>'nominatif promosi'!Print_Titles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 athlon</cp:lastModifiedBy>
  <cp:lastPrinted>2021-04-30T01:32:18Z</cp:lastPrinted>
  <dcterms:created xsi:type="dcterms:W3CDTF">2020-09-26T07:52:56Z</dcterms:created>
  <dcterms:modified xsi:type="dcterms:W3CDTF">2022-09-14T02:03:23Z</dcterms:modified>
</cp:coreProperties>
</file>