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670" windowHeight="5880" activeTab="0"/>
  </bookViews>
  <sheets>
    <sheet name="PENGEL. WISMA" sheetId="1" r:id="rId1"/>
  </sheets>
  <definedNames>
    <definedName name="_xlnm.Print_Area" localSheetId="0">'PENGEL. WISMA'!$A$2:$K$75</definedName>
  </definedNames>
  <calcPr fullCalcOnLoad="1"/>
</workbook>
</file>

<file path=xl/sharedStrings.xml><?xml version="1.0" encoding="utf-8"?>
<sst xmlns="http://schemas.openxmlformats.org/spreadsheetml/2006/main" count="181" uniqueCount="86">
  <si>
    <t>1.</t>
  </si>
  <si>
    <t>2.</t>
  </si>
  <si>
    <t>3.</t>
  </si>
  <si>
    <t>JUMLAH</t>
  </si>
  <si>
    <t>NO.</t>
  </si>
  <si>
    <t>Kegiatan</t>
  </si>
  <si>
    <t>PEMBULATAN</t>
  </si>
  <si>
    <t>-</t>
  </si>
  <si>
    <t>KET</t>
  </si>
  <si>
    <t>URAIAN TUGAS &amp; RINCIAN TUGAS</t>
  </si>
  <si>
    <t>SATUAN HASIL K</t>
  </si>
  <si>
    <t>NORMA WAKTU PENYLS TGS</t>
  </si>
  <si>
    <t>VOL   TUGAS</t>
  </si>
  <si>
    <t>BEBAN  KERJA</t>
  </si>
  <si>
    <t>BK 1 TH</t>
  </si>
  <si>
    <t>1 Th = 12 Bl</t>
  </si>
  <si>
    <t>1 Th = 48 Minggu</t>
  </si>
  <si>
    <t>1 Th = 240 Hari</t>
  </si>
  <si>
    <t>SIFAT PEKRJ</t>
  </si>
  <si>
    <t>Bl-an</t>
  </si>
  <si>
    <t>Th-an</t>
  </si>
  <si>
    <t>orng</t>
  </si>
  <si>
    <t>(jam)</t>
  </si>
  <si>
    <t>Mg-an</t>
  </si>
  <si>
    <t>Hr-an</t>
  </si>
  <si>
    <t>kegiatan</t>
  </si>
  <si>
    <t>1 Th  = 1.200  jam</t>
  </si>
  <si>
    <t>1 Bl   = 100  jam</t>
  </si>
  <si>
    <t>1 Mggu= 25 jam</t>
  </si>
  <si>
    <t>IKHTISAR JABATAN  :</t>
  </si>
  <si>
    <t>Bahan</t>
  </si>
  <si>
    <t>Materi</t>
  </si>
  <si>
    <t>KEBUT. PEG.</t>
  </si>
  <si>
    <t>UNIT KERJA              : DINAS PARIWISATA KABUPATEN DEMAK</t>
  </si>
  <si>
    <t>Menyiapkan buku kerja harian</t>
  </si>
  <si>
    <t>Menyiapkan SKP</t>
  </si>
  <si>
    <t>Memintakan penilaian kepada atasan</t>
  </si>
  <si>
    <t>Data</t>
  </si>
  <si>
    <t>hr-an</t>
  </si>
  <si>
    <t>Menyusun rencana kerja serta rencana kegiatan Pengelolaan wisma penginapan :</t>
  </si>
  <si>
    <t>Mendistribusikan dan mendokumentasikan</t>
  </si>
  <si>
    <t>Menyiapkan program dan rencana kerja , mempelajari dan melaksanakan kebijakan teknis dan petunjuk teknis pengelolaan wisma penginapan, melakukan pembagian tugas piket, mengusulkan kebutuhan perlengkapan wisma, memonitoring tugas pengelola wisma penginapan.</t>
  </si>
  <si>
    <t>Mnyiapkan pedoman pengelolaan usaha kepariwisataan</t>
  </si>
  <si>
    <r>
      <rPr>
        <sz val="10"/>
        <color indexed="8"/>
        <rFont val="Times New Roman"/>
        <family val="1"/>
      </rPr>
      <t>M</t>
    </r>
    <r>
      <rPr>
        <sz val="10"/>
        <color indexed="8"/>
        <rFont val="Arial"/>
        <family val="2"/>
      </rPr>
      <t>enyiapkan surat tugas para petugas pengelola wisma penginapan.</t>
    </r>
  </si>
  <si>
    <t>Melakukan konsultasi kepada atasan.</t>
  </si>
  <si>
    <t xml:space="preserve">Mengarsip dokumen  </t>
  </si>
  <si>
    <t>Membantu membagi  tugas pengelola sarana dan prasaran wisma penginapan :</t>
  </si>
  <si>
    <t>Mempelajari dan melaksanakan kebijakan teknis dan petunjuk teknis pengelolaan wisma penginapan :</t>
  </si>
  <si>
    <t>Menyusun jadwal piket petugas dxan memasang jadwal pada papan informasi.</t>
  </si>
  <si>
    <t>Membagi jadwal piket kepada semua petugas pengelola sarpras wisma.</t>
  </si>
  <si>
    <t>Membagi tugas harian</t>
  </si>
  <si>
    <t>Memberikan arahan pekerjaan</t>
  </si>
  <si>
    <t xml:space="preserve">Melakukan absensi petugas pengelola wisma penginapan : </t>
  </si>
  <si>
    <t>Membuat format absensi.</t>
  </si>
  <si>
    <t>Menyediakan absensi.</t>
  </si>
  <si>
    <t>Merekap dan mendokumentasikan absensi.</t>
  </si>
  <si>
    <t>Melakukan monitoring terhadap kegiatan pengelola wisma penginapan</t>
  </si>
  <si>
    <t>Memeriksa perlengkapan kamar tidur, kamar mandi /tailet.</t>
  </si>
  <si>
    <t>Memeriksa kebersihan ruangan, mushola , kamar mandi/toilet dan mushola.</t>
  </si>
  <si>
    <t>Memeriksa air minum galon.</t>
  </si>
  <si>
    <t>Memeriksa penerangan  ruangan dan lingkungan.</t>
  </si>
  <si>
    <r>
      <t>Membantu penyusunan kebutuhan perlengkapan dan bahan habis pakai  wisma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penginapan</t>
    </r>
    <r>
      <rPr>
        <sz val="10"/>
        <color indexed="8"/>
        <rFont val="Arial"/>
        <family val="2"/>
      </rPr>
      <t xml:space="preserve"> :  </t>
    </r>
  </si>
  <si>
    <t>Menginventarisir kebutuhan perlengkapan wisma penginapan.</t>
  </si>
  <si>
    <t>Menginventarisir kebutuhan bahan habis pakai wisma penginaan.</t>
  </si>
  <si>
    <t>Merekap semua kebutuhan perlengkapan wisma penginapan.</t>
  </si>
  <si>
    <t>Menyampaikan kepada atasan.</t>
  </si>
  <si>
    <t xml:space="preserve">Mengadministrasikan logistik barang perlengkapan/ barang habis pakai keperluan wisma : </t>
  </si>
  <si>
    <t xml:space="preserve">Mencatat penerimaan barang perlengkapan / barang habis pakai yang masuk </t>
  </si>
  <si>
    <t>Mencatan pengeluaran barang perlengkapan / barang habis pakai.</t>
  </si>
  <si>
    <t>Membuat laporan barang yang habis maupun rusak untuk diajukan pengadaan baru.</t>
  </si>
  <si>
    <t xml:space="preserve">Membuat  laporan bulanan  distribusi barang </t>
  </si>
  <si>
    <t>Melakukan  pemeriksaan kebersihan dan pemenuhan kebutuhan perlengkapan wisma penginapan</t>
  </si>
  <si>
    <t>Memeriksa perlengkapan kamar tidur</t>
  </si>
  <si>
    <t xml:space="preserve">Memeriksa perlengkapan kamar mandi </t>
  </si>
  <si>
    <t>Memeriksa kebersihan ruangan, mushola , kamar mandi/toilet.</t>
  </si>
  <si>
    <t>Menyediakan brosur, leflet   :</t>
  </si>
  <si>
    <t>Meminta  dan memilih design leflet/ brosur.</t>
  </si>
  <si>
    <t>Melakukan pemesanan cetak brosur/leflet .</t>
  </si>
  <si>
    <t>Mencatat penerimaan dan pengeluaran brosur. / leflet.</t>
  </si>
  <si>
    <t xml:space="preserve">Menyediakan brosur / leflet. </t>
  </si>
  <si>
    <t xml:space="preserve">Menyiapkan dokumen penilaian pegawai </t>
  </si>
  <si>
    <t>NAMA JABATAN        : PENGELOLA WISMA</t>
  </si>
  <si>
    <t>Format</t>
  </si>
  <si>
    <t>1 orang</t>
  </si>
  <si>
    <t>Menginformasikan wajib  absensi kehadiran dan kepulangan serta     kelengkapan surat ijin bila berhalangan hadir.</t>
  </si>
  <si>
    <t xml:space="preserve"> ANALISIS BEBAN KERJA (ABK) PENGELOLA WISMA</t>
  </si>
</sst>
</file>

<file path=xl/styles.xml><?xml version="1.0" encoding="utf-8"?>
<styleSheet xmlns="http://schemas.openxmlformats.org/spreadsheetml/2006/main">
  <numFmts count="4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_);_(* \(#,##0.000\);_(* &quot;-&quot;???_);_(@_)"/>
    <numFmt numFmtId="183" formatCode="0.0"/>
    <numFmt numFmtId="184" formatCode="_(* #,##0_);_(* \(#,##0\);_(* &quot;-&quot;??_);_(@_)"/>
    <numFmt numFmtId="185" formatCode="0.000000"/>
    <numFmt numFmtId="186" formatCode="0.00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?_);_(@_)"/>
    <numFmt numFmtId="193" formatCode="0.00000000"/>
    <numFmt numFmtId="194" formatCode="0.0000000"/>
    <numFmt numFmtId="195" formatCode="#,##0.000_);\(#,##0.000\)"/>
    <numFmt numFmtId="196" formatCode="_-* #,##0.000_-;\-* #,##0.000_-;_-* &quot;-&quot;?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u val="single"/>
      <sz val="14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u val="single"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49" fontId="5" fillId="0" borderId="0" xfId="60" applyNumberFormat="1" applyFont="1" applyAlignment="1">
      <alignment horizontal="center"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0" xfId="60" applyFont="1" applyAlignment="1" quotePrefix="1">
      <alignment horizontal="center" vertical="center"/>
      <protection/>
    </xf>
    <xf numFmtId="0" fontId="3" fillId="0" borderId="0" xfId="60" applyFont="1">
      <alignment/>
      <protection/>
    </xf>
    <xf numFmtId="0" fontId="60" fillId="0" borderId="0" xfId="0" applyFont="1" applyAlignment="1">
      <alignment wrapText="1"/>
    </xf>
    <xf numFmtId="49" fontId="7" fillId="0" borderId="0" xfId="60" applyNumberFormat="1" applyFont="1" applyAlignment="1">
      <alignment horizont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171" fontId="7" fillId="0" borderId="0" xfId="60" applyNumberFormat="1" applyFont="1" applyAlignment="1">
      <alignment vertical="center"/>
      <protection/>
    </xf>
    <xf numFmtId="0" fontId="5" fillId="0" borderId="0" xfId="60" applyFont="1" applyAlignment="1">
      <alignment horizontal="left"/>
      <protection/>
    </xf>
    <xf numFmtId="180" fontId="6" fillId="0" borderId="0" xfId="60" applyNumberFormat="1" applyFont="1">
      <alignment/>
      <protection/>
    </xf>
    <xf numFmtId="0" fontId="5" fillId="0" borderId="0" xfId="60" applyFont="1" applyBorder="1">
      <alignment/>
      <protection/>
    </xf>
    <xf numFmtId="0" fontId="6" fillId="0" borderId="0" xfId="60" applyFont="1" applyAlignment="1">
      <alignment/>
      <protection/>
    </xf>
    <xf numFmtId="0" fontId="5" fillId="0" borderId="0" xfId="60" applyFont="1" applyBorder="1" applyAlignment="1">
      <alignment/>
      <protection/>
    </xf>
    <xf numFmtId="0" fontId="5" fillId="0" borderId="0" xfId="60" applyFont="1" applyBorder="1" applyAlignment="1">
      <alignment vertical="center" wrapText="1"/>
      <protection/>
    </xf>
    <xf numFmtId="171" fontId="5" fillId="0" borderId="0" xfId="42" applyFont="1" applyBorder="1" applyAlignment="1" quotePrefix="1">
      <alignment/>
    </xf>
    <xf numFmtId="171" fontId="5" fillId="0" borderId="0" xfId="42" applyFont="1" applyBorder="1" applyAlignment="1">
      <alignment/>
    </xf>
    <xf numFmtId="184" fontId="5" fillId="0" borderId="0" xfId="42" applyNumberFormat="1" applyFont="1" applyAlignment="1">
      <alignment horizontal="center"/>
    </xf>
    <xf numFmtId="171" fontId="5" fillId="0" borderId="0" xfId="42" applyFont="1" applyBorder="1" applyAlignment="1">
      <alignment horizontal="right"/>
    </xf>
    <xf numFmtId="0" fontId="6" fillId="0" borderId="0" xfId="60" applyFont="1" applyAlignment="1">
      <alignment horizontal="right"/>
      <protection/>
    </xf>
    <xf numFmtId="171" fontId="5" fillId="0" borderId="0" xfId="60" applyNumberFormat="1" applyFont="1">
      <alignment/>
      <protection/>
    </xf>
    <xf numFmtId="0" fontId="5" fillId="0" borderId="0" xfId="60" applyFont="1" applyBorder="1" applyAlignment="1">
      <alignment horizontal="right"/>
      <protection/>
    </xf>
    <xf numFmtId="184" fontId="5" fillId="0" borderId="0" xfId="42" applyNumberFormat="1" applyFont="1" applyBorder="1" applyAlignment="1">
      <alignment horizontal="center"/>
    </xf>
    <xf numFmtId="0" fontId="5" fillId="0" borderId="0" xfId="60" applyFont="1" applyBorder="1" applyAlignment="1">
      <alignment horizontal="center"/>
      <protection/>
    </xf>
    <xf numFmtId="0" fontId="6" fillId="0" borderId="0" xfId="60" applyFont="1" applyBorder="1">
      <alignment/>
      <protection/>
    </xf>
    <xf numFmtId="184" fontId="6" fillId="0" borderId="0" xfId="42" applyNumberFormat="1" applyFont="1" applyBorder="1" applyAlignment="1">
      <alignment horizontal="center"/>
    </xf>
    <xf numFmtId="0" fontId="6" fillId="0" borderId="0" xfId="60" applyFont="1" applyBorder="1" applyAlignment="1">
      <alignment horizontal="center"/>
      <protection/>
    </xf>
    <xf numFmtId="171" fontId="5" fillId="0" borderId="0" xfId="42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60" applyFont="1" applyAlignment="1">
      <alignment horizontal="right"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center"/>
      <protection/>
    </xf>
    <xf numFmtId="0" fontId="61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60" applyFont="1" applyBorder="1" applyAlignment="1">
      <alignment horizontal="center" vertical="center" wrapText="1"/>
      <protection/>
    </xf>
    <xf numFmtId="0" fontId="61" fillId="0" borderId="13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 quotePrefix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60" applyFont="1" applyBorder="1" applyAlignment="1">
      <alignment horizontal="center" vertical="center" wrapText="1"/>
      <protection/>
    </xf>
    <xf numFmtId="0" fontId="62" fillId="0" borderId="17" xfId="0" applyFont="1" applyBorder="1" applyAlignment="1" quotePrefix="1">
      <alignment horizontal="left" vertical="center" wrapText="1"/>
    </xf>
    <xf numFmtId="0" fontId="62" fillId="0" borderId="18" xfId="0" applyFont="1" applyBorder="1" applyAlignment="1" quotePrefix="1">
      <alignment horizontal="left" vertical="center" wrapText="1"/>
    </xf>
    <xf numFmtId="0" fontId="2" fillId="0" borderId="14" xfId="60" applyFont="1" applyBorder="1" applyAlignment="1">
      <alignment horizontal="center" vertical="center" wrapText="1"/>
      <protection/>
    </xf>
    <xf numFmtId="0" fontId="7" fillId="0" borderId="19" xfId="60" applyFont="1" applyBorder="1" applyAlignment="1">
      <alignment vertical="center"/>
      <protection/>
    </xf>
    <xf numFmtId="0" fontId="61" fillId="0" borderId="20" xfId="0" applyFont="1" applyBorder="1" applyAlignment="1">
      <alignment horizontal="justify" vertical="center"/>
    </xf>
    <xf numFmtId="0" fontId="61" fillId="0" borderId="21" xfId="0" applyFont="1" applyBorder="1" applyAlignment="1">
      <alignment horizontal="justify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182" fontId="2" fillId="0" borderId="17" xfId="0" applyNumberFormat="1" applyFont="1" applyBorder="1" applyAlignment="1">
      <alignment horizontal="center" vertical="center" wrapText="1"/>
    </xf>
    <xf numFmtId="0" fontId="61" fillId="0" borderId="25" xfId="0" applyFont="1" applyBorder="1" applyAlignment="1">
      <alignment horizontal="justify" vertical="center"/>
    </xf>
    <xf numFmtId="0" fontId="8" fillId="0" borderId="26" xfId="60" applyFont="1" applyBorder="1" applyAlignment="1">
      <alignment horizontal="center" vertical="center" wrapText="1"/>
      <protection/>
    </xf>
    <xf numFmtId="0" fontId="8" fillId="0" borderId="27" xfId="60" applyFont="1" applyBorder="1" applyAlignment="1">
      <alignment horizontal="center" vertical="center" wrapText="1"/>
      <protection/>
    </xf>
    <xf numFmtId="0" fontId="8" fillId="0" borderId="28" xfId="60" applyFont="1" applyBorder="1" applyAlignment="1">
      <alignment horizontal="center" vertical="center" wrapText="1"/>
      <protection/>
    </xf>
    <xf numFmtId="49" fontId="9" fillId="33" borderId="29" xfId="60" applyNumberFormat="1" applyFont="1" applyFill="1" applyBorder="1" applyAlignment="1">
      <alignment horizontal="center" vertical="center"/>
      <protection/>
    </xf>
    <xf numFmtId="49" fontId="9" fillId="33" borderId="30" xfId="60" applyNumberFormat="1" applyFont="1" applyFill="1" applyBorder="1" applyAlignment="1">
      <alignment horizontal="center" vertical="center"/>
      <protection/>
    </xf>
    <xf numFmtId="49" fontId="10" fillId="34" borderId="23" xfId="60" applyNumberFormat="1" applyFont="1" applyFill="1" applyBorder="1" applyAlignment="1">
      <alignment horizontal="center" vertical="center"/>
      <protection/>
    </xf>
    <xf numFmtId="49" fontId="10" fillId="34" borderId="31" xfId="60" applyNumberFormat="1" applyFont="1" applyFill="1" applyBorder="1" applyAlignment="1">
      <alignment horizontal="center" vertical="center"/>
      <protection/>
    </xf>
    <xf numFmtId="49" fontId="10" fillId="34" borderId="32" xfId="60" applyNumberFormat="1" applyFont="1" applyFill="1" applyBorder="1" applyAlignment="1">
      <alignment horizontal="center" vertical="center"/>
      <protection/>
    </xf>
    <xf numFmtId="49" fontId="10" fillId="34" borderId="10" xfId="60" applyNumberFormat="1" applyFont="1" applyFill="1" applyBorder="1" applyAlignment="1">
      <alignment horizontal="center" vertical="center"/>
      <protection/>
    </xf>
    <xf numFmtId="49" fontId="11" fillId="34" borderId="10" xfId="60" applyNumberFormat="1" applyFont="1" applyFill="1" applyBorder="1" applyAlignment="1">
      <alignment horizontal="center" vertical="center"/>
      <protection/>
    </xf>
    <xf numFmtId="49" fontId="11" fillId="34" borderId="31" xfId="60" applyNumberFormat="1" applyFont="1" applyFill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 wrapText="1"/>
      <protection/>
    </xf>
    <xf numFmtId="49" fontId="9" fillId="33" borderId="34" xfId="60" applyNumberFormat="1" applyFont="1" applyFill="1" applyBorder="1" applyAlignment="1">
      <alignment horizontal="center" vertical="center"/>
      <protection/>
    </xf>
    <xf numFmtId="49" fontId="10" fillId="34" borderId="35" xfId="60" applyNumberFormat="1" applyFont="1" applyFill="1" applyBorder="1" applyAlignment="1">
      <alignment horizontal="left" vertical="center"/>
      <protection/>
    </xf>
    <xf numFmtId="0" fontId="2" fillId="0" borderId="36" xfId="0" applyFont="1" applyBorder="1" applyAlignment="1">
      <alignment horizontal="left" vertical="center" wrapText="1"/>
    </xf>
    <xf numFmtId="182" fontId="8" fillId="35" borderId="36" xfId="0" applyNumberFormat="1" applyFont="1" applyFill="1" applyBorder="1" applyAlignment="1">
      <alignment horizontal="center" vertical="center" wrapText="1"/>
    </xf>
    <xf numFmtId="0" fontId="9" fillId="0" borderId="37" xfId="60" applyFont="1" applyBorder="1" applyAlignment="1">
      <alignment horizontal="left" vertical="center"/>
      <protection/>
    </xf>
    <xf numFmtId="0" fontId="9" fillId="0" borderId="38" xfId="60" applyFont="1" applyBorder="1" applyAlignment="1">
      <alignment horizontal="left" vertical="center"/>
      <protection/>
    </xf>
    <xf numFmtId="0" fontId="9" fillId="0" borderId="39" xfId="60" applyFont="1" applyBorder="1" applyAlignment="1">
      <alignment horizontal="left" vertical="center"/>
      <protection/>
    </xf>
    <xf numFmtId="182" fontId="2" fillId="0" borderId="18" xfId="0" applyNumberFormat="1" applyFont="1" applyBorder="1" applyAlignment="1">
      <alignment horizontal="center" vertical="center" wrapText="1"/>
    </xf>
    <xf numFmtId="0" fontId="9" fillId="0" borderId="40" xfId="60" applyFont="1" applyBorder="1" applyAlignment="1">
      <alignment horizontal="left" vertical="center"/>
      <protection/>
    </xf>
    <xf numFmtId="0" fontId="9" fillId="0" borderId="35" xfId="60" applyFont="1" applyBorder="1" applyAlignment="1">
      <alignment horizontal="left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8" fillId="0" borderId="40" xfId="60" applyFont="1" applyBorder="1" applyAlignment="1">
      <alignment horizontal="center" vertical="center"/>
      <protection/>
    </xf>
    <xf numFmtId="0" fontId="2" fillId="0" borderId="35" xfId="60" applyFont="1" applyBorder="1" applyAlignment="1">
      <alignment vertical="center"/>
      <protection/>
    </xf>
    <xf numFmtId="0" fontId="8" fillId="0" borderId="38" xfId="60" applyFont="1" applyBorder="1" applyAlignment="1">
      <alignment horizontal="center" vertical="center"/>
      <protection/>
    </xf>
    <xf numFmtId="0" fontId="2" fillId="0" borderId="39" xfId="60" applyFont="1" applyBorder="1" applyAlignment="1">
      <alignment vertical="center"/>
      <protection/>
    </xf>
    <xf numFmtId="0" fontId="2" fillId="0" borderId="40" xfId="60" applyFont="1" applyBorder="1" applyAlignment="1">
      <alignment vertical="center"/>
      <protection/>
    </xf>
    <xf numFmtId="0" fontId="2" fillId="34" borderId="16" xfId="0" applyFont="1" applyFill="1" applyBorder="1" applyAlignment="1">
      <alignment horizontal="center" vertical="center" wrapText="1"/>
    </xf>
    <xf numFmtId="187" fontId="2" fillId="34" borderId="15" xfId="0" applyNumberFormat="1" applyFont="1" applyFill="1" applyBorder="1" applyAlignment="1">
      <alignment horizontal="center" vertical="center" wrapText="1"/>
    </xf>
    <xf numFmtId="0" fontId="2" fillId="0" borderId="38" xfId="60" applyFont="1" applyBorder="1" applyAlignment="1">
      <alignment vertical="center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 wrapText="1"/>
    </xf>
    <xf numFmtId="182" fontId="2" fillId="0" borderId="41" xfId="0" applyNumberFormat="1" applyFont="1" applyBorder="1" applyAlignment="1">
      <alignment horizontal="center" vertical="center" wrapText="1"/>
    </xf>
    <xf numFmtId="0" fontId="2" fillId="0" borderId="42" xfId="60" applyFont="1" applyBorder="1" applyAlignment="1">
      <alignment vertical="center"/>
      <protection/>
    </xf>
    <xf numFmtId="182" fontId="2" fillId="0" borderId="12" xfId="0" applyNumberFormat="1" applyFont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87" fontId="2" fillId="0" borderId="12" xfId="0" applyNumberFormat="1" applyFont="1" applyBorder="1" applyAlignment="1">
      <alignment horizontal="center" vertical="center" wrapText="1"/>
    </xf>
    <xf numFmtId="187" fontId="2" fillId="0" borderId="14" xfId="0" applyNumberFormat="1" applyFont="1" applyBorder="1" applyAlignment="1">
      <alignment horizontal="center" vertical="center" wrapText="1"/>
    </xf>
    <xf numFmtId="0" fontId="61" fillId="0" borderId="43" xfId="0" applyFont="1" applyBorder="1" applyAlignment="1">
      <alignment vertical="center"/>
    </xf>
    <xf numFmtId="0" fontId="2" fillId="0" borderId="37" xfId="60" applyFont="1" applyBorder="1" applyAlignment="1">
      <alignment vertical="center"/>
      <protection/>
    </xf>
    <xf numFmtId="187" fontId="2" fillId="0" borderId="16" xfId="0" applyNumberFormat="1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64" fillId="0" borderId="0" xfId="0" applyFont="1" applyAlignment="1">
      <alignment vertical="center" wrapText="1"/>
    </xf>
    <xf numFmtId="49" fontId="9" fillId="33" borderId="49" xfId="60" applyNumberFormat="1" applyFont="1" applyFill="1" applyBorder="1" applyAlignment="1">
      <alignment horizontal="center" vertical="center"/>
      <protection/>
    </xf>
    <xf numFmtId="0" fontId="8" fillId="35" borderId="36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/>
    </xf>
    <xf numFmtId="0" fontId="63" fillId="0" borderId="50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 wrapText="1"/>
    </xf>
    <xf numFmtId="0" fontId="62" fillId="0" borderId="53" xfId="0" applyFont="1" applyBorder="1" applyAlignment="1" quotePrefix="1">
      <alignment horizontal="left" vertical="center" wrapText="1"/>
    </xf>
    <xf numFmtId="0" fontId="62" fillId="0" borderId="54" xfId="0" applyFont="1" applyBorder="1" applyAlignment="1" quotePrefix="1">
      <alignment horizontal="left" vertical="center" wrapText="1"/>
    </xf>
    <xf numFmtId="0" fontId="62" fillId="0" borderId="55" xfId="0" applyFont="1" applyBorder="1" applyAlignment="1" quotePrefix="1">
      <alignment horizontal="left" vertical="center" wrapText="1"/>
    </xf>
    <xf numFmtId="0" fontId="2" fillId="34" borderId="36" xfId="0" applyFont="1" applyFill="1" applyBorder="1" applyAlignment="1">
      <alignment horizontal="center" vertical="center" wrapText="1"/>
    </xf>
    <xf numFmtId="187" fontId="2" fillId="34" borderId="14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Border="1" applyAlignment="1">
      <alignment horizontal="center" vertical="center" wrapText="1"/>
    </xf>
    <xf numFmtId="0" fontId="65" fillId="35" borderId="36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182" fontId="2" fillId="0" borderId="56" xfId="0" applyNumberFormat="1" applyFont="1" applyBorder="1" applyAlignment="1">
      <alignment horizontal="center" vertical="center" wrapText="1"/>
    </xf>
    <xf numFmtId="0" fontId="9" fillId="0" borderId="42" xfId="60" applyFont="1" applyBorder="1" applyAlignment="1">
      <alignment horizontal="left" vertical="center"/>
      <protection/>
    </xf>
    <xf numFmtId="0" fontId="63" fillId="0" borderId="57" xfId="0" applyFont="1" applyBorder="1" applyAlignment="1">
      <alignment horizontal="center" vertical="center" wrapText="1"/>
    </xf>
    <xf numFmtId="0" fontId="61" fillId="34" borderId="36" xfId="0" applyFont="1" applyFill="1" applyBorder="1" applyAlignment="1">
      <alignment vertical="center" wrapText="1"/>
    </xf>
    <xf numFmtId="0" fontId="65" fillId="35" borderId="36" xfId="0" applyFont="1" applyFill="1" applyBorder="1" applyAlignment="1">
      <alignment vertical="center" wrapText="1"/>
    </xf>
    <xf numFmtId="0" fontId="61" fillId="0" borderId="36" xfId="0" applyFont="1" applyBorder="1" applyAlignment="1">
      <alignment vertical="center" wrapText="1"/>
    </xf>
    <xf numFmtId="0" fontId="65" fillId="0" borderId="22" xfId="0" applyFont="1" applyBorder="1" applyAlignment="1">
      <alignment vertical="center" wrapText="1"/>
    </xf>
    <xf numFmtId="182" fontId="65" fillId="35" borderId="36" xfId="0" applyNumberFormat="1" applyFont="1" applyFill="1" applyBorder="1" applyAlignment="1">
      <alignment horizontal="center" vertical="center" wrapText="1"/>
    </xf>
    <xf numFmtId="0" fontId="61" fillId="0" borderId="20" xfId="0" applyFont="1" applyBorder="1" applyAlignment="1">
      <alignment/>
    </xf>
    <xf numFmtId="0" fontId="65" fillId="0" borderId="58" xfId="0" applyFont="1" applyBorder="1" applyAlignment="1">
      <alignment vertical="center"/>
    </xf>
    <xf numFmtId="0" fontId="8" fillId="35" borderId="59" xfId="0" applyFont="1" applyFill="1" applyBorder="1" applyAlignment="1">
      <alignment horizontal="center" vertical="center" wrapText="1"/>
    </xf>
    <xf numFmtId="182" fontId="8" fillId="35" borderId="10" xfId="0" applyNumberFormat="1" applyFont="1" applyFill="1" applyBorder="1" applyAlignment="1">
      <alignment horizontal="center" vertical="center" wrapText="1"/>
    </xf>
    <xf numFmtId="182" fontId="8" fillId="35" borderId="59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59" xfId="0" applyFont="1" applyFill="1" applyBorder="1" applyAlignment="1">
      <alignment horizontal="center" vertical="center" wrapText="1"/>
    </xf>
    <xf numFmtId="187" fontId="8" fillId="35" borderId="59" xfId="0" applyNumberFormat="1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63" fillId="0" borderId="60" xfId="0" applyFont="1" applyBorder="1" applyAlignment="1">
      <alignment horizontal="center" vertical="center" wrapText="1"/>
    </xf>
    <xf numFmtId="0" fontId="8" fillId="0" borderId="0" xfId="60" applyFont="1" applyAlignment="1">
      <alignment horizontal="center"/>
      <protection/>
    </xf>
    <xf numFmtId="0" fontId="2" fillId="0" borderId="0" xfId="60" applyFont="1" applyBorder="1" applyAlignment="1">
      <alignment/>
      <protection/>
    </xf>
    <xf numFmtId="0" fontId="2" fillId="0" borderId="0" xfId="60" applyFont="1" applyBorder="1" applyAlignment="1">
      <alignment vertical="center" wrapText="1"/>
      <protection/>
    </xf>
    <xf numFmtId="171" fontId="2" fillId="0" borderId="0" xfId="42" applyFont="1" applyBorder="1" applyAlignment="1" quotePrefix="1">
      <alignment vertical="center"/>
    </xf>
    <xf numFmtId="171" fontId="2" fillId="0" borderId="0" xfId="42" applyFont="1" applyBorder="1" applyAlignment="1">
      <alignment vertical="center"/>
    </xf>
    <xf numFmtId="187" fontId="2" fillId="0" borderId="0" xfId="60" applyNumberFormat="1" applyFont="1" applyBorder="1">
      <alignment/>
      <protection/>
    </xf>
    <xf numFmtId="0" fontId="63" fillId="0" borderId="23" xfId="0" applyFont="1" applyBorder="1" applyAlignment="1">
      <alignment horizontal="center" vertical="center" wrapText="1"/>
    </xf>
    <xf numFmtId="0" fontId="2" fillId="0" borderId="41" xfId="60" applyFont="1" applyBorder="1" applyAlignment="1">
      <alignment horizontal="center" vertical="center" wrapText="1"/>
      <protection/>
    </xf>
    <xf numFmtId="187" fontId="2" fillId="0" borderId="4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61" fillId="0" borderId="11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61" fillId="0" borderId="25" xfId="0" applyFont="1" applyBorder="1" applyAlignment="1">
      <alignment horizontal="justify" vertical="center" wrapText="1"/>
    </xf>
    <xf numFmtId="0" fontId="67" fillId="0" borderId="25" xfId="0" applyFont="1" applyBorder="1" applyAlignment="1">
      <alignment horizontal="justify" vertical="center"/>
    </xf>
    <xf numFmtId="0" fontId="67" fillId="0" borderId="20" xfId="0" applyFont="1" applyBorder="1" applyAlignment="1">
      <alignment horizontal="justify" vertical="center"/>
    </xf>
    <xf numFmtId="0" fontId="2" fillId="34" borderId="17" xfId="0" applyFont="1" applyFill="1" applyBorder="1" applyAlignment="1">
      <alignment horizontal="center" vertical="center" wrapText="1"/>
    </xf>
    <xf numFmtId="187" fontId="2" fillId="34" borderId="17" xfId="0" applyNumberFormat="1" applyFont="1" applyFill="1" applyBorder="1" applyAlignment="1">
      <alignment horizontal="center" vertical="center" wrapText="1"/>
    </xf>
    <xf numFmtId="0" fontId="8" fillId="35" borderId="59" xfId="0" applyFont="1" applyFill="1" applyBorder="1" applyAlignment="1" quotePrefix="1">
      <alignment horizontal="center" vertical="center"/>
    </xf>
    <xf numFmtId="0" fontId="8" fillId="35" borderId="61" xfId="0" applyFont="1" applyFill="1" applyBorder="1" applyAlignment="1">
      <alignment horizontal="right" vertical="center"/>
    </xf>
    <xf numFmtId="169" fontId="8" fillId="35" borderId="61" xfId="43" applyFont="1" applyFill="1" applyBorder="1" applyAlignment="1">
      <alignment horizontal="right" vertical="center"/>
    </xf>
    <xf numFmtId="0" fontId="8" fillId="35" borderId="62" xfId="0" applyFont="1" applyFill="1" applyBorder="1" applyAlignment="1">
      <alignment horizontal="right" vertical="center"/>
    </xf>
    <xf numFmtId="196" fontId="8" fillId="35" borderId="10" xfId="0" applyNumberFormat="1" applyFont="1" applyFill="1" applyBorder="1" applyAlignment="1">
      <alignment horizontal="center" vertical="center" wrapText="1"/>
    </xf>
    <xf numFmtId="196" fontId="8" fillId="35" borderId="63" xfId="0" applyNumberFormat="1" applyFont="1" applyFill="1" applyBorder="1" applyAlignment="1" quotePrefix="1">
      <alignment horizontal="center" vertical="center"/>
    </xf>
    <xf numFmtId="41" fontId="8" fillId="35" borderId="59" xfId="0" applyNumberFormat="1" applyFont="1" applyFill="1" applyBorder="1" applyAlignment="1" quotePrefix="1">
      <alignment horizontal="center" vertical="center"/>
    </xf>
    <xf numFmtId="0" fontId="61" fillId="0" borderId="0" xfId="0" applyFont="1" applyAlignment="1">
      <alignment horizontal="justify" vertical="center"/>
    </xf>
    <xf numFmtId="0" fontId="65" fillId="0" borderId="0" xfId="0" applyFont="1" applyAlignment="1">
      <alignment horizontal="justify" vertical="center" wrapText="1"/>
    </xf>
    <xf numFmtId="0" fontId="68" fillId="0" borderId="0" xfId="0" applyFont="1" applyAlignment="1">
      <alignment vertical="center" wrapText="1"/>
    </xf>
    <xf numFmtId="0" fontId="8" fillId="35" borderId="59" xfId="0" applyFont="1" applyFill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182" fontId="8" fillId="35" borderId="59" xfId="0" applyNumberFormat="1" applyFont="1" applyFill="1" applyBorder="1" applyAlignment="1">
      <alignment horizontal="center" vertical="center" wrapText="1"/>
    </xf>
    <xf numFmtId="0" fontId="63" fillId="0" borderId="60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5" fillId="0" borderId="64" xfId="0" applyFont="1" applyBorder="1" applyAlignment="1">
      <alignment horizontal="justify" vertical="center"/>
    </xf>
    <xf numFmtId="0" fontId="0" fillId="0" borderId="65" xfId="0" applyBorder="1" applyAlignment="1">
      <alignment horizontal="justify" vertical="center"/>
    </xf>
    <xf numFmtId="0" fontId="8" fillId="0" borderId="66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0" fontId="65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65" fillId="0" borderId="67" xfId="0" applyFont="1" applyBorder="1" applyAlignment="1">
      <alignment horizontal="justify" vertical="center"/>
    </xf>
    <xf numFmtId="0" fontId="0" fillId="0" borderId="68" xfId="0" applyBorder="1" applyAlignment="1">
      <alignment vertical="center"/>
    </xf>
    <xf numFmtId="0" fontId="65" fillId="0" borderId="64" xfId="0" applyFont="1" applyBorder="1" applyAlignment="1">
      <alignment vertical="center" wrapText="1"/>
    </xf>
    <xf numFmtId="0" fontId="68" fillId="0" borderId="65" xfId="0" applyFont="1" applyBorder="1" applyAlignment="1">
      <alignment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5" fillId="0" borderId="64" xfId="0" applyFont="1" applyBorder="1" applyAlignment="1">
      <alignment horizontal="justify" vertical="center" wrapText="1"/>
    </xf>
    <xf numFmtId="0" fontId="61" fillId="0" borderId="65" xfId="0" applyFont="1" applyBorder="1" applyAlignment="1">
      <alignment horizontal="justify" vertical="center" wrapText="1"/>
    </xf>
    <xf numFmtId="0" fontId="0" fillId="0" borderId="65" xfId="0" applyBorder="1" applyAlignment="1">
      <alignment vertical="center"/>
    </xf>
    <xf numFmtId="0" fontId="65" fillId="0" borderId="67" xfId="0" applyFont="1" applyBorder="1" applyAlignment="1">
      <alignment horizontal="justify" vertical="center" wrapText="1"/>
    </xf>
    <xf numFmtId="0" fontId="68" fillId="0" borderId="68" xfId="0" applyFont="1" applyBorder="1" applyAlignment="1">
      <alignment vertical="center" wrapText="1"/>
    </xf>
    <xf numFmtId="0" fontId="68" fillId="0" borderId="69" xfId="0" applyFont="1" applyBorder="1" applyAlignment="1">
      <alignment vertical="center" wrapText="1"/>
    </xf>
    <xf numFmtId="0" fontId="68" fillId="0" borderId="70" xfId="0" applyFont="1" applyBorder="1" applyAlignment="1">
      <alignment vertical="center" wrapText="1"/>
    </xf>
    <xf numFmtId="0" fontId="4" fillId="0" borderId="0" xfId="60" applyFont="1" applyAlignment="1">
      <alignment vertical="top"/>
      <protection/>
    </xf>
    <xf numFmtId="0" fontId="8" fillId="0" borderId="27" xfId="60" applyFont="1" applyBorder="1" applyAlignment="1">
      <alignment horizontal="center" vertical="center" wrapText="1"/>
      <protection/>
    </xf>
    <xf numFmtId="0" fontId="8" fillId="0" borderId="71" xfId="60" applyFont="1" applyBorder="1" applyAlignment="1">
      <alignment horizontal="center" vertical="center" wrapText="1"/>
      <protection/>
    </xf>
    <xf numFmtId="49" fontId="9" fillId="33" borderId="49" xfId="60" applyNumberFormat="1" applyFont="1" applyFill="1" applyBorder="1" applyAlignment="1">
      <alignment horizontal="center" vertical="center"/>
      <protection/>
    </xf>
    <xf numFmtId="0" fontId="65" fillId="0" borderId="69" xfId="0" applyFont="1" applyBorder="1" applyAlignment="1">
      <alignment horizontal="justify" vertical="center" wrapText="1"/>
    </xf>
    <xf numFmtId="0" fontId="61" fillId="0" borderId="70" xfId="0" applyFont="1" applyBorder="1" applyAlignment="1">
      <alignment vertical="center" wrapText="1"/>
    </xf>
    <xf numFmtId="0" fontId="69" fillId="0" borderId="0" xfId="0" applyFont="1" applyAlignment="1">
      <alignment horizontal="center"/>
    </xf>
    <xf numFmtId="0" fontId="40" fillId="0" borderId="0" xfId="60" applyFont="1" applyAlignment="1">
      <alignment horizontal="center"/>
      <protection/>
    </xf>
    <xf numFmtId="0" fontId="40" fillId="0" borderId="0" xfId="60" applyFont="1">
      <alignment/>
      <protection/>
    </xf>
    <xf numFmtId="0" fontId="40" fillId="0" borderId="0" xfId="60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3"/>
  <sheetViews>
    <sheetView tabSelected="1" zoomScale="125" zoomScaleNormal="125" zoomScalePageLayoutView="0" workbookViewId="0" topLeftCell="A70">
      <selection activeCell="B8" sqref="B8:K8"/>
    </sheetView>
  </sheetViews>
  <sheetFormatPr defaultColWidth="9.140625" defaultRowHeight="15"/>
  <cols>
    <col min="1" max="1" width="4.421875" style="4" customWidth="1"/>
    <col min="2" max="2" width="3.421875" style="4" customWidth="1"/>
    <col min="3" max="3" width="65.140625" style="3" customWidth="1"/>
    <col min="4" max="4" width="11.00390625" style="2" customWidth="1"/>
    <col min="5" max="5" width="8.28125" style="3" customWidth="1"/>
    <col min="6" max="6" width="9.00390625" style="3" customWidth="1"/>
    <col min="7" max="7" width="6.8515625" style="3" customWidth="1"/>
    <col min="8" max="8" width="7.57421875" style="3" customWidth="1"/>
    <col min="9" max="10" width="9.8515625" style="3" customWidth="1"/>
    <col min="11" max="11" width="17.140625" style="3" customWidth="1"/>
    <col min="12" max="12" width="12.7109375" style="3" customWidth="1"/>
    <col min="13" max="16384" width="9.140625" style="3" customWidth="1"/>
  </cols>
  <sheetData>
    <row r="2" spans="1:3" ht="15">
      <c r="A2" s="194"/>
      <c r="B2" s="194"/>
      <c r="C2" s="194"/>
    </row>
    <row r="3" spans="1:11" s="1" customFormat="1" ht="18.75" customHeight="1">
      <c r="A3" s="200" t="s">
        <v>85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9.75" customHeight="1">
      <c r="A4" s="34"/>
      <c r="B4" s="34"/>
      <c r="C4" s="35"/>
      <c r="D4" s="36"/>
      <c r="E4" s="35"/>
      <c r="F4" s="35"/>
      <c r="G4" s="35"/>
      <c r="H4" s="35"/>
      <c r="I4" s="35"/>
      <c r="J4" s="35"/>
      <c r="K4" s="35"/>
    </row>
    <row r="5" spans="1:11" s="8" customFormat="1" ht="19.5" customHeight="1">
      <c r="A5" s="201" t="s">
        <v>0</v>
      </c>
      <c r="B5" s="202" t="s">
        <v>81</v>
      </c>
      <c r="C5" s="202"/>
      <c r="D5" s="203"/>
      <c r="E5" s="203"/>
      <c r="F5" s="202"/>
      <c r="G5" s="202"/>
      <c r="H5" s="202"/>
      <c r="I5" s="202"/>
      <c r="J5" s="202"/>
      <c r="K5" s="202"/>
    </row>
    <row r="6" spans="1:11" s="8" customFormat="1" ht="12.75" customHeight="1">
      <c r="A6" s="201" t="s">
        <v>1</v>
      </c>
      <c r="B6" s="202" t="s">
        <v>33</v>
      </c>
      <c r="C6" s="202"/>
      <c r="D6" s="203"/>
      <c r="E6" s="203"/>
      <c r="F6" s="202"/>
      <c r="G6" s="202"/>
      <c r="H6" s="202"/>
      <c r="I6" s="202"/>
      <c r="J6" s="202"/>
      <c r="K6" s="202"/>
    </row>
    <row r="7" spans="1:11" s="8" customFormat="1" ht="13.5" customHeight="1">
      <c r="A7" s="201" t="s">
        <v>2</v>
      </c>
      <c r="B7" s="202" t="s">
        <v>29</v>
      </c>
      <c r="C7" s="202"/>
      <c r="D7" s="201"/>
      <c r="E7" s="202"/>
      <c r="F7" s="202"/>
      <c r="G7" s="202"/>
      <c r="H7" s="202"/>
      <c r="I7" s="202"/>
      <c r="J7" s="202"/>
      <c r="K7" s="202"/>
    </row>
    <row r="8" spans="1:11" s="9" customFormat="1" ht="30" customHeight="1">
      <c r="A8" s="106"/>
      <c r="B8" s="166" t="s">
        <v>41</v>
      </c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2.75" customHeight="1" thickBo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s="2" customFormat="1" ht="59.25" customHeight="1" thickBot="1">
      <c r="A10" s="57" t="s">
        <v>4</v>
      </c>
      <c r="B10" s="195" t="s">
        <v>9</v>
      </c>
      <c r="C10" s="196"/>
      <c r="D10" s="59" t="s">
        <v>10</v>
      </c>
      <c r="E10" s="59" t="s">
        <v>11</v>
      </c>
      <c r="F10" s="59" t="s">
        <v>18</v>
      </c>
      <c r="G10" s="59" t="s">
        <v>12</v>
      </c>
      <c r="H10" s="59" t="s">
        <v>13</v>
      </c>
      <c r="I10" s="59" t="s">
        <v>14</v>
      </c>
      <c r="J10" s="58" t="s">
        <v>32</v>
      </c>
      <c r="K10" s="68" t="s">
        <v>8</v>
      </c>
    </row>
    <row r="11" spans="1:11" s="5" customFormat="1" ht="10.5" customHeight="1" thickBot="1" thickTop="1">
      <c r="A11" s="60">
        <v>1</v>
      </c>
      <c r="B11" s="197">
        <v>2</v>
      </c>
      <c r="C11" s="197"/>
      <c r="D11" s="107">
        <v>3</v>
      </c>
      <c r="E11" s="107">
        <v>4</v>
      </c>
      <c r="F11" s="107">
        <v>5</v>
      </c>
      <c r="G11" s="107">
        <v>6</v>
      </c>
      <c r="H11" s="107"/>
      <c r="I11" s="107"/>
      <c r="J11" s="61"/>
      <c r="K11" s="69">
        <v>8</v>
      </c>
    </row>
    <row r="12" spans="1:11" s="10" customFormat="1" ht="11.25" customHeight="1" thickTop="1">
      <c r="A12" s="62"/>
      <c r="B12" s="63"/>
      <c r="C12" s="64"/>
      <c r="D12" s="65"/>
      <c r="E12" s="66" t="s">
        <v>22</v>
      </c>
      <c r="F12" s="66" t="s">
        <v>22</v>
      </c>
      <c r="G12" s="65"/>
      <c r="H12" s="66" t="s">
        <v>22</v>
      </c>
      <c r="I12" s="66"/>
      <c r="J12" s="67"/>
      <c r="K12" s="70"/>
    </row>
    <row r="13" spans="1:11" s="11" customFormat="1" ht="35.25" customHeight="1">
      <c r="A13" s="51" t="s">
        <v>0</v>
      </c>
      <c r="B13" s="198" t="s">
        <v>39</v>
      </c>
      <c r="C13" s="199"/>
      <c r="D13" s="71"/>
      <c r="E13" s="108">
        <f>SUM(E14:E18)</f>
        <v>3</v>
      </c>
      <c r="F13" s="108"/>
      <c r="G13" s="108">
        <v>1</v>
      </c>
      <c r="H13" s="108">
        <f>SUM(H14:H18)</f>
        <v>5.5</v>
      </c>
      <c r="I13" s="108">
        <f>SUM(I14:I18)</f>
        <v>5.5</v>
      </c>
      <c r="J13" s="72">
        <f>SUM(J14:J18)</f>
        <v>0.004583333333333333</v>
      </c>
      <c r="K13" s="73" t="s">
        <v>15</v>
      </c>
    </row>
    <row r="14" spans="1:12" s="11" customFormat="1" ht="14.25" customHeight="1">
      <c r="A14" s="101"/>
      <c r="B14" s="42" t="s">
        <v>7</v>
      </c>
      <c r="C14" s="56" t="s">
        <v>42</v>
      </c>
      <c r="D14" s="43" t="s">
        <v>30</v>
      </c>
      <c r="E14" s="43">
        <v>1</v>
      </c>
      <c r="F14" s="43" t="s">
        <v>20</v>
      </c>
      <c r="G14" s="43">
        <v>1</v>
      </c>
      <c r="H14" s="43">
        <f>E14*G14</f>
        <v>1</v>
      </c>
      <c r="I14" s="43">
        <f>H14*1</f>
        <v>1</v>
      </c>
      <c r="J14" s="54">
        <f>+I14/1200</f>
        <v>0.0008333333333333334</v>
      </c>
      <c r="K14" s="74" t="s">
        <v>16</v>
      </c>
      <c r="L14" s="11">
        <f>720/72000</f>
        <v>0.01</v>
      </c>
    </row>
    <row r="15" spans="1:11" s="11" customFormat="1" ht="14.25" customHeight="1">
      <c r="A15" s="104"/>
      <c r="B15" s="45" t="s">
        <v>7</v>
      </c>
      <c r="C15" s="49" t="s">
        <v>43</v>
      </c>
      <c r="D15" s="95" t="s">
        <v>30</v>
      </c>
      <c r="E15" s="95">
        <v>1</v>
      </c>
      <c r="F15" s="95" t="s">
        <v>20</v>
      </c>
      <c r="G15" s="95">
        <v>1</v>
      </c>
      <c r="H15" s="95">
        <f>+G15*E15</f>
        <v>1</v>
      </c>
      <c r="I15" s="95">
        <f>+H15*1</f>
        <v>1</v>
      </c>
      <c r="J15" s="121">
        <f>+I15/1200</f>
        <v>0.0008333333333333334</v>
      </c>
      <c r="K15" s="122"/>
    </row>
    <row r="16" spans="1:11" s="11" customFormat="1" ht="14.25" customHeight="1">
      <c r="A16" s="104"/>
      <c r="B16" s="45" t="s">
        <v>7</v>
      </c>
      <c r="C16" s="49" t="s">
        <v>44</v>
      </c>
      <c r="D16" s="95" t="s">
        <v>30</v>
      </c>
      <c r="E16" s="95">
        <v>0.5</v>
      </c>
      <c r="F16" s="95" t="s">
        <v>20</v>
      </c>
      <c r="G16" s="95">
        <v>3</v>
      </c>
      <c r="H16" s="95">
        <f>+G16*E16</f>
        <v>1.5</v>
      </c>
      <c r="I16" s="95">
        <f>+H16*1</f>
        <v>1.5</v>
      </c>
      <c r="J16" s="121">
        <f>+I16/1200</f>
        <v>0.00125</v>
      </c>
      <c r="K16" s="122"/>
    </row>
    <row r="17" spans="1:11" s="11" customFormat="1" ht="14.25" customHeight="1">
      <c r="A17" s="102"/>
      <c r="B17" s="45" t="s">
        <v>7</v>
      </c>
      <c r="C17" s="49" t="s">
        <v>45</v>
      </c>
      <c r="D17" s="95" t="s">
        <v>30</v>
      </c>
      <c r="E17" s="38">
        <v>0.5</v>
      </c>
      <c r="F17" s="95" t="s">
        <v>20</v>
      </c>
      <c r="G17" s="38">
        <v>4</v>
      </c>
      <c r="H17" s="95">
        <f>+G17*E17</f>
        <v>2</v>
      </c>
      <c r="I17" s="95">
        <f>+H17*1</f>
        <v>2</v>
      </c>
      <c r="J17" s="121">
        <f>+I17/1200</f>
        <v>0.0016666666666666668</v>
      </c>
      <c r="K17" s="75" t="s">
        <v>17</v>
      </c>
    </row>
    <row r="18" spans="1:11" s="11" customFormat="1" ht="14.25" customHeight="1">
      <c r="A18" s="103"/>
      <c r="B18" s="46"/>
      <c r="C18" s="109"/>
      <c r="D18" s="41"/>
      <c r="E18" s="41"/>
      <c r="F18" s="41"/>
      <c r="G18" s="41"/>
      <c r="H18" s="41"/>
      <c r="I18" s="41"/>
      <c r="J18" s="76"/>
      <c r="K18" s="77" t="s">
        <v>26</v>
      </c>
    </row>
    <row r="19" spans="1:13" s="11" customFormat="1" ht="28.5" customHeight="1">
      <c r="A19" s="52" t="s">
        <v>1</v>
      </c>
      <c r="B19" s="187" t="s">
        <v>47</v>
      </c>
      <c r="C19" s="188"/>
      <c r="D19" s="33"/>
      <c r="E19" s="131">
        <f>SUM(E20:E24)</f>
        <v>4</v>
      </c>
      <c r="F19" s="131"/>
      <c r="G19" s="131">
        <v>2</v>
      </c>
      <c r="H19" s="131">
        <f>SUM(H20:H24)</f>
        <v>8</v>
      </c>
      <c r="I19" s="131">
        <f>SUM(I20:I24)</f>
        <v>8</v>
      </c>
      <c r="J19" s="133">
        <f>SUM(J20:J24)</f>
        <v>0.006666666666666667</v>
      </c>
      <c r="K19" s="78" t="s">
        <v>27</v>
      </c>
      <c r="M19" s="11">
        <f>6000/60</f>
        <v>100</v>
      </c>
    </row>
    <row r="20" spans="1:13" s="11" customFormat="1" ht="24.75" customHeight="1">
      <c r="A20" s="101"/>
      <c r="B20" s="42" t="s">
        <v>7</v>
      </c>
      <c r="C20" s="56" t="s">
        <v>48</v>
      </c>
      <c r="D20" s="43" t="s">
        <v>31</v>
      </c>
      <c r="E20" s="43">
        <v>1</v>
      </c>
      <c r="F20" s="43" t="s">
        <v>20</v>
      </c>
      <c r="G20" s="43">
        <v>2</v>
      </c>
      <c r="H20" s="43">
        <f>E20*G20</f>
        <v>2</v>
      </c>
      <c r="I20" s="43">
        <f>H20*1</f>
        <v>2</v>
      </c>
      <c r="J20" s="54">
        <f>+I20/1200</f>
        <v>0.0016666666666666668</v>
      </c>
      <c r="K20" s="74" t="s">
        <v>28</v>
      </c>
      <c r="M20" s="11">
        <f>1500/60</f>
        <v>25</v>
      </c>
    </row>
    <row r="21" spans="1:11" s="11" customFormat="1" ht="14.25" customHeight="1">
      <c r="A21" s="104"/>
      <c r="B21" s="45" t="s">
        <v>7</v>
      </c>
      <c r="C21" s="49" t="s">
        <v>49</v>
      </c>
      <c r="D21" s="95" t="s">
        <v>31</v>
      </c>
      <c r="E21" s="95">
        <v>1</v>
      </c>
      <c r="F21" s="95" t="s">
        <v>20</v>
      </c>
      <c r="G21" s="95">
        <v>2</v>
      </c>
      <c r="H21" s="95">
        <f>+G21*E21</f>
        <v>2</v>
      </c>
      <c r="I21" s="95">
        <f>+H21*1</f>
        <v>2</v>
      </c>
      <c r="J21" s="121">
        <f>+I21/1200</f>
        <v>0.0016666666666666668</v>
      </c>
      <c r="K21" s="122"/>
    </row>
    <row r="22" spans="1:11" s="11" customFormat="1" ht="14.25" customHeight="1">
      <c r="A22" s="104"/>
      <c r="B22" s="45" t="s">
        <v>7</v>
      </c>
      <c r="C22" s="49" t="s">
        <v>50</v>
      </c>
      <c r="D22" s="95" t="s">
        <v>31</v>
      </c>
      <c r="E22" s="95">
        <v>1</v>
      </c>
      <c r="F22" s="95" t="s">
        <v>20</v>
      </c>
      <c r="G22" s="95">
        <v>2</v>
      </c>
      <c r="H22" s="95">
        <f>+G22*E22</f>
        <v>2</v>
      </c>
      <c r="I22" s="95">
        <f>+H22*1</f>
        <v>2</v>
      </c>
      <c r="J22" s="121">
        <f>+I22/1200</f>
        <v>0.0016666666666666668</v>
      </c>
      <c r="K22" s="122"/>
    </row>
    <row r="23" spans="1:11" s="11" customFormat="1" ht="15" customHeight="1">
      <c r="A23" s="102"/>
      <c r="B23" s="45" t="s">
        <v>7</v>
      </c>
      <c r="C23" s="129" t="s">
        <v>51</v>
      </c>
      <c r="D23" s="38" t="s">
        <v>31</v>
      </c>
      <c r="E23" s="38">
        <v>1</v>
      </c>
      <c r="F23" s="38" t="s">
        <v>20</v>
      </c>
      <c r="G23" s="38">
        <v>2</v>
      </c>
      <c r="H23" s="38">
        <f>E23*G23</f>
        <v>2</v>
      </c>
      <c r="I23" s="38">
        <f>+H23*1</f>
        <v>2</v>
      </c>
      <c r="J23" s="55">
        <f>+I23/1200</f>
        <v>0.0016666666666666668</v>
      </c>
      <c r="K23" s="79"/>
    </row>
    <row r="24" spans="1:11" s="11" customFormat="1" ht="14.25" customHeight="1">
      <c r="A24" s="103"/>
      <c r="B24" s="46"/>
      <c r="C24" s="50"/>
      <c r="D24" s="41"/>
      <c r="E24" s="41"/>
      <c r="F24" s="41"/>
      <c r="G24" s="41"/>
      <c r="H24" s="41"/>
      <c r="I24" s="41"/>
      <c r="J24" s="76"/>
      <c r="K24" s="80"/>
    </row>
    <row r="25" spans="1:13" s="11" customFormat="1" ht="24.75" customHeight="1">
      <c r="A25" s="52">
        <v>3</v>
      </c>
      <c r="B25" s="173" t="s">
        <v>46</v>
      </c>
      <c r="C25" s="174"/>
      <c r="D25" s="33"/>
      <c r="E25" s="134">
        <f>SUM(E26:E30)</f>
        <v>2.5</v>
      </c>
      <c r="F25" s="134"/>
      <c r="G25" s="134">
        <v>1</v>
      </c>
      <c r="H25" s="134">
        <f>SUM(H26:H30)</f>
        <v>2.5</v>
      </c>
      <c r="I25" s="134">
        <f>SUM(I26:I30)</f>
        <v>486</v>
      </c>
      <c r="J25" s="132">
        <f>SUM(J26:J30)</f>
        <v>0.405</v>
      </c>
      <c r="K25" s="78" t="s">
        <v>27</v>
      </c>
      <c r="M25" s="11">
        <f>6000/60</f>
        <v>100</v>
      </c>
    </row>
    <row r="26" spans="1:13" s="11" customFormat="1" ht="24.75" customHeight="1">
      <c r="A26" s="101"/>
      <c r="B26" s="42" t="s">
        <v>7</v>
      </c>
      <c r="C26" s="56" t="s">
        <v>48</v>
      </c>
      <c r="D26" s="43" t="s">
        <v>37</v>
      </c>
      <c r="E26" s="43">
        <v>0.5</v>
      </c>
      <c r="F26" s="43" t="s">
        <v>19</v>
      </c>
      <c r="G26" s="43">
        <v>1</v>
      </c>
      <c r="H26" s="43">
        <f>+E26*G26</f>
        <v>0.5</v>
      </c>
      <c r="I26" s="43">
        <f>+H26*12</f>
        <v>6</v>
      </c>
      <c r="J26" s="54">
        <f>+I26/1200</f>
        <v>0.005</v>
      </c>
      <c r="K26" s="74" t="s">
        <v>28</v>
      </c>
      <c r="M26" s="11">
        <f>1500/60</f>
        <v>25</v>
      </c>
    </row>
    <row r="27" spans="1:11" s="11" customFormat="1" ht="14.25" customHeight="1">
      <c r="A27" s="104"/>
      <c r="B27" s="45" t="s">
        <v>7</v>
      </c>
      <c r="C27" s="49" t="s">
        <v>49</v>
      </c>
      <c r="D27" s="95" t="s">
        <v>5</v>
      </c>
      <c r="E27" s="95">
        <v>0.5</v>
      </c>
      <c r="F27" s="43" t="s">
        <v>19</v>
      </c>
      <c r="G27" s="95">
        <v>1</v>
      </c>
      <c r="H27" s="95">
        <f>+G27*E27</f>
        <v>0.5</v>
      </c>
      <c r="I27" s="95">
        <f>+H27*240</f>
        <v>120</v>
      </c>
      <c r="J27" s="121">
        <f>+I27/1200</f>
        <v>0.1</v>
      </c>
      <c r="K27" s="122"/>
    </row>
    <row r="28" spans="1:11" s="11" customFormat="1" ht="14.25" customHeight="1">
      <c r="A28" s="104"/>
      <c r="B28" s="45" t="s">
        <v>7</v>
      </c>
      <c r="C28" s="49" t="s">
        <v>50</v>
      </c>
      <c r="D28" s="95" t="s">
        <v>5</v>
      </c>
      <c r="E28" s="95">
        <v>0.5</v>
      </c>
      <c r="F28" s="95" t="s">
        <v>24</v>
      </c>
      <c r="G28" s="95">
        <v>1</v>
      </c>
      <c r="H28" s="95">
        <f>+G28*E28</f>
        <v>0.5</v>
      </c>
      <c r="I28" s="95">
        <f>+H28*240</f>
        <v>120</v>
      </c>
      <c r="J28" s="121">
        <f>+I28/1200</f>
        <v>0.1</v>
      </c>
      <c r="K28" s="122"/>
    </row>
    <row r="29" spans="1:11" s="11" customFormat="1" ht="14.25" customHeight="1">
      <c r="A29" s="104"/>
      <c r="B29" s="45" t="s">
        <v>7</v>
      </c>
      <c r="C29" s="129" t="s">
        <v>51</v>
      </c>
      <c r="D29" s="95" t="s">
        <v>5</v>
      </c>
      <c r="E29" s="95">
        <v>1</v>
      </c>
      <c r="F29" s="95" t="s">
        <v>24</v>
      </c>
      <c r="G29" s="95">
        <v>1</v>
      </c>
      <c r="H29" s="95">
        <f>+G29*E29</f>
        <v>1</v>
      </c>
      <c r="I29" s="95">
        <f>+H29*240</f>
        <v>240</v>
      </c>
      <c r="J29" s="121">
        <f>+I29/1200</f>
        <v>0.2</v>
      </c>
      <c r="K29" s="122"/>
    </row>
    <row r="30" spans="1:11" s="11" customFormat="1" ht="14.25" customHeight="1">
      <c r="A30" s="103"/>
      <c r="B30" s="46"/>
      <c r="C30" s="50"/>
      <c r="D30" s="41"/>
      <c r="E30" s="41"/>
      <c r="F30" s="41"/>
      <c r="G30" s="41"/>
      <c r="H30" s="41"/>
      <c r="I30" s="41"/>
      <c r="J30" s="76"/>
      <c r="K30" s="80"/>
    </row>
    <row r="31" spans="1:11" s="12" customFormat="1" ht="24.75" customHeight="1">
      <c r="A31" s="52">
        <v>4</v>
      </c>
      <c r="B31" s="173" t="s">
        <v>52</v>
      </c>
      <c r="C31" s="189"/>
      <c r="D31" s="33"/>
      <c r="E31" s="134">
        <f>SUM(E32:E36)</f>
        <v>1.2000000000000002</v>
      </c>
      <c r="F31" s="134"/>
      <c r="G31" s="134">
        <v>1</v>
      </c>
      <c r="H31" s="134">
        <f>SUM(H32:H36)</f>
        <v>1.2500000000000002</v>
      </c>
      <c r="I31" s="134">
        <f>SUM(I32:I36)</f>
        <v>38.2</v>
      </c>
      <c r="J31" s="132">
        <f>SUM(J32:J36)</f>
        <v>0.03183333333333333</v>
      </c>
      <c r="K31" s="81"/>
    </row>
    <row r="32" spans="1:13" s="12" customFormat="1" ht="14.25" customHeight="1">
      <c r="A32" s="101"/>
      <c r="B32" s="42"/>
      <c r="C32" s="56" t="s">
        <v>53</v>
      </c>
      <c r="D32" s="85" t="s">
        <v>82</v>
      </c>
      <c r="E32" s="85">
        <v>1</v>
      </c>
      <c r="F32" s="85" t="s">
        <v>20</v>
      </c>
      <c r="G32" s="85">
        <v>1</v>
      </c>
      <c r="H32" s="85">
        <f>E32*G32</f>
        <v>1</v>
      </c>
      <c r="I32" s="85">
        <f>H32*1</f>
        <v>1</v>
      </c>
      <c r="J32" s="86">
        <f>+I32/1200</f>
        <v>0.0008333333333333334</v>
      </c>
      <c r="K32" s="82"/>
      <c r="L32" s="12">
        <f>15000/1200</f>
        <v>12.5</v>
      </c>
      <c r="M32" s="12" t="s">
        <v>21</v>
      </c>
    </row>
    <row r="33" spans="1:11" s="12" customFormat="1" ht="14.25" customHeight="1">
      <c r="A33" s="104"/>
      <c r="B33" s="45"/>
      <c r="C33" s="49" t="s">
        <v>54</v>
      </c>
      <c r="D33" s="94" t="s">
        <v>5</v>
      </c>
      <c r="E33" s="156">
        <v>0.05</v>
      </c>
      <c r="F33" s="88" t="s">
        <v>38</v>
      </c>
      <c r="G33" s="88">
        <v>1</v>
      </c>
      <c r="H33" s="88">
        <f>+G33*E33</f>
        <v>0.05</v>
      </c>
      <c r="I33" s="85">
        <f>H33*240</f>
        <v>12</v>
      </c>
      <c r="J33" s="157">
        <f>+I33/1200</f>
        <v>0.01</v>
      </c>
      <c r="K33" s="79"/>
    </row>
    <row r="34" spans="1:11" s="12" customFormat="1" ht="24.75" customHeight="1">
      <c r="A34" s="104"/>
      <c r="B34" s="45"/>
      <c r="C34" s="165" t="s">
        <v>84</v>
      </c>
      <c r="D34" s="94" t="s">
        <v>5</v>
      </c>
      <c r="E34" s="156">
        <v>0.1</v>
      </c>
      <c r="F34" s="88" t="s">
        <v>38</v>
      </c>
      <c r="G34" s="88">
        <v>1</v>
      </c>
      <c r="H34" s="88">
        <f>+G34*E34</f>
        <v>0.1</v>
      </c>
      <c r="I34" s="85">
        <f>H34*240</f>
        <v>24</v>
      </c>
      <c r="J34" s="157">
        <f>+I34/1200</f>
        <v>0.02</v>
      </c>
      <c r="K34" s="79"/>
    </row>
    <row r="35" spans="1:11" s="12" customFormat="1" ht="14.25" customHeight="1">
      <c r="A35" s="104"/>
      <c r="B35" s="45"/>
      <c r="C35" s="49" t="s">
        <v>55</v>
      </c>
      <c r="D35" s="94" t="s">
        <v>37</v>
      </c>
      <c r="E35" s="156">
        <v>0.05</v>
      </c>
      <c r="F35" s="88" t="s">
        <v>19</v>
      </c>
      <c r="G35" s="88">
        <v>2</v>
      </c>
      <c r="H35" s="88">
        <f>+G35*E35</f>
        <v>0.1</v>
      </c>
      <c r="I35" s="88">
        <f>+H35*12</f>
        <v>1.2000000000000002</v>
      </c>
      <c r="J35" s="157">
        <f>+I35/1200</f>
        <v>0.0010000000000000002</v>
      </c>
      <c r="K35" s="79"/>
    </row>
    <row r="36" spans="1:11" s="12" customFormat="1" ht="14.25" customHeight="1">
      <c r="A36" s="103"/>
      <c r="B36" s="46"/>
      <c r="C36" s="109"/>
      <c r="D36" s="89"/>
      <c r="E36" s="89"/>
      <c r="F36" s="89"/>
      <c r="G36" s="89"/>
      <c r="H36" s="89"/>
      <c r="I36" s="89"/>
      <c r="J36" s="117"/>
      <c r="K36" s="84"/>
    </row>
    <row r="37" spans="1:11" s="48" customFormat="1" ht="19.5" customHeight="1">
      <c r="A37" s="53">
        <v>5</v>
      </c>
      <c r="B37" s="183" t="s">
        <v>56</v>
      </c>
      <c r="C37" s="184"/>
      <c r="D37" s="116"/>
      <c r="E37" s="108">
        <f>SUM(E38:E41)</f>
        <v>0.4</v>
      </c>
      <c r="F37" s="108"/>
      <c r="G37" s="108">
        <v>1</v>
      </c>
      <c r="H37" s="108">
        <f>SUM(H38:H41)</f>
        <v>0.6000000000000001</v>
      </c>
      <c r="I37" s="108">
        <f>SUM(I38:I41)</f>
        <v>518.4</v>
      </c>
      <c r="J37" s="72">
        <f>SUM(J38:J41)</f>
        <v>0.43200000000000005</v>
      </c>
      <c r="K37" s="99"/>
    </row>
    <row r="38" spans="1:11" s="12" customFormat="1" ht="14.25" customHeight="1">
      <c r="A38" s="110"/>
      <c r="B38" s="113"/>
      <c r="C38" s="56" t="s">
        <v>57</v>
      </c>
      <c r="D38" s="43" t="s">
        <v>25</v>
      </c>
      <c r="E38" s="43">
        <v>0.1</v>
      </c>
      <c r="F38" s="43" t="s">
        <v>24</v>
      </c>
      <c r="G38" s="43">
        <v>1</v>
      </c>
      <c r="H38" s="43">
        <f>E38*G38</f>
        <v>0.1</v>
      </c>
      <c r="I38" s="43">
        <f>H38*240</f>
        <v>24</v>
      </c>
      <c r="J38" s="90">
        <f>+I38/1200</f>
        <v>0.02</v>
      </c>
      <c r="K38" s="87"/>
    </row>
    <row r="39" spans="1:11" s="12" customFormat="1" ht="15" customHeight="1">
      <c r="A39" s="123"/>
      <c r="B39" s="114"/>
      <c r="C39" s="49" t="s">
        <v>58</v>
      </c>
      <c r="D39" s="95" t="s">
        <v>25</v>
      </c>
      <c r="E39" s="95">
        <v>0.15</v>
      </c>
      <c r="F39" s="95" t="s">
        <v>24</v>
      </c>
      <c r="G39" s="95">
        <v>1</v>
      </c>
      <c r="H39" s="95">
        <f>+G39*E39</f>
        <v>0.15</v>
      </c>
      <c r="I39" s="95">
        <f>+H39*2400</f>
        <v>360</v>
      </c>
      <c r="J39" s="91">
        <f>+I39/1200</f>
        <v>0.3</v>
      </c>
      <c r="K39" s="92"/>
    </row>
    <row r="40" spans="1:11" s="12" customFormat="1" ht="14.25" customHeight="1">
      <c r="A40" s="123"/>
      <c r="B40" s="114"/>
      <c r="C40" s="49" t="s">
        <v>59</v>
      </c>
      <c r="D40" s="95" t="s">
        <v>25</v>
      </c>
      <c r="E40" s="95">
        <v>0.05</v>
      </c>
      <c r="F40" s="95" t="s">
        <v>24</v>
      </c>
      <c r="G40" s="95">
        <v>1</v>
      </c>
      <c r="H40" s="95">
        <f>+G40*E40</f>
        <v>0.05</v>
      </c>
      <c r="I40" s="95">
        <f>+H40*2400</f>
        <v>120</v>
      </c>
      <c r="J40" s="91">
        <f>+I40/1200</f>
        <v>0.1</v>
      </c>
      <c r="K40" s="92"/>
    </row>
    <row r="41" spans="1:11" s="12" customFormat="1" ht="14.25" customHeight="1">
      <c r="A41" s="111"/>
      <c r="B41" s="114"/>
      <c r="C41" s="49" t="s">
        <v>60</v>
      </c>
      <c r="D41" s="95" t="s">
        <v>25</v>
      </c>
      <c r="E41" s="38">
        <v>0.1</v>
      </c>
      <c r="F41" s="38" t="s">
        <v>23</v>
      </c>
      <c r="G41" s="38">
        <v>3</v>
      </c>
      <c r="H41" s="38">
        <f>E41*G41</f>
        <v>0.30000000000000004</v>
      </c>
      <c r="I41" s="38">
        <f>+H41*48</f>
        <v>14.400000000000002</v>
      </c>
      <c r="J41" s="91">
        <f>+I41/1200</f>
        <v>0.012000000000000002</v>
      </c>
      <c r="K41" s="83"/>
    </row>
    <row r="42" spans="1:11" s="12" customFormat="1" ht="14.25" customHeight="1">
      <c r="A42" s="112"/>
      <c r="B42" s="115"/>
      <c r="C42" s="50"/>
      <c r="D42" s="41"/>
      <c r="E42" s="41"/>
      <c r="F42" s="38"/>
      <c r="G42" s="41"/>
      <c r="H42" s="41"/>
      <c r="I42" s="38"/>
      <c r="J42" s="93"/>
      <c r="K42" s="84"/>
    </row>
    <row r="43" spans="1:11" s="12" customFormat="1" ht="14.25" customHeight="1">
      <c r="A43" s="171">
        <v>6</v>
      </c>
      <c r="B43" s="190" t="s">
        <v>61</v>
      </c>
      <c r="C43" s="191"/>
      <c r="D43" s="185"/>
      <c r="E43" s="168">
        <f>SUM(E45:E49)</f>
        <v>3</v>
      </c>
      <c r="F43" s="168"/>
      <c r="G43" s="168">
        <v>2</v>
      </c>
      <c r="H43" s="168">
        <f>SUM(H45:H49)</f>
        <v>6</v>
      </c>
      <c r="I43" s="168">
        <f>SUM(I45:I49)</f>
        <v>6</v>
      </c>
      <c r="J43" s="170">
        <f>SUM(J45:J49)</f>
        <v>0.005</v>
      </c>
      <c r="K43" s="81"/>
    </row>
    <row r="44" spans="1:11" s="12" customFormat="1" ht="14.25" customHeight="1">
      <c r="A44" s="172"/>
      <c r="B44" s="192"/>
      <c r="C44" s="193"/>
      <c r="D44" s="186"/>
      <c r="E44" s="169"/>
      <c r="F44" s="169"/>
      <c r="G44" s="169"/>
      <c r="H44" s="169"/>
      <c r="I44" s="169"/>
      <c r="J44" s="169"/>
      <c r="K44" s="81"/>
    </row>
    <row r="45" spans="1:11" s="12" customFormat="1" ht="14.25" customHeight="1">
      <c r="A45" s="101"/>
      <c r="B45" s="42"/>
      <c r="C45" s="154" t="s">
        <v>62</v>
      </c>
      <c r="D45" s="43" t="s">
        <v>31</v>
      </c>
      <c r="E45" s="43">
        <v>1</v>
      </c>
      <c r="F45" s="44" t="s">
        <v>20</v>
      </c>
      <c r="G45" s="43">
        <v>2</v>
      </c>
      <c r="H45" s="43">
        <f>+G45*E45</f>
        <v>2</v>
      </c>
      <c r="I45" s="43">
        <f>+H45*1</f>
        <v>2</v>
      </c>
      <c r="J45" s="54">
        <f>+I45/1200</f>
        <v>0.0016666666666666668</v>
      </c>
      <c r="K45" s="87"/>
    </row>
    <row r="46" spans="1:11" s="12" customFormat="1" ht="15" customHeight="1">
      <c r="A46" s="104"/>
      <c r="B46" s="45"/>
      <c r="C46" s="155" t="s">
        <v>63</v>
      </c>
      <c r="D46" s="38" t="s">
        <v>5</v>
      </c>
      <c r="E46" s="38">
        <v>1</v>
      </c>
      <c r="F46" s="39" t="s">
        <v>20</v>
      </c>
      <c r="G46" s="38">
        <v>2</v>
      </c>
      <c r="H46" s="38">
        <f>+G46*E46</f>
        <v>2</v>
      </c>
      <c r="I46" s="38">
        <f>+H46*1</f>
        <v>2</v>
      </c>
      <c r="J46" s="55">
        <f>+I46/1200</f>
        <v>0.0016666666666666668</v>
      </c>
      <c r="K46" s="92"/>
    </row>
    <row r="47" spans="1:11" s="12" customFormat="1" ht="15" customHeight="1">
      <c r="A47" s="104"/>
      <c r="B47" s="45"/>
      <c r="C47" s="155" t="s">
        <v>64</v>
      </c>
      <c r="D47" s="38" t="s">
        <v>5</v>
      </c>
      <c r="E47" s="38">
        <v>0.5</v>
      </c>
      <c r="F47" s="39" t="s">
        <v>20</v>
      </c>
      <c r="G47" s="38">
        <v>2</v>
      </c>
      <c r="H47" s="38">
        <f>+G47*E47</f>
        <v>1</v>
      </c>
      <c r="I47" s="38">
        <f>+H47*1</f>
        <v>1</v>
      </c>
      <c r="J47" s="55">
        <f>+I47/1200</f>
        <v>0.0008333333333333334</v>
      </c>
      <c r="K47" s="92"/>
    </row>
    <row r="48" spans="1:11" s="12" customFormat="1" ht="14.25" customHeight="1">
      <c r="A48" s="104"/>
      <c r="B48" s="45"/>
      <c r="C48" s="155" t="s">
        <v>65</v>
      </c>
      <c r="D48" s="38" t="s">
        <v>5</v>
      </c>
      <c r="E48" s="38">
        <v>0.5</v>
      </c>
      <c r="F48" s="39" t="s">
        <v>20</v>
      </c>
      <c r="G48" s="38">
        <v>2</v>
      </c>
      <c r="H48" s="38">
        <f>+G48*E48</f>
        <v>1</v>
      </c>
      <c r="I48" s="38">
        <f>+H48*1</f>
        <v>1</v>
      </c>
      <c r="J48" s="55">
        <f>+I48/1200</f>
        <v>0.0008333333333333334</v>
      </c>
      <c r="K48" s="92"/>
    </row>
    <row r="49" spans="1:11" s="12" customFormat="1" ht="15" customHeight="1">
      <c r="A49" s="103"/>
      <c r="B49" s="46"/>
      <c r="C49" s="50"/>
      <c r="D49" s="41"/>
      <c r="E49" s="41"/>
      <c r="F49" s="41"/>
      <c r="G49" s="41"/>
      <c r="H49" s="41"/>
      <c r="I49" s="41"/>
      <c r="J49" s="118"/>
      <c r="K49" s="84"/>
    </row>
    <row r="50" spans="1:11" s="12" customFormat="1" ht="24.75" customHeight="1">
      <c r="A50" s="120">
        <v>7</v>
      </c>
      <c r="B50" s="173" t="s">
        <v>66</v>
      </c>
      <c r="C50" s="174"/>
      <c r="D50" s="124"/>
      <c r="E50" s="119">
        <f>+E51+E52+E53+E54</f>
        <v>2.5</v>
      </c>
      <c r="F50" s="125"/>
      <c r="G50" s="119">
        <v>1</v>
      </c>
      <c r="H50" s="119">
        <f>+H51+H52+H53+H54</f>
        <v>3.5</v>
      </c>
      <c r="I50" s="119">
        <f>+I51+I52+I53+I54</f>
        <v>42</v>
      </c>
      <c r="J50" s="128">
        <f>+J51+J52+J53+J54</f>
        <v>0.035</v>
      </c>
      <c r="K50" s="81"/>
    </row>
    <row r="51" spans="1:11" s="12" customFormat="1" ht="15" customHeight="1">
      <c r="A51" s="101"/>
      <c r="B51" s="42"/>
      <c r="C51" s="153" t="s">
        <v>67</v>
      </c>
      <c r="D51" s="43" t="s">
        <v>5</v>
      </c>
      <c r="E51" s="43">
        <v>0.5</v>
      </c>
      <c r="F51" s="44" t="s">
        <v>19</v>
      </c>
      <c r="G51" s="43">
        <v>3</v>
      </c>
      <c r="H51" s="43">
        <f>+G51*E51</f>
        <v>1.5</v>
      </c>
      <c r="I51" s="43">
        <f>+H51*12</f>
        <v>18</v>
      </c>
      <c r="J51" s="54">
        <f>+I51/1200</f>
        <v>0.015</v>
      </c>
      <c r="K51" s="87"/>
    </row>
    <row r="52" spans="1:11" s="12" customFormat="1" ht="14.25" customHeight="1">
      <c r="A52" s="102"/>
      <c r="B52" s="45"/>
      <c r="C52" s="49" t="s">
        <v>68</v>
      </c>
      <c r="D52" s="38" t="s">
        <v>5</v>
      </c>
      <c r="E52" s="38">
        <v>0.5</v>
      </c>
      <c r="F52" s="39" t="s">
        <v>19</v>
      </c>
      <c r="G52" s="38">
        <v>1</v>
      </c>
      <c r="H52" s="38">
        <f>+G52*E52</f>
        <v>0.5</v>
      </c>
      <c r="I52" s="38">
        <f>+H52*12</f>
        <v>6</v>
      </c>
      <c r="J52" s="55">
        <f>+I52/1200</f>
        <v>0.005</v>
      </c>
      <c r="K52" s="83"/>
    </row>
    <row r="53" spans="1:11" s="12" customFormat="1" ht="24.75" customHeight="1">
      <c r="A53" s="102"/>
      <c r="B53" s="45"/>
      <c r="C53" s="49" t="s">
        <v>69</v>
      </c>
      <c r="D53" s="38" t="s">
        <v>5</v>
      </c>
      <c r="E53" s="38">
        <v>0.5</v>
      </c>
      <c r="F53" s="39" t="s">
        <v>19</v>
      </c>
      <c r="G53" s="38">
        <v>1</v>
      </c>
      <c r="H53" s="38">
        <f>+G53*E53</f>
        <v>0.5</v>
      </c>
      <c r="I53" s="38">
        <f>+H53*12</f>
        <v>6</v>
      </c>
      <c r="J53" s="55">
        <f>+I53/1200</f>
        <v>0.005</v>
      </c>
      <c r="K53" s="83"/>
    </row>
    <row r="54" spans="1:11" s="12" customFormat="1" ht="14.25" customHeight="1">
      <c r="A54" s="103"/>
      <c r="B54" s="46"/>
      <c r="C54" s="50" t="s">
        <v>70</v>
      </c>
      <c r="D54" s="41" t="s">
        <v>5</v>
      </c>
      <c r="E54" s="41">
        <v>1</v>
      </c>
      <c r="F54" s="39" t="s">
        <v>19</v>
      </c>
      <c r="G54" s="38">
        <v>1</v>
      </c>
      <c r="H54" s="41">
        <f>+G54*E54</f>
        <v>1</v>
      </c>
      <c r="I54" s="38">
        <f>+H54*12</f>
        <v>12</v>
      </c>
      <c r="J54" s="76">
        <f>+I54/1200</f>
        <v>0.01</v>
      </c>
      <c r="K54" s="84"/>
    </row>
    <row r="55" spans="1:11" s="12" customFormat="1" ht="30" customHeight="1">
      <c r="A55" s="138">
        <v>8</v>
      </c>
      <c r="B55" s="179" t="s">
        <v>71</v>
      </c>
      <c r="C55" s="180"/>
      <c r="D55" s="137"/>
      <c r="E55" s="135">
        <f>SUM(E56:E60)</f>
        <v>0.8500000000000001</v>
      </c>
      <c r="F55" s="135"/>
      <c r="G55" s="135">
        <v>1</v>
      </c>
      <c r="H55" s="135">
        <f>SUM(H56:H60)</f>
        <v>0.8500000000000001</v>
      </c>
      <c r="I55" s="135">
        <f>SUM(I56:I60)</f>
        <v>204</v>
      </c>
      <c r="J55" s="136">
        <f>SUM(J56:J60)</f>
        <v>0.17000000000000004</v>
      </c>
      <c r="K55" s="81"/>
    </row>
    <row r="56" spans="1:11" s="12" customFormat="1" ht="14.25" customHeight="1">
      <c r="A56" s="101"/>
      <c r="B56" s="42"/>
      <c r="C56" s="56" t="s">
        <v>72</v>
      </c>
      <c r="D56" s="43" t="s">
        <v>5</v>
      </c>
      <c r="E56" s="43">
        <v>0.15</v>
      </c>
      <c r="F56" s="44" t="s">
        <v>24</v>
      </c>
      <c r="G56" s="43">
        <v>1</v>
      </c>
      <c r="H56" s="43">
        <f>+G56*E56</f>
        <v>0.15</v>
      </c>
      <c r="I56" s="43">
        <f>+H56*240</f>
        <v>36</v>
      </c>
      <c r="J56" s="100">
        <f>+I56/1200</f>
        <v>0.03</v>
      </c>
      <c r="K56" s="87"/>
    </row>
    <row r="57" spans="1:11" s="12" customFormat="1" ht="14.25" customHeight="1">
      <c r="A57" s="104"/>
      <c r="B57" s="45"/>
      <c r="C57" s="49" t="s">
        <v>73</v>
      </c>
      <c r="D57" s="95" t="s">
        <v>5</v>
      </c>
      <c r="E57" s="95">
        <v>0.1</v>
      </c>
      <c r="F57" s="146" t="s">
        <v>24</v>
      </c>
      <c r="G57" s="95">
        <v>1</v>
      </c>
      <c r="H57" s="95">
        <f>+G57*E57</f>
        <v>0.1</v>
      </c>
      <c r="I57" s="95">
        <f>+H57*240</f>
        <v>24</v>
      </c>
      <c r="J57" s="147">
        <f>+I57/1200</f>
        <v>0.02</v>
      </c>
      <c r="K57" s="92"/>
    </row>
    <row r="58" spans="1:11" s="12" customFormat="1" ht="14.25" customHeight="1">
      <c r="A58" s="104"/>
      <c r="B58" s="45"/>
      <c r="C58" s="49" t="s">
        <v>74</v>
      </c>
      <c r="D58" s="95" t="s">
        <v>5</v>
      </c>
      <c r="E58" s="95">
        <v>0.5</v>
      </c>
      <c r="F58" s="146" t="s">
        <v>24</v>
      </c>
      <c r="G58" s="95">
        <v>1</v>
      </c>
      <c r="H58" s="95">
        <f>+G58*E58</f>
        <v>0.5</v>
      </c>
      <c r="I58" s="95">
        <f>+H58*240</f>
        <v>120</v>
      </c>
      <c r="J58" s="147">
        <f>+I58/1200</f>
        <v>0.1</v>
      </c>
      <c r="K58" s="92"/>
    </row>
    <row r="59" spans="1:11" s="12" customFormat="1" ht="14.25" customHeight="1">
      <c r="A59" s="102"/>
      <c r="B59" s="45"/>
      <c r="C59" s="49" t="s">
        <v>59</v>
      </c>
      <c r="D59" s="95" t="s">
        <v>5</v>
      </c>
      <c r="E59" s="38">
        <v>0.05</v>
      </c>
      <c r="F59" s="146" t="s">
        <v>24</v>
      </c>
      <c r="G59" s="38">
        <v>1</v>
      </c>
      <c r="H59" s="95">
        <f>+G59*E59</f>
        <v>0.05</v>
      </c>
      <c r="I59" s="95">
        <f>+H59*240</f>
        <v>12</v>
      </c>
      <c r="J59" s="147">
        <f>+I59/1200</f>
        <v>0.01</v>
      </c>
      <c r="K59" s="83"/>
    </row>
    <row r="60" spans="1:11" s="12" customFormat="1" ht="14.25" customHeight="1">
      <c r="A60" s="102"/>
      <c r="B60" s="45"/>
      <c r="C60" s="49" t="s">
        <v>60</v>
      </c>
      <c r="D60" s="95" t="s">
        <v>5</v>
      </c>
      <c r="E60" s="38">
        <v>0.05</v>
      </c>
      <c r="F60" s="146" t="s">
        <v>24</v>
      </c>
      <c r="G60" s="38">
        <v>1</v>
      </c>
      <c r="H60" s="95">
        <f>+G60*E60</f>
        <v>0.05</v>
      </c>
      <c r="I60" s="95">
        <f>+H60*240</f>
        <v>12</v>
      </c>
      <c r="J60" s="147">
        <f>+I60/1200</f>
        <v>0.01</v>
      </c>
      <c r="K60" s="83"/>
    </row>
    <row r="61" spans="1:11" s="12" customFormat="1" ht="14.25" customHeight="1">
      <c r="A61" s="103"/>
      <c r="B61" s="46"/>
      <c r="C61" s="50"/>
      <c r="D61" s="89"/>
      <c r="E61" s="41"/>
      <c r="F61" s="47"/>
      <c r="G61" s="41"/>
      <c r="H61" s="41"/>
      <c r="I61" s="41"/>
      <c r="J61" s="97"/>
      <c r="K61" s="84"/>
    </row>
    <row r="62" spans="1:11" s="12" customFormat="1" ht="19.5" customHeight="1">
      <c r="A62" s="145">
        <v>9</v>
      </c>
      <c r="B62" s="181" t="s">
        <v>75</v>
      </c>
      <c r="C62" s="182"/>
      <c r="D62" s="148"/>
      <c r="E62" s="134">
        <f>+E63+E64+E65+E66</f>
        <v>3.2</v>
      </c>
      <c r="F62" s="134"/>
      <c r="G62" s="134">
        <v>2</v>
      </c>
      <c r="H62" s="134">
        <f>+H63+H64+H65+H66</f>
        <v>6.8999999999999995</v>
      </c>
      <c r="I62" s="134">
        <f>+I63+I64+I65+I66</f>
        <v>10.09</v>
      </c>
      <c r="J62" s="162">
        <f>+J63+J64+J65+J66</f>
        <v>0.008408333333333334</v>
      </c>
      <c r="K62" s="81"/>
    </row>
    <row r="63" spans="1:11" s="12" customFormat="1" ht="14.25" customHeight="1">
      <c r="A63" s="101"/>
      <c r="B63" s="42"/>
      <c r="C63" s="40" t="s">
        <v>76</v>
      </c>
      <c r="D63" s="85" t="s">
        <v>82</v>
      </c>
      <c r="E63" s="43">
        <v>1</v>
      </c>
      <c r="F63" s="44" t="s">
        <v>20</v>
      </c>
      <c r="G63" s="43">
        <v>2</v>
      </c>
      <c r="H63" s="43">
        <f>+G63*E63</f>
        <v>2</v>
      </c>
      <c r="I63" s="43">
        <f>+H63*1</f>
        <v>2</v>
      </c>
      <c r="J63" s="100">
        <f>+I63/1200</f>
        <v>0.0016666666666666668</v>
      </c>
      <c r="K63" s="87"/>
    </row>
    <row r="64" spans="1:11" s="12" customFormat="1" ht="14.25" customHeight="1">
      <c r="A64" s="102"/>
      <c r="B64" s="45"/>
      <c r="C64" s="37" t="s">
        <v>77</v>
      </c>
      <c r="D64" s="88" t="s">
        <v>5</v>
      </c>
      <c r="E64" s="38">
        <v>2</v>
      </c>
      <c r="F64" s="39" t="s">
        <v>20</v>
      </c>
      <c r="G64" s="38">
        <v>2</v>
      </c>
      <c r="H64" s="38">
        <f>+G64*E64</f>
        <v>4</v>
      </c>
      <c r="I64" s="38">
        <f>+H64*E64</f>
        <v>8</v>
      </c>
      <c r="J64" s="96">
        <f>+I64/1200</f>
        <v>0.006666666666666667</v>
      </c>
      <c r="K64" s="83"/>
    </row>
    <row r="65" spans="1:11" s="12" customFormat="1" ht="14.25" customHeight="1">
      <c r="A65" s="102"/>
      <c r="B65" s="45"/>
      <c r="C65" s="37" t="s">
        <v>78</v>
      </c>
      <c r="D65" s="88" t="s">
        <v>37</v>
      </c>
      <c r="E65" s="38">
        <v>0.1</v>
      </c>
      <c r="F65" s="39" t="s">
        <v>20</v>
      </c>
      <c r="G65" s="38">
        <v>8</v>
      </c>
      <c r="H65" s="38">
        <f>+G65*E65</f>
        <v>0.8</v>
      </c>
      <c r="I65" s="38">
        <f>+H65*E65</f>
        <v>0.08000000000000002</v>
      </c>
      <c r="J65" s="96">
        <f>+I65/1200</f>
        <v>6.666666666666668E-05</v>
      </c>
      <c r="K65" s="83"/>
    </row>
    <row r="66" spans="1:11" s="12" customFormat="1" ht="14.25" customHeight="1">
      <c r="A66" s="102"/>
      <c r="B66" s="45"/>
      <c r="C66" s="37" t="s">
        <v>79</v>
      </c>
      <c r="D66" s="88" t="s">
        <v>5</v>
      </c>
      <c r="E66" s="38">
        <v>0.1</v>
      </c>
      <c r="F66" s="39" t="s">
        <v>24</v>
      </c>
      <c r="G66" s="38">
        <v>1</v>
      </c>
      <c r="H66" s="38">
        <f>+G66*E66</f>
        <v>0.1</v>
      </c>
      <c r="I66" s="38">
        <f>+H66*E66</f>
        <v>0.010000000000000002</v>
      </c>
      <c r="J66" s="96">
        <f>+I66/1200</f>
        <v>8.333333333333335E-06</v>
      </c>
      <c r="K66" s="83"/>
    </row>
    <row r="67" spans="1:11" s="12" customFormat="1" ht="14.25" customHeight="1">
      <c r="A67" s="103"/>
      <c r="B67" s="46"/>
      <c r="C67" s="50"/>
      <c r="D67" s="89"/>
      <c r="E67" s="41"/>
      <c r="F67" s="47"/>
      <c r="G67" s="41"/>
      <c r="H67" s="41"/>
      <c r="I67" s="41"/>
      <c r="J67" s="97"/>
      <c r="K67" s="84"/>
    </row>
    <row r="68" spans="1:11" s="12" customFormat="1" ht="19.5" customHeight="1">
      <c r="A68" s="127">
        <v>9</v>
      </c>
      <c r="B68" s="183" t="s">
        <v>80</v>
      </c>
      <c r="C68" s="184"/>
      <c r="D68" s="126"/>
      <c r="E68" s="119">
        <f>+E69+E70+E71+E72</f>
        <v>3.15</v>
      </c>
      <c r="F68" s="119"/>
      <c r="G68" s="119">
        <v>1</v>
      </c>
      <c r="H68" s="119">
        <f>+H69+H70+H71+H72</f>
        <v>3.15</v>
      </c>
      <c r="I68" s="119">
        <f>+I69+I70+I71+I72</f>
        <v>37.8</v>
      </c>
      <c r="J68" s="119">
        <f>+J69+J70+J71+J72</f>
        <v>0.0315</v>
      </c>
      <c r="K68" s="81"/>
    </row>
    <row r="69" spans="1:11" s="12" customFormat="1" ht="14.25" customHeight="1">
      <c r="A69" s="101"/>
      <c r="B69" s="42" t="s">
        <v>7</v>
      </c>
      <c r="C69" s="149" t="s">
        <v>34</v>
      </c>
      <c r="D69" s="150"/>
      <c r="E69" s="43">
        <v>0.15</v>
      </c>
      <c r="F69" s="44" t="s">
        <v>24</v>
      </c>
      <c r="G69" s="43">
        <v>1</v>
      </c>
      <c r="H69" s="43">
        <f>+G69*E69</f>
        <v>0.15</v>
      </c>
      <c r="I69" s="43">
        <f>+H69*12</f>
        <v>1.7999999999999998</v>
      </c>
      <c r="J69" s="54">
        <f>+I69/1200</f>
        <v>0.0014999999999999998</v>
      </c>
      <c r="K69" s="87"/>
    </row>
    <row r="70" spans="1:11" s="12" customFormat="1" ht="14.25" customHeight="1">
      <c r="A70" s="102"/>
      <c r="B70" s="45" t="s">
        <v>7</v>
      </c>
      <c r="C70" s="151" t="s">
        <v>35</v>
      </c>
      <c r="D70" s="152"/>
      <c r="E70" s="38">
        <v>1</v>
      </c>
      <c r="F70" s="39" t="s">
        <v>20</v>
      </c>
      <c r="G70" s="38">
        <v>1</v>
      </c>
      <c r="H70" s="38">
        <f>+G70*E70</f>
        <v>1</v>
      </c>
      <c r="I70" s="38">
        <f>+H70*12</f>
        <v>12</v>
      </c>
      <c r="J70" s="55">
        <f>+I70/1200</f>
        <v>0.01</v>
      </c>
      <c r="K70" s="83"/>
    </row>
    <row r="71" spans="1:11" s="12" customFormat="1" ht="14.25" customHeight="1">
      <c r="A71" s="102"/>
      <c r="B71" s="45" t="s">
        <v>7</v>
      </c>
      <c r="C71" s="151" t="s">
        <v>36</v>
      </c>
      <c r="D71" s="152"/>
      <c r="E71" s="38">
        <v>1</v>
      </c>
      <c r="F71" s="39" t="s">
        <v>20</v>
      </c>
      <c r="G71" s="38">
        <v>1</v>
      </c>
      <c r="H71" s="38">
        <f>+G71*E71</f>
        <v>1</v>
      </c>
      <c r="I71" s="38">
        <f>+H71*12</f>
        <v>12</v>
      </c>
      <c r="J71" s="55">
        <f>+I71/1200</f>
        <v>0.01</v>
      </c>
      <c r="K71" s="83"/>
    </row>
    <row r="72" spans="1:11" s="12" customFormat="1" ht="14.25" customHeight="1">
      <c r="A72" s="102"/>
      <c r="B72" s="45" t="s">
        <v>7</v>
      </c>
      <c r="C72" s="151" t="s">
        <v>40</v>
      </c>
      <c r="D72" s="152"/>
      <c r="E72" s="38">
        <v>1</v>
      </c>
      <c r="F72" s="39" t="s">
        <v>20</v>
      </c>
      <c r="G72" s="38">
        <v>1</v>
      </c>
      <c r="H72" s="38">
        <f>+G72*E72</f>
        <v>1</v>
      </c>
      <c r="I72" s="38">
        <f>+H72*12</f>
        <v>12</v>
      </c>
      <c r="J72" s="55">
        <f>+I72/1200</f>
        <v>0.01</v>
      </c>
      <c r="K72" s="83"/>
    </row>
    <row r="73" spans="1:11" s="12" customFormat="1" ht="14.25" customHeight="1">
      <c r="A73" s="103"/>
      <c r="B73" s="46"/>
      <c r="C73" s="50"/>
      <c r="D73" s="41"/>
      <c r="E73" s="41"/>
      <c r="F73" s="47"/>
      <c r="G73" s="41"/>
      <c r="H73" s="41"/>
      <c r="I73" s="41"/>
      <c r="J73" s="76"/>
      <c r="K73" s="84"/>
    </row>
    <row r="74" spans="1:13" s="12" customFormat="1" ht="19.5" customHeight="1">
      <c r="A74" s="177" t="s">
        <v>3</v>
      </c>
      <c r="B74" s="178"/>
      <c r="C74" s="178"/>
      <c r="D74" s="178"/>
      <c r="E74" s="178"/>
      <c r="F74" s="178"/>
      <c r="G74" s="178"/>
      <c r="H74" s="158">
        <f>+H68+H55+H50+H43+H37+H31+H25+H19+H13+H62</f>
        <v>38.25</v>
      </c>
      <c r="I74" s="164">
        <f>+I68+I55+I50+I43+I37+I31+I25+I19+I13+I62</f>
        <v>1355.99</v>
      </c>
      <c r="J74" s="163">
        <f>+J68+J55+J50+J43+J37+J31+J25+J19+J13+J62</f>
        <v>1.129991666666667</v>
      </c>
      <c r="K74" s="98"/>
      <c r="L74" s="13">
        <f>I74/1200</f>
        <v>1.1299916666666667</v>
      </c>
      <c r="M74" s="12" t="s">
        <v>21</v>
      </c>
    </row>
    <row r="75" spans="1:11" s="12" customFormat="1" ht="19.5" customHeight="1" thickBot="1">
      <c r="A75" s="175" t="s">
        <v>6</v>
      </c>
      <c r="B75" s="176"/>
      <c r="C75" s="176"/>
      <c r="D75" s="176"/>
      <c r="E75" s="176"/>
      <c r="F75" s="176"/>
      <c r="G75" s="176"/>
      <c r="H75" s="159"/>
      <c r="I75" s="160"/>
      <c r="J75" s="161" t="s">
        <v>83</v>
      </c>
      <c r="K75" s="130"/>
    </row>
    <row r="76" spans="1:11" ht="15">
      <c r="A76" s="34"/>
      <c r="B76" s="34"/>
      <c r="C76" s="35"/>
      <c r="D76" s="36"/>
      <c r="E76" s="35"/>
      <c r="F76" s="35"/>
      <c r="G76" s="35"/>
      <c r="H76" s="35"/>
      <c r="I76" s="35"/>
      <c r="J76" s="35"/>
      <c r="K76" s="35"/>
    </row>
    <row r="77" spans="1:11" ht="15">
      <c r="A77" s="34"/>
      <c r="B77" s="34"/>
      <c r="C77" s="139"/>
      <c r="D77" s="140"/>
      <c r="E77" s="140"/>
      <c r="F77" s="140"/>
      <c r="G77" s="141"/>
      <c r="H77" s="142"/>
      <c r="I77" s="143"/>
      <c r="J77" s="143"/>
      <c r="K77" s="144"/>
    </row>
    <row r="78" spans="4:11" ht="15">
      <c r="D78" s="18"/>
      <c r="E78" s="18"/>
      <c r="F78" s="18"/>
      <c r="G78" s="19"/>
      <c r="H78" s="20"/>
      <c r="I78" s="23"/>
      <c r="J78" s="21"/>
      <c r="K78" s="14"/>
    </row>
    <row r="79" spans="4:10" ht="15">
      <c r="D79" s="22"/>
      <c r="E79" s="2"/>
      <c r="F79" s="2"/>
      <c r="G79" s="6"/>
      <c r="I79" s="4"/>
      <c r="J79" s="2"/>
    </row>
    <row r="80" spans="4:11" ht="15">
      <c r="D80" s="22"/>
      <c r="E80" s="2"/>
      <c r="G80" s="7"/>
      <c r="H80" s="15"/>
      <c r="I80" s="24"/>
      <c r="J80" s="17"/>
      <c r="K80" s="17"/>
    </row>
    <row r="81" spans="4:11" ht="15">
      <c r="D81" s="22"/>
      <c r="E81" s="2"/>
      <c r="G81" s="7"/>
      <c r="H81" s="15"/>
      <c r="I81" s="24"/>
      <c r="J81" s="17"/>
      <c r="K81" s="17"/>
    </row>
    <row r="82" spans="4:11" ht="15">
      <c r="D82" s="22"/>
      <c r="E82" s="2"/>
      <c r="G82" s="7"/>
      <c r="H82" s="15"/>
      <c r="I82" s="24"/>
      <c r="J82" s="17"/>
      <c r="K82" s="17"/>
    </row>
    <row r="83" spans="4:9" ht="15">
      <c r="D83" s="22"/>
      <c r="E83" s="2"/>
      <c r="I83" s="4"/>
    </row>
    <row r="84" spans="4:9" ht="15">
      <c r="D84" s="22"/>
      <c r="E84" s="2"/>
      <c r="I84" s="4"/>
    </row>
    <row r="85" spans="4:9" ht="15">
      <c r="D85" s="22"/>
      <c r="E85" s="2"/>
      <c r="I85" s="4"/>
    </row>
    <row r="86" spans="4:9" ht="15">
      <c r="D86" s="22"/>
      <c r="E86" s="2"/>
      <c r="I86" s="4"/>
    </row>
    <row r="87" spans="2:9" ht="15">
      <c r="B87" s="26"/>
      <c r="C87" s="16"/>
      <c r="D87" s="27"/>
      <c r="E87" s="28"/>
      <c r="F87" s="16"/>
      <c r="I87" s="4"/>
    </row>
    <row r="88" spans="2:9" ht="15">
      <c r="B88" s="26"/>
      <c r="C88" s="16"/>
      <c r="D88" s="27"/>
      <c r="E88" s="28"/>
      <c r="F88" s="16"/>
      <c r="I88" s="4"/>
    </row>
    <row r="89" spans="2:6" ht="15">
      <c r="B89" s="26"/>
      <c r="C89" s="16"/>
      <c r="D89" s="27"/>
      <c r="E89" s="28"/>
      <c r="F89" s="16"/>
    </row>
    <row r="90" spans="2:9" ht="15">
      <c r="B90" s="26"/>
      <c r="C90" s="16"/>
      <c r="D90" s="27"/>
      <c r="E90" s="28"/>
      <c r="F90" s="16"/>
      <c r="I90" s="25"/>
    </row>
    <row r="91" spans="2:6" ht="15">
      <c r="B91" s="26"/>
      <c r="C91" s="29"/>
      <c r="D91" s="30"/>
      <c r="E91" s="31"/>
      <c r="F91" s="16"/>
    </row>
    <row r="92" spans="2:6" ht="15">
      <c r="B92" s="26"/>
      <c r="C92" s="16"/>
      <c r="D92" s="32"/>
      <c r="E92" s="16"/>
      <c r="F92" s="16"/>
    </row>
    <row r="93" spans="2:6" ht="15">
      <c r="B93" s="26"/>
      <c r="C93" s="16"/>
      <c r="D93" s="28"/>
      <c r="E93" s="16"/>
      <c r="F93" s="16"/>
    </row>
  </sheetData>
  <sheetProtection/>
  <mergeCells count="25">
    <mergeCell ref="B31:C31"/>
    <mergeCell ref="B37:C37"/>
    <mergeCell ref="B43:C44"/>
    <mergeCell ref="B50:C50"/>
    <mergeCell ref="A2:C2"/>
    <mergeCell ref="A3:K3"/>
    <mergeCell ref="B10:C10"/>
    <mergeCell ref="B11:C11"/>
    <mergeCell ref="B13:C13"/>
    <mergeCell ref="A75:G75"/>
    <mergeCell ref="A74:G74"/>
    <mergeCell ref="B55:C55"/>
    <mergeCell ref="B62:C62"/>
    <mergeCell ref="B68:C68"/>
    <mergeCell ref="D43:D44"/>
    <mergeCell ref="B8:K8"/>
    <mergeCell ref="H43:H44"/>
    <mergeCell ref="I43:I44"/>
    <mergeCell ref="J43:J44"/>
    <mergeCell ref="A43:A44"/>
    <mergeCell ref="E43:E44"/>
    <mergeCell ref="F43:F44"/>
    <mergeCell ref="G43:G44"/>
    <mergeCell ref="B25:C25"/>
    <mergeCell ref="B19:C19"/>
  </mergeCells>
  <printOptions horizontalCentered="1"/>
  <pageMargins left="0" right="0" top="0" bottom="0" header="0.118110236220472" footer="0.118110236220472"/>
  <pageSetup horizontalDpi="600" verticalDpi="600" orientation="portrait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</dc:creator>
  <cp:keywords/>
  <dc:description/>
  <cp:lastModifiedBy>Windows User</cp:lastModifiedBy>
  <cp:lastPrinted>2017-09-20T21:21:59Z</cp:lastPrinted>
  <dcterms:created xsi:type="dcterms:W3CDTF">2012-01-12T04:09:51Z</dcterms:created>
  <dcterms:modified xsi:type="dcterms:W3CDTF">2018-03-07T07:22:15Z</dcterms:modified>
  <cp:category/>
  <cp:version/>
  <cp:contentType/>
  <cp:contentStatus/>
</cp:coreProperties>
</file>