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mc:AlternateContent xmlns:mc="http://schemas.openxmlformats.org/markup-compatibility/2006">
    <mc:Choice Requires="x15">
      <x15ac:absPath xmlns:x15ac="http://schemas.microsoft.com/office/spreadsheetml/2010/11/ac" url="E:\0. PROGRAM DAN KEU\15. TA 2024\KOMINFO\DATA PRIORITAS\SMT 2\"/>
    </mc:Choice>
  </mc:AlternateContent>
  <xr:revisionPtr revIDLastSave="0" documentId="8_{75B004F9-DFD5-45A0-AADF-10FCF534981D}" xr6:coauthVersionLast="47" xr6:coauthVersionMax="47" xr10:uidLastSave="{00000000-0000-0000-0000-000000000000}"/>
  <bookViews>
    <workbookView xWindow="0" yWindow="0" windowWidth="14400" windowHeight="15600" xr2:uid="{9096B087-89E1-4B9F-B04C-93B9AA239957}"/>
  </bookViews>
  <sheets>
    <sheet name="Sheet1" sheetId="1" r:id="rId1"/>
    <sheet name="Sheet2" sheetId="2" r:id="rId2"/>
  </sheets>
  <definedNames>
    <definedName name="_xlnm.Print_Area" localSheetId="0">Sheet1!$B$2:$F$21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E18" i="1" l="1"/>
  <c r="D30" i="2"/>
  <c r="E30" i="2" s="1"/>
  <c r="F30" i="2" s="1"/>
  <c r="G30" i="2" s="1"/>
  <c r="D27" i="2"/>
  <c r="E27" i="2" s="1"/>
  <c r="F27" i="2" s="1"/>
  <c r="G27" i="2" s="1"/>
  <c r="D26" i="2"/>
  <c r="E26" i="2" s="1"/>
  <c r="F26" i="2" s="1"/>
  <c r="G26" i="2" s="1"/>
  <c r="C25" i="2"/>
  <c r="D25" i="2" s="1"/>
  <c r="E25" i="2" s="1"/>
  <c r="C23" i="2"/>
  <c r="D23" i="2" s="1"/>
  <c r="E23" i="2" s="1"/>
  <c r="D22" i="2"/>
  <c r="E22" i="2" s="1"/>
  <c r="C17" i="2"/>
  <c r="C18" i="2" s="1"/>
  <c r="D15" i="2"/>
  <c r="E15" i="2" s="1"/>
  <c r="F15" i="2" s="1"/>
  <c r="G15" i="2" s="1"/>
  <c r="D14" i="2"/>
  <c r="E14" i="2" s="1"/>
  <c r="F14" i="2" s="1"/>
  <c r="G14" i="2" s="1"/>
  <c r="D13" i="2"/>
  <c r="E13" i="2" s="1"/>
  <c r="C11" i="2"/>
  <c r="C12" i="2" s="1"/>
  <c r="D8" i="2"/>
  <c r="E8" i="2" s="1"/>
  <c r="E9" i="2" s="1"/>
  <c r="F18" i="1" l="1"/>
  <c r="J9" i="2"/>
  <c r="F22" i="2"/>
  <c r="E17" i="2"/>
  <c r="D12" i="2"/>
  <c r="E12" i="2" s="1"/>
  <c r="F12" i="2" s="1"/>
  <c r="G12" i="2" s="1"/>
  <c r="F13" i="2"/>
  <c r="E11" i="2"/>
  <c r="E18" i="2"/>
  <c r="F18" i="2" s="1"/>
  <c r="G18" i="2" s="1"/>
  <c r="D18" i="2"/>
  <c r="D17" i="2"/>
  <c r="F23" i="2"/>
  <c r="G23" i="2" s="1"/>
  <c r="D11" i="2"/>
  <c r="C32" i="2"/>
  <c r="F8" i="2"/>
  <c r="F25" i="2"/>
  <c r="G25" i="2" s="1"/>
  <c r="C34" i="2" l="1"/>
  <c r="D32" i="2"/>
  <c r="E32" i="2" s="1"/>
  <c r="F32" i="2" s="1"/>
  <c r="G32" i="2" s="1"/>
  <c r="C33" i="2"/>
  <c r="G8" i="2"/>
  <c r="G9" i="2" s="1"/>
  <c r="F9" i="2"/>
  <c r="G13" i="2"/>
  <c r="G11" i="2" s="1"/>
  <c r="F11" i="2"/>
  <c r="G22" i="2"/>
  <c r="G17" i="2" s="1"/>
  <c r="F17" i="2"/>
  <c r="D33" i="2" l="1"/>
  <c r="E33" i="2" s="1"/>
  <c r="F33" i="2" s="1"/>
  <c r="G33" i="2" s="1"/>
  <c r="D34" i="2"/>
  <c r="C35" i="2"/>
  <c r="E34" i="2"/>
  <c r="F34" i="2" s="1"/>
  <c r="G34" i="2" s="1"/>
  <c r="D35" i="2" l="1"/>
  <c r="E35" i="2" s="1"/>
  <c r="F35" i="2" s="1"/>
  <c r="G35" i="2" s="1"/>
  <c r="C6" i="1" l="1"/>
  <c r="B6" i="1"/>
</calcChain>
</file>

<file path=xl/sharedStrings.xml><?xml version="1.0" encoding="utf-8"?>
<sst xmlns="http://schemas.openxmlformats.org/spreadsheetml/2006/main" count="75" uniqueCount="74">
  <si>
    <t>Volume Sampah yang dihasilkan Rumah Tangga</t>
  </si>
  <si>
    <t>No</t>
  </si>
  <si>
    <t>Nama Data</t>
  </si>
  <si>
    <t>Bulan</t>
  </si>
  <si>
    <t>Volume Rata-Rata
(Ton)</t>
  </si>
  <si>
    <t>Volume Rata-Rata
(      )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</si>
  <si>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</si>
  <si>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</si>
  <si>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</si>
  <si>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</si>
  <si>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</si>
  <si>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</si>
  <si>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</si>
  <si>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</si>
  <si>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</si>
  <si>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</si>
  <si>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m^3</t>
  </si>
  <si>
    <t>November</t>
  </si>
  <si>
    <t>Desember</t>
  </si>
  <si>
    <t>Total</t>
  </si>
  <si>
    <t>Sumber</t>
  </si>
  <si>
    <t>Dinas Lingkungan Hidup Kab. Demak Semester II 2024</t>
  </si>
  <si>
    <t>NERACA PENGELOLAAN SAMPAH</t>
  </si>
  <si>
    <t>TAHUN 2024</t>
  </si>
  <si>
    <t>KABUPATEN DEMAK</t>
  </si>
  <si>
    <t>KETERANGAN</t>
  </si>
  <si>
    <t>Tahun 2024</t>
  </si>
  <si>
    <t>Triwulan I</t>
  </si>
  <si>
    <t>Triwulan II</t>
  </si>
  <si>
    <t>Triwulan III</t>
  </si>
  <si>
    <t>Triwulan IV</t>
  </si>
  <si>
    <t>I</t>
  </si>
  <si>
    <t>TIMBULAN SAMPAH</t>
  </si>
  <si>
    <t>(Jumlah Penduduk x Faktor Estimasi Timbulan Perkapita)</t>
  </si>
  <si>
    <t>II</t>
  </si>
  <si>
    <t>JUMLAH PENGURANGAN SAMPAH</t>
  </si>
  <si>
    <t>Persentase pengurangan sampah</t>
  </si>
  <si>
    <t>a</t>
  </si>
  <si>
    <t>Jumlah Pembatasan Timbulan Sampah</t>
  </si>
  <si>
    <t>b</t>
  </si>
  <si>
    <t>Jumlah Pemanfaatan Kembali Sampah</t>
  </si>
  <si>
    <t>c</t>
  </si>
  <si>
    <t>Jumlah Pendauran Ulang Sampah</t>
  </si>
  <si>
    <t>III</t>
  </si>
  <si>
    <t>JUMLAH PENANGANAN SAMPAH</t>
  </si>
  <si>
    <t>Persentase penanganan sampah</t>
  </si>
  <si>
    <t>d</t>
  </si>
  <si>
    <t>Pemilahan</t>
  </si>
  <si>
    <t>e</t>
  </si>
  <si>
    <t>Pengumpulan</t>
  </si>
  <si>
    <t>f</t>
  </si>
  <si>
    <t>Pengangkutan*)</t>
  </si>
  <si>
    <t>Sampah diangkut ke tempat pengolahan sampah (residu pemilahan)</t>
  </si>
  <si>
    <t>Sampah diangkut ke tempat pemrosesan akhir (residu pengolahan)</t>
  </si>
  <si>
    <t>g</t>
  </si>
  <si>
    <t>Pengolahan</t>
  </si>
  <si>
    <t>Jumlah Sampah terolah menjadi bahan baku (pakan ternak, kompos, daur u</t>
  </si>
  <si>
    <t>Jumlah Sampah termanfaatkan menjadi sumber energi</t>
  </si>
  <si>
    <t>h</t>
  </si>
  <si>
    <t>Pemrosesan akhir</t>
  </si>
  <si>
    <t>Jumlah Sampah yang terproses di tempat pemrosesan akhir</t>
  </si>
  <si>
    <t>IV</t>
  </si>
  <si>
    <t>SAMPAH YANG DIKELOLA (II + III)</t>
  </si>
  <si>
    <t>Persentase sampah terkelola</t>
  </si>
  <si>
    <t>V</t>
  </si>
  <si>
    <t>SAMPAH TIDAK DIKELOLA  (I - IV)</t>
  </si>
  <si>
    <t>Persentase sampah tidak terkelola</t>
  </si>
  <si>
    <t>Demak, 17 Desember 2024</t>
  </si>
  <si>
    <t>Mengetahui,</t>
  </si>
  <si>
    <t>Kepala Bidang PSLB3PK</t>
  </si>
  <si>
    <t>Dinas Lingkungan Hidup Kab. Demak</t>
  </si>
  <si>
    <t>Sudarwanto, S.Pd., M.Si</t>
  </si>
  <si>
    <t>Pembina</t>
  </si>
  <si>
    <t>NIP 197201032006011004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</si>
</sst>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\ * &quot;:&quot;"/>
    <numFmt numFmtId="165" formatCode="#,##0.000"/>
  </numFmts>
  <fonts count="12">
    <font>
      <sz val="11"/>
      <color theme="1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Times New Roman"/>
      <family val="1"/>
    </font>
    <font>
      <sz val="8"/>
      <name val="Aptos Narrow"/>
      <family val="2"/>
      <scheme val="minor"/>
    </font>
    <font>
      <sz val="14"/>
      <color theme="1"/>
      <name val="Cambria Math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4" fillId="0" borderId="2" xfId="0" applyFont="1" applyBorder="1" applyAlignment="1">
      <alignment vertical="top" wrapText="1"/>
    </xf>
    <xf numFmtId="0" fontId="4" fillId="0" borderId="8" xfId="0" applyFont="1" applyBorder="1" applyAlignment="1">
      <alignment horizontal="left" vertical="top" wrapText="1" indent="3"/>
    </xf>
    <xf numFmtId="0" fontId="5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left" vertical="top" wrapText="1"/>
    </xf>
    <xf numFmtId="165" fontId="5" fillId="0" borderId="8" xfId="0" applyNumberFormat="1" applyFont="1" applyBorder="1" applyAlignment="1">
      <alignment horizontal="right" vertical="top" shrinkToFit="1"/>
    </xf>
    <xf numFmtId="4" fontId="5" fillId="0" borderId="8" xfId="0" applyNumberFormat="1" applyFont="1" applyBorder="1" applyAlignment="1">
      <alignment horizontal="right" vertical="top" shrinkToFit="1"/>
    </xf>
    <xf numFmtId="2" fontId="4" fillId="0" borderId="8" xfId="0" applyNumberFormat="1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10" fontId="7" fillId="0" borderId="8" xfId="0" applyNumberFormat="1" applyFont="1" applyBorder="1" applyAlignment="1">
      <alignment horizontal="right" vertical="top" shrinkToFit="1"/>
    </xf>
    <xf numFmtId="9" fontId="7" fillId="0" borderId="8" xfId="0" applyNumberFormat="1" applyFont="1" applyBorder="1" applyAlignment="1">
      <alignment horizontal="right" vertical="top" shrinkToFit="1"/>
    </xf>
    <xf numFmtId="0" fontId="4" fillId="0" borderId="8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left" vertical="top" wrapText="1" indent="2"/>
    </xf>
    <xf numFmtId="2" fontId="5" fillId="0" borderId="8" xfId="0" applyNumberFormat="1" applyFont="1" applyBorder="1" applyAlignment="1">
      <alignment horizontal="right" vertical="top" shrinkToFit="1"/>
    </xf>
    <xf numFmtId="3" fontId="5" fillId="0" borderId="8" xfId="0" applyNumberFormat="1" applyFont="1" applyBorder="1" applyAlignment="1">
      <alignment horizontal="right" vertical="top" shrinkToFit="1"/>
    </xf>
    <xf numFmtId="10" fontId="8" fillId="0" borderId="8" xfId="0" applyNumberFormat="1" applyFont="1" applyBorder="1" applyAlignment="1">
      <alignment horizontal="right" vertical="top" shrinkToFit="1"/>
    </xf>
    <xf numFmtId="4" fontId="8" fillId="0" borderId="8" xfId="0" applyNumberFormat="1" applyFont="1" applyBorder="1" applyAlignment="1">
      <alignment horizontal="right" vertical="top" shrinkToFit="1"/>
    </xf>
    <xf numFmtId="10" fontId="5" fillId="0" borderId="8" xfId="0" applyNumberFormat="1" applyFont="1" applyBorder="1" applyAlignment="1">
      <alignment horizontal="right" vertical="top" shrinkToFit="1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4" fontId="5" fillId="0" borderId="8" xfId="0" applyNumberFormat="1" applyFont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1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 indent="2"/>
    </xf>
    <xf numFmtId="0" fontId="4" fillId="0" borderId="7" xfId="0" applyFont="1" applyBorder="1" applyAlignment="1">
      <alignment horizontal="left" vertical="top" wrapText="1" indent="2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660889</xdr:colOff>
      <xdr:row>18</xdr:row>
      <xdr:rowOff>78763</xdr:rowOff>
    </xdr:from>
    <xdr:ext cx="1329979" cy="2254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7216418-05F6-D21D-DF2B-E4D3EA263E02}"/>
                </a:ext>
              </a:extLst>
            </xdr:cNvPr>
            <xdr:cNvSpPr txBox="1"/>
          </xdr:nvSpPr>
          <xdr:spPr>
            <a:xfrm>
              <a:off x="1270489" y="5488963"/>
              <a:ext cx="1329979" cy="2254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ID" sz="1400" i="1" kern="1200">
                        <a:latin typeface="Cambria Math" panose="02040503050406030204" pitchFamily="18" charset="0"/>
                      </a:rPr>
                      <m:t>1 </m:t>
                    </m:r>
                    <m:r>
                      <a:rPr lang="en-ID" sz="1400" i="1" kern="1200">
                        <a:latin typeface="Cambria Math" panose="02040503050406030204" pitchFamily="18" charset="0"/>
                      </a:rPr>
                      <m:t>𝑡𝑜𝑛</m:t>
                    </m:r>
                    <m:r>
                      <a:rPr lang="en-ID" sz="1400" i="1" kern="1200">
                        <a:latin typeface="Cambria Math" panose="02040503050406030204" pitchFamily="18" charset="0"/>
                      </a:rPr>
                      <m:t> =2,71 </m:t>
                    </m:r>
                    <m:sSup>
                      <m:sSupPr>
                        <m:ctrlPr>
                          <a:rPr lang="en-ID" sz="1400" i="1" kern="1200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400" b="0" i="1" kern="1200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p>
                        <m:r>
                          <a:rPr lang="en-US" sz="1400" b="0" i="1" kern="1200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</m:oMath>
                </m:oMathPara>
              </a14:m>
              <a:endParaRPr lang="en-ID" sz="1400" kern="12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7216418-05F6-D21D-DF2B-E4D3EA263E02}"/>
                </a:ext>
              </a:extLst>
            </xdr:cNvPr>
            <xdr:cNvSpPr txBox="1"/>
          </xdr:nvSpPr>
          <xdr:spPr>
            <a:xfrm>
              <a:off x="1270489" y="5488963"/>
              <a:ext cx="1329979" cy="2254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ID" sz="1400" i="0" kern="1200">
                  <a:latin typeface="Cambria Math" panose="02040503050406030204" pitchFamily="18" charset="0"/>
                </a:rPr>
                <a:t>1 𝑡𝑜𝑛 =</a:t>
              </a:r>
              <a:r>
                <a:rPr lang="en-US" sz="1400" b="0" i="0" kern="1200">
                  <a:latin typeface="Cambria Math" panose="02040503050406030204" pitchFamily="18" charset="0"/>
                </a:rPr>
                <a:t>2</a:t>
              </a:r>
              <a:r>
                <a:rPr lang="en-ID" sz="1400" i="0" kern="1200">
                  <a:latin typeface="Cambria Math" panose="02040503050406030204" pitchFamily="18" charset="0"/>
                </a:rPr>
                <a:t>,</a:t>
              </a:r>
              <a:r>
                <a:rPr lang="en-US" sz="1400" b="0" i="0" kern="1200">
                  <a:latin typeface="Cambria Math" panose="02040503050406030204" pitchFamily="18" charset="0"/>
                </a:rPr>
                <a:t>71</a:t>
              </a:r>
              <a:r>
                <a:rPr lang="en-ID" sz="1400" i="0" kern="1200">
                  <a:latin typeface="Cambria Math" panose="02040503050406030204" pitchFamily="18" charset="0"/>
                </a:rPr>
                <a:t> </a:t>
              </a:r>
              <a:r>
                <a:rPr lang="en-US" sz="1400" b="0" i="0" kern="1200">
                  <a:latin typeface="Cambria Math" panose="02040503050406030204" pitchFamily="18" charset="0"/>
                </a:rPr>
                <a:t>𝑚</a:t>
              </a:r>
              <a:r>
                <a:rPr lang="en-ID" sz="1400" b="0" i="0" kern="1200">
                  <a:latin typeface="Cambria Math" panose="02040503050406030204" pitchFamily="18" charset="0"/>
                </a:rPr>
                <a:t>^</a:t>
              </a:r>
              <a:r>
                <a:rPr lang="en-US" sz="1400" b="0" i="0" kern="1200">
                  <a:latin typeface="Cambria Math" panose="02040503050406030204" pitchFamily="18" charset="0"/>
                </a:rPr>
                <a:t>3</a:t>
              </a:r>
              <a:endParaRPr lang="en-ID" sz="1400" kern="1200"/>
            </a:p>
          </xdr:txBody>
        </xdr:sp>
      </mc:Fallback>
    </mc:AlternateContent>
    <xdr:clientData/>
  </xdr:oneCellAnchor>
  <xdr:oneCellAnchor>
    <xdr:from>
      <xdr:col>5</xdr:col>
      <xdr:colOff>630847</xdr:colOff>
      <xdr:row>4</xdr:row>
      <xdr:rowOff>194896</xdr:rowOff>
    </xdr:from>
    <xdr:ext cx="212430" cy="1772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E2363C3D-5C44-1A07-D78C-332580EBD149}"/>
                </a:ext>
              </a:extLst>
            </xdr:cNvPr>
            <xdr:cNvSpPr txBox="1"/>
          </xdr:nvSpPr>
          <xdr:spPr>
            <a:xfrm>
              <a:off x="8375405" y="986204"/>
              <a:ext cx="212430" cy="1772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ID" sz="1100" i="1" kern="1200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p>
                        <m:r>
                          <a:rPr lang="en-US" sz="1100" b="0" i="1" kern="1200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</m:oMath>
                </m:oMathPara>
              </a14:m>
              <a:endParaRPr lang="en-ID" sz="1100" kern="12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E2363C3D-5C44-1A07-D78C-332580EBD149}"/>
                </a:ext>
              </a:extLst>
            </xdr:cNvPr>
            <xdr:cNvSpPr txBox="1"/>
          </xdr:nvSpPr>
          <xdr:spPr>
            <a:xfrm>
              <a:off x="8375405" y="986204"/>
              <a:ext cx="212430" cy="1772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 kern="1200">
                  <a:latin typeface="Cambria Math" panose="02040503050406030204" pitchFamily="18" charset="0"/>
                </a:rPr>
                <a:t>𝑚</a:t>
              </a:r>
              <a:r>
                <a:rPr lang="en-ID" sz="1100" b="0" i="0" kern="1200">
                  <a:latin typeface="Cambria Math" panose="02040503050406030204" pitchFamily="18" charset="0"/>
                </a:rPr>
                <a:t>^</a:t>
              </a:r>
              <a:r>
                <a:rPr lang="en-US" sz="1100" b="0" i="0" kern="1200">
                  <a:latin typeface="Cambria Math" panose="02040503050406030204" pitchFamily="18" charset="0"/>
                </a:rPr>
                <a:t>3</a:t>
              </a:r>
              <a:endParaRPr lang="en-ID" sz="1100" kern="12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674B-1A72-4381-9397-0AE170F0C10A}">
  <sheetPr>
    <pageSetUpPr fitToPage="1"/>
  </sheetPr>
  <dimension ref="B2:J26"/>
  <sheetViews>
    <sheetView tabSelected="1" view="pageBreakPreview" topLeftCell="C1" zoomScaleNormal="130" zoomScaleSheetLayoutView="100" workbookViewId="0">
      <selection activeCell="F8" sqref="F8"/>
    </sheetView>
  </sheetViews>
  <sheetFormatPr defaultRowHeight="15.75"/>
  <cols>
    <col min="1" max="1" width="9.140625" style="2"/>
    <col min="2" max="2" width="10.140625" style="2" bestFit="1" customWidth="1"/>
    <col min="3" max="3" width="60" style="2" bestFit="1" customWidth="1"/>
    <col min="4" max="4" width="14.5703125" style="2" customWidth="1"/>
    <col min="5" max="5" width="22.28515625" style="2" customWidth="1"/>
    <col min="6" max="6" width="21.42578125" style="2" customWidth="1"/>
    <col min="7" max="16384" width="9.140625" style="2"/>
  </cols>
  <sheetData>
    <row r="2" spans="2:10">
      <c r="B2" s="33">
        <v>382</v>
      </c>
      <c r="C2" s="33"/>
      <c r="D2" s="33"/>
      <c r="E2" s="33"/>
      <c r="F2" s="33"/>
    </row>
    <row r="3" spans="2:10">
      <c r="B3" s="33" t="s">
        <v>0</v>
      </c>
      <c r="C3" s="33"/>
      <c r="D3" s="33"/>
      <c r="E3" s="33"/>
      <c r="F3" s="33"/>
    </row>
    <row r="5" spans="2:10" s="3" customFormat="1" ht="31.5">
      <c r="B5" s="31" t="s">
        <v>1</v>
      </c>
      <c r="C5" s="31" t="s">
        <v>2</v>
      </c>
      <c r="D5" s="31" t="s">
        <v>3</v>
      </c>
      <c r="E5" s="6" t="s">
        <v>4</v>
      </c>
      <c r="F5" s="6" t="s">
        <v>5</v>
      </c>
    </row>
    <row r="6" spans="2:10" s="3" customFormat="1" ht="25.5" customHeight="1">
      <c r="B6" s="37">
        <f>B2</f>
        <v>382</v>
      </c>
      <c r="C6" s="34" t="str">
        <f>B3</f>
        <v>Volume Sampah yang dihasilkan Rumah Tangga</v>
      </c>
      <c r="D6" s="31" t="s">
        <v>6</v>
      </c>
      <c r="E6" s="29">
        <v>826.26999999999964</v>
      </c>
      <c r="F6" s="29">
        <f>E6*2.71</f>
        <v>2239.1916999999989</v>
      </c>
      <c r="G6" s="5"/>
      <c r="H6" s="5"/>
      <c r="I6" s="5"/>
      <c r="J6" s="5"/>
    </row>
    <row r="7" spans="2:10" s="3" customFormat="1" ht="25.5" customHeight="1">
      <c r="B7" s="38"/>
      <c r="C7" s="35"/>
      <c r="D7" s="31" t="s">
        <v>7</v>
      </c>
      <c r="E7" s="29">
        <v>801.10999999999956</v>
      </c>
      <c r="F7" s="29">
        <f t="shared" ref="F7:F17" si="0">E7*2.71</f>
        <v>2171.0080999999986</v>
      </c>
      <c r="G7" s="5"/>
      <c r="H7" s="5"/>
      <c r="I7" s="5"/>
      <c r="J7" s="5"/>
    </row>
    <row r="8" spans="2:10" s="3" customFormat="1" ht="25.5" customHeight="1">
      <c r="B8" s="38"/>
      <c r="C8" s="35"/>
      <c r="D8" s="31" t="s">
        <v>8</v>
      </c>
      <c r="E8" s="29">
        <v>782.90000000000089</v>
      </c>
      <c r="F8" s="29">
        <f t="shared" si="0"/>
        <v>2121.6590000000024</v>
      </c>
      <c r="G8" s="5"/>
      <c r="H8" s="5"/>
      <c r="I8" s="5"/>
      <c r="J8" s="5"/>
    </row>
    <row r="9" spans="2:10" s="3" customFormat="1" ht="25.5" customHeight="1">
      <c r="B9" s="38"/>
      <c r="C9" s="35"/>
      <c r="D9" s="31" t="s">
        <v>9</v>
      </c>
      <c r="E9" s="29">
        <v>775.03000000000065</v>
      </c>
      <c r="F9" s="29">
        <f t="shared" si="0"/>
        <v>2100.3313000000016</v>
      </c>
      <c r="G9" s="5"/>
      <c r="H9" s="5"/>
      <c r="I9" s="5"/>
      <c r="J9" s="5"/>
    </row>
    <row r="10" spans="2:10" s="3" customFormat="1" ht="25.5" customHeight="1">
      <c r="B10" s="38"/>
      <c r="C10" s="35"/>
      <c r="D10" s="31" t="s">
        <v>10</v>
      </c>
      <c r="E10" s="29">
        <v>764.47059999999976</v>
      </c>
      <c r="F10" s="29">
        <f t="shared" si="0"/>
        <v>2071.7153259999995</v>
      </c>
      <c r="G10" s="5"/>
      <c r="H10" s="5"/>
      <c r="I10" s="5"/>
      <c r="J10" s="5"/>
    </row>
    <row r="11" spans="2:10" s="3" customFormat="1" ht="25.5" customHeight="1">
      <c r="B11" s="38"/>
      <c r="C11" s="35"/>
      <c r="D11" s="31" t="s">
        <v>11</v>
      </c>
      <c r="E11" s="29">
        <v>617.1599999999994</v>
      </c>
      <c r="F11" s="29">
        <f t="shared" si="0"/>
        <v>1672.5035999999984</v>
      </c>
      <c r="G11" s="5"/>
      <c r="H11" s="5"/>
      <c r="I11" s="5"/>
      <c r="J11" s="5"/>
    </row>
    <row r="12" spans="2:10" s="3" customFormat="1" ht="25.5" customHeight="1">
      <c r="B12" s="38"/>
      <c r="C12" s="35"/>
      <c r="D12" s="31" t="s">
        <v>12</v>
      </c>
      <c r="E12" s="29">
        <v>779.849999999999</v>
      </c>
      <c r="F12" s="29">
        <f t="shared" si="0"/>
        <v>2113.3934999999974</v>
      </c>
      <c r="G12" s="5"/>
      <c r="H12" s="5"/>
      <c r="I12" s="5"/>
      <c r="J12" s="5"/>
    </row>
    <row r="13" spans="2:10" s="3" customFormat="1" ht="25.5" customHeight="1">
      <c r="B13" s="38"/>
      <c r="C13" s="35"/>
      <c r="D13" s="31" t="s">
        <v>13</v>
      </c>
      <c r="E13" s="29">
        <v>787.12</v>
      </c>
      <c r="F13" s="29">
        <f t="shared" si="0"/>
        <v>2133.0952000000002</v>
      </c>
      <c r="G13" s="5"/>
      <c r="H13" s="5"/>
      <c r="I13" s="5"/>
      <c r="J13" s="5"/>
    </row>
    <row r="14" spans="2:10" s="3" customFormat="1" ht="25.5" customHeight="1">
      <c r="B14" s="38"/>
      <c r="C14" s="35"/>
      <c r="D14" s="31" t="s">
        <v>14</v>
      </c>
      <c r="E14" s="29">
        <v>817.53000000000009</v>
      </c>
      <c r="F14" s="29">
        <f t="shared" si="0"/>
        <v>2215.5063</v>
      </c>
      <c r="G14" s="5"/>
      <c r="H14" s="5"/>
      <c r="I14" s="5"/>
      <c r="J14" s="5"/>
    </row>
    <row r="15" spans="2:10" s="3" customFormat="1" ht="25.5" customHeight="1">
      <c r="B15" s="38"/>
      <c r="C15" s="35"/>
      <c r="D15" s="31" t="s">
        <v>15</v>
      </c>
      <c r="E15" s="29">
        <v>868.2200000000006</v>
      </c>
      <c r="F15" s="29">
        <f t="shared" si="0"/>
        <v>2352.8762000000015</v>
      </c>
      <c r="G15" s="30" t="s">
        <v>16</v>
      </c>
      <c r="H15" s="5"/>
      <c r="I15" s="5"/>
      <c r="J15" s="5"/>
    </row>
    <row r="16" spans="2:10" s="3" customFormat="1" ht="25.5" customHeight="1">
      <c r="B16" s="38"/>
      <c r="C16" s="35"/>
      <c r="D16" s="31" t="s">
        <v>17</v>
      </c>
      <c r="E16" s="29">
        <v>922.77000000000032</v>
      </c>
      <c r="F16" s="29">
        <f t="shared" si="0"/>
        <v>2500.7067000000006</v>
      </c>
      <c r="G16" s="5"/>
      <c r="H16" s="5"/>
      <c r="I16" s="5"/>
      <c r="J16" s="5"/>
    </row>
    <row r="17" spans="2:10" s="3" customFormat="1" ht="25.5" customHeight="1">
      <c r="B17" s="39"/>
      <c r="C17" s="36"/>
      <c r="D17" s="31" t="s">
        <v>18</v>
      </c>
      <c r="E17" s="29">
        <v>1000.0399999999998</v>
      </c>
      <c r="F17" s="29">
        <f t="shared" si="0"/>
        <v>2710.1083999999996</v>
      </c>
      <c r="G17" s="5"/>
      <c r="H17" s="5"/>
      <c r="I17" s="5"/>
      <c r="J17" s="5"/>
    </row>
    <row r="18" spans="2:10" s="3" customFormat="1" ht="25.5" customHeight="1">
      <c r="B18" s="32" t="s">
        <v>19</v>
      </c>
      <c r="C18" s="32"/>
      <c r="D18" s="32"/>
      <c r="E18" s="29">
        <f>SUM(E6:E17)</f>
        <v>9742.4705999999969</v>
      </c>
      <c r="F18" s="29">
        <f>SUM(F6:F17)</f>
        <v>26402.095325999999</v>
      </c>
    </row>
    <row r="19" spans="2:10" s="3" customFormat="1" ht="25.5" customHeight="1">
      <c r="B19" s="28"/>
      <c r="C19" s="28"/>
      <c r="D19" s="28"/>
      <c r="E19" s="5"/>
    </row>
    <row r="20" spans="2:10" s="3" customFormat="1" ht="25.5" customHeight="1">
      <c r="B20" s="28"/>
      <c r="C20" s="28"/>
      <c r="D20" s="28"/>
      <c r="E20" s="5"/>
    </row>
    <row r="21" spans="2:10">
      <c r="B21" s="1" t="s">
        <v>20</v>
      </c>
      <c r="C21" s="2" t="s">
        <v>21</v>
      </c>
    </row>
    <row r="26" spans="2:10">
      <c r="C26" s="4"/>
      <c r="D26" s="4"/>
      <c r="E26" s="4"/>
      <c r="F26" s="4"/>
      <c r="G26" s="4"/>
      <c r="H26" s="4"/>
    </row>
  </sheetData>
  <mergeCells count="5">
    <mergeCell ref="B18:D18"/>
    <mergeCell ref="B2:F2"/>
    <mergeCell ref="B3:F3"/>
    <mergeCell ref="C6:C17"/>
    <mergeCell ref="B6:B17"/>
  </mergeCells>
  <phoneticPr fontId="10" type="noConversion"/>
  <printOptions horizontalCentered="1"/>
  <pageMargins left="0.78740157480314965" right="0.78740157480314965" top="0.78740157480314965" bottom="0.78740157480314965" header="0.31496062992125984" footer="0.31496062992125984"/>
  <pageSetup paperSize="14" scale="69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A5DBC-02F0-413B-9216-1D3D279A0DBE}">
  <dimension ref="A1:J48"/>
  <sheetViews>
    <sheetView workbookViewId="0">
      <selection activeCell="D8" sqref="D8"/>
    </sheetView>
  </sheetViews>
  <sheetFormatPr defaultRowHeight="15"/>
  <cols>
    <col min="1" max="1" width="2.85546875" style="7" customWidth="1"/>
    <col min="2" max="2" width="61.85546875" style="7" customWidth="1"/>
    <col min="3" max="7" width="17.28515625" style="7" customWidth="1"/>
    <col min="8" max="16384" width="9.140625" style="7"/>
  </cols>
  <sheetData>
    <row r="1" spans="1:10">
      <c r="A1" s="40" t="s">
        <v>22</v>
      </c>
      <c r="B1" s="40"/>
      <c r="C1" s="40"/>
      <c r="D1" s="40"/>
      <c r="E1" s="40"/>
      <c r="F1" s="40"/>
      <c r="G1" s="40"/>
    </row>
    <row r="2" spans="1:10">
      <c r="A2" s="41" t="s">
        <v>23</v>
      </c>
      <c r="B2" s="41"/>
      <c r="C2" s="41"/>
      <c r="D2" s="41"/>
      <c r="E2" s="41"/>
      <c r="F2" s="41"/>
      <c r="G2" s="41"/>
    </row>
    <row r="3" spans="1:10">
      <c r="A3" s="41" t="s">
        <v>24</v>
      </c>
      <c r="B3" s="41"/>
      <c r="C3" s="41"/>
      <c r="D3" s="41"/>
      <c r="E3" s="41"/>
      <c r="F3" s="41"/>
      <c r="G3" s="41"/>
    </row>
    <row r="4" spans="1:10">
      <c r="A4" s="8"/>
      <c r="B4" s="8"/>
      <c r="C4" s="8"/>
      <c r="D4" s="8"/>
      <c r="E4" s="8"/>
      <c r="F4" s="8"/>
      <c r="G4" s="8"/>
    </row>
    <row r="5" spans="1:10">
      <c r="A5" s="42"/>
      <c r="B5" s="44" t="s">
        <v>25</v>
      </c>
      <c r="C5" s="46" t="s">
        <v>26</v>
      </c>
      <c r="D5" s="48" t="s">
        <v>26</v>
      </c>
      <c r="E5" s="49"/>
      <c r="F5" s="49"/>
      <c r="G5" s="50"/>
    </row>
    <row r="6" spans="1:10">
      <c r="A6" s="43"/>
      <c r="B6" s="45"/>
      <c r="C6" s="47"/>
      <c r="D6" s="9" t="s">
        <v>27</v>
      </c>
      <c r="E6" s="9" t="s">
        <v>28</v>
      </c>
      <c r="F6" s="9" t="s">
        <v>29</v>
      </c>
      <c r="G6" s="9" t="s">
        <v>30</v>
      </c>
    </row>
    <row r="7" spans="1:10">
      <c r="A7" s="10"/>
      <c r="B7" s="10"/>
      <c r="C7" s="10"/>
      <c r="D7" s="10"/>
      <c r="E7" s="10"/>
      <c r="F7" s="10"/>
      <c r="G7" s="10"/>
    </row>
    <row r="8" spans="1:10">
      <c r="A8" s="11" t="s">
        <v>31</v>
      </c>
      <c r="B8" s="11" t="s">
        <v>32</v>
      </c>
      <c r="C8" s="12">
        <v>228667.02499999999</v>
      </c>
      <c r="D8" s="13">
        <f>C8/4</f>
        <v>57166.756249999999</v>
      </c>
      <c r="E8" s="13">
        <f>(C8/4)+D8</f>
        <v>114333.5125</v>
      </c>
      <c r="F8" s="13">
        <f>(C8/4)+E8</f>
        <v>171500.26874999999</v>
      </c>
      <c r="G8" s="13">
        <f>(C8/4)+F8</f>
        <v>228667.02499999999</v>
      </c>
    </row>
    <row r="9" spans="1:10">
      <c r="A9" s="10"/>
      <c r="B9" s="11" t="s">
        <v>33</v>
      </c>
      <c r="C9" s="10"/>
      <c r="D9" s="10"/>
      <c r="E9" s="27">
        <f>E8-D8</f>
        <v>57166.756249999999</v>
      </c>
      <c r="F9" s="27">
        <f>F8-E8</f>
        <v>57166.756249999991</v>
      </c>
      <c r="G9" s="27">
        <f>G8-F8</f>
        <v>57166.756250000006</v>
      </c>
      <c r="J9" s="7">
        <f>D8/3</f>
        <v>19055.585416666665</v>
      </c>
    </row>
    <row r="10" spans="1:10">
      <c r="A10" s="10"/>
      <c r="B10" s="10"/>
      <c r="C10" s="10"/>
      <c r="D10" s="10"/>
      <c r="E10" s="10"/>
      <c r="F10" s="10"/>
      <c r="G10" s="10"/>
    </row>
    <row r="11" spans="1:10">
      <c r="A11" s="11" t="s">
        <v>34</v>
      </c>
      <c r="B11" s="11" t="s">
        <v>35</v>
      </c>
      <c r="C11" s="13">
        <f>SUM(C13:C15)</f>
        <v>44821.156850000014</v>
      </c>
      <c r="D11" s="13">
        <f>SUM(D13:D15)</f>
        <v>11205.289212500003</v>
      </c>
      <c r="E11" s="13">
        <f>SUM(E13:E15)</f>
        <v>22410.578425000007</v>
      </c>
      <c r="F11" s="13">
        <f>SUM(F13:F15)</f>
        <v>33615.867637500007</v>
      </c>
      <c r="G11" s="14">
        <f>SUM(G13:G15)</f>
        <v>44821.156850000014</v>
      </c>
    </row>
    <row r="12" spans="1:10">
      <c r="A12" s="10"/>
      <c r="B12" s="15" t="s">
        <v>36</v>
      </c>
      <c r="C12" s="16">
        <f>C11/C8</f>
        <v>0.19601058285513626</v>
      </c>
      <c r="D12" s="16">
        <f>C12/4</f>
        <v>4.9002645713784064E-2</v>
      </c>
      <c r="E12" s="17">
        <f>(C12/4)+D12</f>
        <v>9.8005291427568128E-2</v>
      </c>
      <c r="F12" s="17">
        <f>E12+(C12/4)</f>
        <v>0.14700793714135219</v>
      </c>
      <c r="G12" s="16">
        <f>F12+(C12/4)</f>
        <v>0.19601058285513626</v>
      </c>
    </row>
    <row r="13" spans="1:10">
      <c r="A13" s="18" t="s">
        <v>37</v>
      </c>
      <c r="B13" s="19" t="s">
        <v>38</v>
      </c>
      <c r="C13" s="13">
        <v>2528.05935</v>
      </c>
      <c r="D13" s="13">
        <f>C13/4</f>
        <v>632.0148375</v>
      </c>
      <c r="E13" s="13">
        <f>D13+(C13/4)</f>
        <v>1264.029675</v>
      </c>
      <c r="F13" s="13">
        <f>E13+(C13/4)</f>
        <v>1896.0445125000001</v>
      </c>
      <c r="G13" s="13">
        <f>F13+(C13/4)</f>
        <v>2528.05935</v>
      </c>
      <c r="J13" s="7">
        <v>19055.585416666701</v>
      </c>
    </row>
    <row r="14" spans="1:10">
      <c r="A14" s="18" t="s">
        <v>39</v>
      </c>
      <c r="B14" s="19" t="s">
        <v>40</v>
      </c>
      <c r="C14" s="20">
        <v>59.860000000000014</v>
      </c>
      <c r="D14" s="13">
        <f t="shared" ref="D14:D15" si="0">C14/4</f>
        <v>14.965000000000003</v>
      </c>
      <c r="E14" s="13">
        <f t="shared" ref="E14:E15" si="1">D14+(C14/4)</f>
        <v>29.930000000000007</v>
      </c>
      <c r="F14" s="13">
        <f t="shared" ref="F14:F15" si="2">E14+(C14/4)</f>
        <v>44.89500000000001</v>
      </c>
      <c r="G14" s="13">
        <f t="shared" ref="G14:G15" si="3">F14+(C14/4)</f>
        <v>59.860000000000014</v>
      </c>
    </row>
    <row r="15" spans="1:10">
      <c r="A15" s="18" t="s">
        <v>41</v>
      </c>
      <c r="B15" s="19" t="s">
        <v>42</v>
      </c>
      <c r="C15" s="13">
        <v>42233.23750000001</v>
      </c>
      <c r="D15" s="13">
        <f t="shared" si="0"/>
        <v>10558.309375000003</v>
      </c>
      <c r="E15" s="13">
        <f t="shared" si="1"/>
        <v>21116.618750000005</v>
      </c>
      <c r="F15" s="13">
        <f t="shared" si="2"/>
        <v>31674.928125000006</v>
      </c>
      <c r="G15" s="13">
        <f t="shared" si="3"/>
        <v>42233.23750000001</v>
      </c>
    </row>
    <row r="16" spans="1:10">
      <c r="A16" s="10"/>
      <c r="B16" s="10"/>
      <c r="C16" s="10"/>
      <c r="D16" s="10"/>
      <c r="E16" s="10"/>
      <c r="F16" s="10"/>
      <c r="G16" s="10"/>
    </row>
    <row r="17" spans="1:7">
      <c r="A17" s="11" t="s">
        <v>43</v>
      </c>
      <c r="B17" s="11" t="s">
        <v>44</v>
      </c>
      <c r="C17" s="21">
        <f>SUM(C19:C30)</f>
        <v>164882.72750000001</v>
      </c>
      <c r="D17" s="21">
        <f t="shared" ref="D17:G17" si="4">SUM(D19:D30)</f>
        <v>41220.681875000002</v>
      </c>
      <c r="E17" s="21">
        <f t="shared" si="4"/>
        <v>82441.363750000004</v>
      </c>
      <c r="F17" s="21">
        <f t="shared" si="4"/>
        <v>123662.045625</v>
      </c>
      <c r="G17" s="21">
        <f t="shared" si="4"/>
        <v>164882.72750000001</v>
      </c>
    </row>
    <row r="18" spans="1:7">
      <c r="A18" s="10"/>
      <c r="B18" s="15" t="s">
        <v>45</v>
      </c>
      <c r="C18" s="16">
        <f>C17/C8</f>
        <v>0.72106036058325429</v>
      </c>
      <c r="D18" s="16">
        <f>C18/4</f>
        <v>0.18026509014581357</v>
      </c>
      <c r="E18" s="16">
        <f>(C18/4)+D18</f>
        <v>0.36053018029162714</v>
      </c>
      <c r="F18" s="16">
        <f>(C18/4)+E18</f>
        <v>0.54079527043744069</v>
      </c>
      <c r="G18" s="16">
        <f>(C18/4)+F18</f>
        <v>0.72106036058325429</v>
      </c>
    </row>
    <row r="19" spans="1:7">
      <c r="A19" s="18" t="s">
        <v>46</v>
      </c>
      <c r="B19" s="11" t="s">
        <v>47</v>
      </c>
      <c r="C19" s="10"/>
      <c r="D19" s="10"/>
      <c r="E19" s="10"/>
      <c r="F19" s="10"/>
      <c r="G19" s="10"/>
    </row>
    <row r="20" spans="1:7">
      <c r="A20" s="18" t="s">
        <v>48</v>
      </c>
      <c r="B20" s="11" t="s">
        <v>49</v>
      </c>
      <c r="C20" s="10"/>
      <c r="D20" s="10"/>
      <c r="E20" s="10"/>
      <c r="F20" s="10"/>
      <c r="G20" s="10"/>
    </row>
    <row r="21" spans="1:7">
      <c r="A21" s="18" t="s">
        <v>50</v>
      </c>
      <c r="B21" s="11" t="s">
        <v>51</v>
      </c>
      <c r="C21" s="10"/>
      <c r="D21" s="10"/>
      <c r="E21" s="10"/>
      <c r="F21" s="10"/>
      <c r="G21" s="10"/>
    </row>
    <row r="22" spans="1:7" ht="25.5">
      <c r="A22" s="10"/>
      <c r="B22" s="9" t="s">
        <v>52</v>
      </c>
      <c r="C22" s="13">
        <v>42233.23750000001</v>
      </c>
      <c r="D22" s="13">
        <f>C22/4</f>
        <v>10558.309375000003</v>
      </c>
      <c r="E22" s="13">
        <f>(C22/4)+D22</f>
        <v>21116.618750000005</v>
      </c>
      <c r="F22" s="13">
        <f>(C22/4)+E22</f>
        <v>31674.928125000006</v>
      </c>
      <c r="G22" s="13">
        <f>(C22/4)+F22</f>
        <v>42233.23750000001</v>
      </c>
    </row>
    <row r="23" spans="1:7">
      <c r="A23" s="10"/>
      <c r="B23" s="9" t="s">
        <v>53</v>
      </c>
      <c r="C23" s="13">
        <f>C30</f>
        <v>40880</v>
      </c>
      <c r="D23" s="13">
        <f>C23/4</f>
        <v>10220</v>
      </c>
      <c r="E23" s="13">
        <f>(C23/4)+D23</f>
        <v>20440</v>
      </c>
      <c r="F23" s="13">
        <f>(C23/4)+E23</f>
        <v>30660</v>
      </c>
      <c r="G23" s="13">
        <f>(C23/4)+F23</f>
        <v>40880</v>
      </c>
    </row>
    <row r="24" spans="1:7">
      <c r="A24" s="10"/>
      <c r="B24" s="10"/>
      <c r="C24" s="10"/>
      <c r="D24" s="10"/>
      <c r="E24" s="10"/>
      <c r="F24" s="10"/>
      <c r="G24" s="10"/>
    </row>
    <row r="25" spans="1:7">
      <c r="A25" s="18" t="s">
        <v>54</v>
      </c>
      <c r="B25" s="11" t="s">
        <v>55</v>
      </c>
      <c r="C25" s="13">
        <f>C30+C27+C26</f>
        <v>40884.745000000003</v>
      </c>
      <c r="D25" s="13">
        <f>C25/4</f>
        <v>10221.186250000001</v>
      </c>
      <c r="E25" s="13">
        <f>(C25/4)+D25</f>
        <v>20442.372500000001</v>
      </c>
      <c r="F25" s="13">
        <f>(C25/4)+E25</f>
        <v>30663.558750000004</v>
      </c>
      <c r="G25" s="13">
        <f>(C25/4)+F25</f>
        <v>40884.745000000003</v>
      </c>
    </row>
    <row r="26" spans="1:7" ht="25.5">
      <c r="A26" s="10"/>
      <c r="B26" s="18" t="s">
        <v>56</v>
      </c>
      <c r="C26" s="20">
        <v>4.7450000000000001</v>
      </c>
      <c r="D26" s="13">
        <f t="shared" ref="D26:D27" si="5">C26/4</f>
        <v>1.18625</v>
      </c>
      <c r="E26" s="13">
        <f t="shared" ref="E26:E27" si="6">(C26/4)+D26</f>
        <v>2.3725000000000001</v>
      </c>
      <c r="F26" s="13">
        <f t="shared" ref="F26:F27" si="7">(C26/4)+E26</f>
        <v>3.5587499999999999</v>
      </c>
      <c r="G26" s="13">
        <f t="shared" ref="G26:G27" si="8">(C26/4)+F26</f>
        <v>4.7450000000000001</v>
      </c>
    </row>
    <row r="27" spans="1:7">
      <c r="A27" s="10"/>
      <c r="B27" s="9" t="s">
        <v>57</v>
      </c>
      <c r="C27" s="20">
        <v>0</v>
      </c>
      <c r="D27" s="13">
        <f t="shared" si="5"/>
        <v>0</v>
      </c>
      <c r="E27" s="13">
        <f t="shared" si="6"/>
        <v>0</v>
      </c>
      <c r="F27" s="13">
        <f t="shared" si="7"/>
        <v>0</v>
      </c>
      <c r="G27" s="13">
        <f t="shared" si="8"/>
        <v>0</v>
      </c>
    </row>
    <row r="28" spans="1:7">
      <c r="A28" s="10"/>
      <c r="B28" s="10"/>
      <c r="C28" s="10"/>
      <c r="D28" s="10"/>
      <c r="E28" s="10"/>
      <c r="F28" s="10"/>
      <c r="G28" s="10"/>
    </row>
    <row r="29" spans="1:7">
      <c r="A29" s="18" t="s">
        <v>58</v>
      </c>
      <c r="B29" s="11" t="s">
        <v>59</v>
      </c>
      <c r="C29" s="10"/>
      <c r="D29" s="10"/>
      <c r="E29" s="10"/>
      <c r="F29" s="10"/>
      <c r="G29" s="10"/>
    </row>
    <row r="30" spans="1:7">
      <c r="A30" s="10"/>
      <c r="B30" s="19" t="s">
        <v>60</v>
      </c>
      <c r="C30" s="13">
        <v>40880</v>
      </c>
      <c r="D30" s="13">
        <f>C30/4</f>
        <v>10220</v>
      </c>
      <c r="E30" s="13">
        <f>(C30/4)+D30</f>
        <v>20440</v>
      </c>
      <c r="F30" s="13">
        <f>(C30/4)+E30</f>
        <v>30660</v>
      </c>
      <c r="G30" s="13">
        <f>(C30/4)+F30</f>
        <v>40880</v>
      </c>
    </row>
    <row r="31" spans="1:7">
      <c r="A31" s="10"/>
      <c r="B31" s="10"/>
      <c r="C31" s="10"/>
      <c r="D31" s="10"/>
      <c r="E31" s="10"/>
      <c r="F31" s="10"/>
      <c r="G31" s="10"/>
    </row>
    <row r="32" spans="1:7">
      <c r="A32" s="11" t="s">
        <v>61</v>
      </c>
      <c r="B32" s="11" t="s">
        <v>62</v>
      </c>
      <c r="C32" s="13">
        <f>C17+C11</f>
        <v>209703.88435000001</v>
      </c>
      <c r="D32" s="13">
        <f>C32/4</f>
        <v>52425.971087500002</v>
      </c>
      <c r="E32" s="13">
        <f>(C32/4)+D32</f>
        <v>104851.942175</v>
      </c>
      <c r="F32" s="13">
        <f>(C32/4)+E32</f>
        <v>157277.91326250002</v>
      </c>
      <c r="G32" s="13">
        <f>(C32/4)+F32</f>
        <v>209703.88435000001</v>
      </c>
    </row>
    <row r="33" spans="1:7">
      <c r="A33" s="10"/>
      <c r="B33" s="15" t="s">
        <v>63</v>
      </c>
      <c r="C33" s="22">
        <f>C32/C8</f>
        <v>0.91707094343839046</v>
      </c>
      <c r="D33" s="22">
        <f>C33/4</f>
        <v>0.22926773585959762</v>
      </c>
      <c r="E33" s="22">
        <f>(C33/4)+D33</f>
        <v>0.45853547171919523</v>
      </c>
      <c r="F33" s="22">
        <f>(C33/4)+E33</f>
        <v>0.68780320757879287</v>
      </c>
      <c r="G33" s="22">
        <f>(C33/4)+F33</f>
        <v>0.91707094343839046</v>
      </c>
    </row>
    <row r="34" spans="1:7">
      <c r="A34" s="11" t="s">
        <v>64</v>
      </c>
      <c r="B34" s="11" t="s">
        <v>65</v>
      </c>
      <c r="C34" s="13">
        <f>C8-C32</f>
        <v>18963.140649999987</v>
      </c>
      <c r="D34" s="23">
        <f>C34/4</f>
        <v>4740.7851624999967</v>
      </c>
      <c r="E34" s="13">
        <f>(C34/4)+D34</f>
        <v>9481.5703249999933</v>
      </c>
      <c r="F34" s="13">
        <f>(C34/4)+E34</f>
        <v>14222.35548749999</v>
      </c>
      <c r="G34" s="13">
        <f>(C34/4)+F34</f>
        <v>18963.140649999987</v>
      </c>
    </row>
    <row r="35" spans="1:7">
      <c r="A35" s="10"/>
      <c r="B35" s="15" t="s">
        <v>66</v>
      </c>
      <c r="C35" s="24">
        <f>C34/C8</f>
        <v>8.2929056561609565E-2</v>
      </c>
      <c r="D35" s="22">
        <f>C35/4</f>
        <v>2.0732264140402391E-2</v>
      </c>
      <c r="E35" s="24">
        <f>(C35/4)+D35</f>
        <v>4.1464528280804783E-2</v>
      </c>
      <c r="F35" s="24">
        <f>(C35/4)+E35</f>
        <v>6.2196792421207174E-2</v>
      </c>
      <c r="G35" s="24">
        <f>(C35/4)+F35</f>
        <v>8.2929056561609565E-2</v>
      </c>
    </row>
    <row r="38" spans="1:7">
      <c r="F38" s="25" t="s">
        <v>67</v>
      </c>
      <c r="G38" s="25"/>
    </row>
    <row r="39" spans="1:7">
      <c r="F39" s="25"/>
      <c r="G39" s="25"/>
    </row>
    <row r="40" spans="1:7">
      <c r="F40" s="25" t="s">
        <v>68</v>
      </c>
      <c r="G40" s="25"/>
    </row>
    <row r="41" spans="1:7">
      <c r="E41" s="26"/>
      <c r="F41" s="25" t="s">
        <v>69</v>
      </c>
      <c r="G41" s="25"/>
    </row>
    <row r="42" spans="1:7">
      <c r="F42" s="25" t="s">
        <v>70</v>
      </c>
      <c r="G42" s="25"/>
    </row>
    <row r="43" spans="1:7">
      <c r="F43" s="25"/>
      <c r="G43" s="25"/>
    </row>
    <row r="44" spans="1:7">
      <c r="F44" s="25"/>
      <c r="G44" s="25"/>
    </row>
    <row r="45" spans="1:7">
      <c r="F45" s="25"/>
      <c r="G45" s="25"/>
    </row>
    <row r="46" spans="1:7">
      <c r="F46" s="25" t="s">
        <v>71</v>
      </c>
      <c r="G46" s="25"/>
    </row>
    <row r="47" spans="1:7">
      <c r="F47" s="25" t="s">
        <v>72</v>
      </c>
      <c r="G47" s="25"/>
    </row>
    <row r="48" spans="1:7">
      <c r="F48" s="25" t="s">
        <v>73</v>
      </c>
      <c r="G48" s="25"/>
    </row>
  </sheetData>
  <mergeCells count="7">
    <mergeCell ref="A1:G1"/>
    <mergeCell ref="A2:G2"/>
    <mergeCell ref="A3:G3"/>
    <mergeCell ref="A5:A6"/>
    <mergeCell ref="B5:B6"/>
    <mergeCell ref="C5:C6"/>
    <mergeCell ref="D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ASUS</cp:lastModifiedBy>
  <cp:revision/>
  <dcterms:created xsi:type="dcterms:W3CDTF">2024-07-03T03:22:26Z</dcterms:created>
  <dcterms:modified xsi:type="dcterms:W3CDTF">2025-03-13T07:39:59Z</dcterms:modified>
  <cp:category/>
  <cp:contentStatus/>
</cp:coreProperties>
</file>