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BD\2025\DATA SEKTORAL 2025\SEMESTER 2\"/>
    </mc:Choice>
  </mc:AlternateContent>
  <xr:revisionPtr revIDLastSave="0" documentId="13_ncr:1_{6439E49E-5820-497D-9CFF-A4744EFF86E4}" xr6:coauthVersionLast="47" xr6:coauthVersionMax="47" xr10:uidLastSave="{00000000-0000-0000-0000-000000000000}"/>
  <bookViews>
    <workbookView xWindow="-120" yWindow="-120" windowWidth="29040" windowHeight="15840" xr2:uid="{448F079C-AC82-463D-B336-6227B7E7F3C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2" l="1"/>
  <c r="G35" i="2"/>
  <c r="F35" i="2"/>
  <c r="G49" i="2"/>
  <c r="D45" i="2"/>
  <c r="I49" i="2"/>
  <c r="H49" i="2"/>
  <c r="K49" i="2"/>
  <c r="J49" i="2"/>
  <c r="D19" i="2"/>
  <c r="R49" i="2"/>
  <c r="C9" i="1"/>
  <c r="C6" i="1"/>
  <c r="B48" i="2"/>
  <c r="B47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B46" i="2"/>
  <c r="P36" i="2"/>
  <c r="Q36" i="2"/>
  <c r="R36" i="2"/>
  <c r="S36" i="2"/>
  <c r="T36" i="2"/>
  <c r="U36" i="2"/>
  <c r="V36" i="2"/>
  <c r="W36" i="2"/>
  <c r="Y36" i="2"/>
  <c r="D36" i="2"/>
  <c r="E36" i="2"/>
  <c r="H36" i="2"/>
  <c r="I36" i="2"/>
  <c r="L36" i="2"/>
  <c r="M36" i="2"/>
  <c r="N36" i="2"/>
  <c r="O36" i="2"/>
  <c r="D24" i="2"/>
  <c r="X35" i="2"/>
  <c r="X36" i="2" s="1"/>
  <c r="T35" i="2"/>
  <c r="R23" i="2"/>
  <c r="Q23" i="2"/>
  <c r="P23" i="2"/>
  <c r="K23" i="2"/>
  <c r="J23" i="2"/>
  <c r="K35" i="2"/>
  <c r="K36" i="2" s="1"/>
  <c r="J35" i="2"/>
  <c r="J36" i="2" s="1"/>
  <c r="I23" i="2"/>
  <c r="H23" i="2"/>
  <c r="G23" i="2"/>
  <c r="G36" i="2" l="1"/>
  <c r="F36" i="2"/>
  <c r="C35" i="2" l="1"/>
  <c r="C36" i="2" s="1"/>
  <c r="B38" i="2" s="1"/>
  <c r="B35" i="2"/>
  <c r="B36" i="2" s="1"/>
  <c r="B37" i="2" s="1"/>
  <c r="X19" i="2"/>
  <c r="V19" i="2"/>
  <c r="T19" i="2"/>
  <c r="L12" i="2"/>
  <c r="T6" i="2"/>
  <c r="T7" i="2"/>
  <c r="T8" i="2"/>
  <c r="T9" i="2"/>
  <c r="T10" i="2"/>
  <c r="T11" i="2"/>
  <c r="T12" i="2"/>
  <c r="T13" i="2"/>
  <c r="T14" i="2"/>
  <c r="T5" i="2"/>
  <c r="R19" i="2"/>
  <c r="L15" i="2"/>
  <c r="L14" i="2"/>
  <c r="L13" i="2"/>
  <c r="L11" i="2"/>
  <c r="L10" i="2"/>
  <c r="P19" i="2"/>
  <c r="R6" i="2"/>
  <c r="R7" i="2"/>
  <c r="R8" i="2"/>
  <c r="R9" i="2"/>
  <c r="R10" i="2"/>
  <c r="R11" i="2"/>
  <c r="R12" i="2"/>
  <c r="R5" i="2"/>
  <c r="N19" i="2"/>
  <c r="L19" i="2"/>
  <c r="J19" i="2"/>
  <c r="H19" i="2"/>
  <c r="F19" i="2"/>
  <c r="B19" i="2"/>
  <c r="C24" i="2"/>
  <c r="E24" i="2"/>
  <c r="F24" i="2"/>
  <c r="F49" i="2" s="1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B24" i="2"/>
  <c r="L9" i="2"/>
  <c r="L8" i="2"/>
  <c r="L7" i="2"/>
  <c r="L6" i="2"/>
  <c r="L5" i="2"/>
  <c r="L4" i="2"/>
  <c r="B26" i="2" l="1"/>
  <c r="B25" i="2"/>
  <c r="C5" i="1" s="1"/>
  <c r="B39" i="2"/>
  <c r="I38" i="2"/>
  <c r="B49" i="2"/>
  <c r="G16" i="2"/>
  <c r="L16" i="2"/>
  <c r="B27" i="2" l="1"/>
  <c r="C10" i="1"/>
</calcChain>
</file>

<file path=xl/sharedStrings.xml><?xml version="1.0" encoding="utf-8"?>
<sst xmlns="http://schemas.openxmlformats.org/spreadsheetml/2006/main" count="132" uniqueCount="37">
  <si>
    <t>NO</t>
  </si>
  <si>
    <t xml:space="preserve">Kebakaran </t>
  </si>
  <si>
    <t xml:space="preserve">Laka Air </t>
  </si>
  <si>
    <t xml:space="preserve">Kekeringan </t>
  </si>
  <si>
    <t xml:space="preserve">JENIS BENCANA </t>
  </si>
  <si>
    <t xml:space="preserve">TOTAL </t>
  </si>
  <si>
    <t xml:space="preserve">Banjir </t>
  </si>
  <si>
    <t xml:space="preserve">JUMLAH KERUGIAN EKONOMI LANGSUNG AKIBAT BENCANA </t>
  </si>
  <si>
    <t>Jumlah Kerugian Akibat Bencana Kebakaran 2024</t>
  </si>
  <si>
    <t>Bulan</t>
  </si>
  <si>
    <t>JUMLAH</t>
  </si>
  <si>
    <t>Kerugian</t>
  </si>
  <si>
    <t>Kerusakan</t>
  </si>
  <si>
    <t>Januari</t>
  </si>
  <si>
    <t>Feb</t>
  </si>
  <si>
    <t>maret</t>
  </si>
  <si>
    <t>april</t>
  </si>
  <si>
    <t>mei</t>
  </si>
  <si>
    <t>juni</t>
  </si>
  <si>
    <t>juli</t>
  </si>
  <si>
    <t>agustus</t>
  </si>
  <si>
    <t>sept</t>
  </si>
  <si>
    <t>okt</t>
  </si>
  <si>
    <t>nov</t>
  </si>
  <si>
    <t>des</t>
  </si>
  <si>
    <t>kerusakan</t>
  </si>
  <si>
    <t>kerugian</t>
  </si>
  <si>
    <t>oktober</t>
  </si>
  <si>
    <t>TAHUN 2025</t>
  </si>
  <si>
    <t>Jumlah Kerugian Akibat Bencana Kebakaran 2025</t>
  </si>
  <si>
    <t>Jumlah Kerugian Akibat Bencana anging putting beliung 2025</t>
  </si>
  <si>
    <t>Jumlah Kerugian Akibat banjir 2025</t>
  </si>
  <si>
    <t>september</t>
  </si>
  <si>
    <t>november</t>
  </si>
  <si>
    <t>desember</t>
  </si>
  <si>
    <t>Angin Puting Beliung/ Pohon Tumbang/ Rumah Roboh</t>
  </si>
  <si>
    <t>KERUSAKAN &amp; KERUGIAN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</si>
</sst>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41" fontId="0" fillId="0" borderId="0" xfId="1" applyFont="1"/>
    <xf numFmtId="41" fontId="0" fillId="4" borderId="0" xfId="1" applyFont="1" applyFill="1"/>
    <xf numFmtId="0" fontId="5" fillId="0" borderId="0" xfId="0" applyFont="1"/>
    <xf numFmtId="0" fontId="1" fillId="0" borderId="0" xfId="0" applyFont="1"/>
    <xf numFmtId="41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5" borderId="0" xfId="0" applyFont="1" applyFill="1"/>
    <xf numFmtId="0" fontId="0" fillId="5" borderId="0" xfId="0" applyFill="1"/>
    <xf numFmtId="41" fontId="0" fillId="5" borderId="0" xfId="1" applyFont="1" applyFill="1"/>
    <xf numFmtId="41" fontId="5" fillId="5" borderId="0" xfId="0" applyNumberFormat="1" applyFont="1" applyFill="1"/>
    <xf numFmtId="3" fontId="2" fillId="0" borderId="0" xfId="0" applyNumberFormat="1" applyFont="1"/>
    <xf numFmtId="41" fontId="5" fillId="0" borderId="0" xfId="1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531A-C548-4B8C-BE00-41B63FCB819E}">
  <dimension ref="A1:D11"/>
  <sheetViews>
    <sheetView tabSelected="1" workbookViewId="0">
      <selection activeCell="C10" sqref="C10"/>
    </sheetView>
  </sheetViews>
  <sheetFormatPr defaultColWidth="22.42578125" defaultRowHeight="14.25" x14ac:dyDescent="0.2"/>
  <cols>
    <col min="1" max="1" width="8" style="2" customWidth="1"/>
    <col min="2" max="2" width="37.85546875" style="6" customWidth="1"/>
    <col min="3" max="3" width="26.28515625" style="1" customWidth="1"/>
    <col min="4" max="16384" width="22.42578125" style="1"/>
  </cols>
  <sheetData>
    <row r="1" spans="1:4" s="3" customFormat="1" ht="22.5" customHeight="1" x14ac:dyDescent="0.25">
      <c r="A1" s="21" t="s">
        <v>7</v>
      </c>
      <c r="B1" s="21"/>
      <c r="C1" s="21"/>
    </row>
    <row r="2" spans="1:4" s="3" customFormat="1" ht="22.5" customHeight="1" x14ac:dyDescent="0.25">
      <c r="A2" s="21" t="s">
        <v>28</v>
      </c>
      <c r="B2" s="21"/>
      <c r="C2" s="21"/>
    </row>
    <row r="3" spans="1:4" s="3" customFormat="1" ht="22.5" customHeight="1" x14ac:dyDescent="0.25">
      <c r="A3" s="4"/>
      <c r="B3" s="5"/>
    </row>
    <row r="4" spans="1:4" s="7" customFormat="1" ht="42.75" customHeight="1" x14ac:dyDescent="0.25">
      <c r="A4" s="10" t="s">
        <v>0</v>
      </c>
      <c r="B4" s="11" t="s">
        <v>4</v>
      </c>
      <c r="C4" s="11" t="s">
        <v>36</v>
      </c>
    </row>
    <row r="5" spans="1:4" s="3" customFormat="1" ht="31.5" customHeight="1" x14ac:dyDescent="0.25">
      <c r="A5" s="8">
        <v>1</v>
      </c>
      <c r="B5" s="9" t="s">
        <v>1</v>
      </c>
      <c r="C5" s="12">
        <f>Sheet2!B25+Sheet2!B26</f>
        <v>1369450000</v>
      </c>
    </row>
    <row r="6" spans="1:4" s="3" customFormat="1" ht="31.5" customHeight="1" x14ac:dyDescent="0.25">
      <c r="A6" s="8">
        <v>2</v>
      </c>
      <c r="B6" s="9" t="s">
        <v>35</v>
      </c>
      <c r="C6" s="12">
        <f>Sheet2!B37+Sheet2!B38</f>
        <v>926100000</v>
      </c>
    </row>
    <row r="7" spans="1:4" s="3" customFormat="1" ht="31.5" customHeight="1" x14ac:dyDescent="0.25">
      <c r="A7" s="8">
        <v>3</v>
      </c>
      <c r="B7" s="9" t="s">
        <v>3</v>
      </c>
      <c r="C7" s="12">
        <v>0</v>
      </c>
    </row>
    <row r="8" spans="1:4" s="3" customFormat="1" ht="31.5" customHeight="1" x14ac:dyDescent="0.25">
      <c r="A8" s="8">
        <v>4</v>
      </c>
      <c r="B8" s="9" t="s">
        <v>2</v>
      </c>
      <c r="C8" s="12">
        <v>0</v>
      </c>
    </row>
    <row r="9" spans="1:4" s="3" customFormat="1" ht="31.5" customHeight="1" x14ac:dyDescent="0.25">
      <c r="A9" s="8">
        <v>5</v>
      </c>
      <c r="B9" s="9" t="s">
        <v>6</v>
      </c>
      <c r="C9" s="12">
        <f>Sheet2!B47+Sheet2!B48</f>
        <v>1178100000</v>
      </c>
      <c r="D9" s="14"/>
    </row>
    <row r="10" spans="1:4" ht="40.5" customHeight="1" x14ac:dyDescent="0.2">
      <c r="A10" s="20" t="s">
        <v>5</v>
      </c>
      <c r="B10" s="20"/>
      <c r="C10" s="13">
        <f>SUM(C5:C9)</f>
        <v>3473650000</v>
      </c>
    </row>
    <row r="11" spans="1:4" x14ac:dyDescent="0.2">
      <c r="C11" s="26"/>
    </row>
  </sheetData>
  <mergeCells count="3">
    <mergeCell ref="A10:B10"/>
    <mergeCell ref="A2:C2"/>
    <mergeCell ref="A1:C1"/>
  </mergeCells>
  <pageMargins left="0.7" right="0.7" top="0.75" bottom="0.75" header="0.3" footer="0.3"/>
  <pageSetup paperSize="2000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13D1-D788-48B5-9377-07AA6DE68AE5}">
  <dimension ref="A1:Y51"/>
  <sheetViews>
    <sheetView topLeftCell="A16" workbookViewId="0">
      <selection activeCell="F51" sqref="F51"/>
    </sheetView>
  </sheetViews>
  <sheetFormatPr defaultRowHeight="15" x14ac:dyDescent="0.25"/>
  <cols>
    <col min="1" max="1" width="10.85546875" customWidth="1"/>
    <col min="2" max="2" width="12.5703125" customWidth="1"/>
    <col min="3" max="4" width="12.5703125" bestFit="1" customWidth="1"/>
    <col min="5" max="6" width="14.28515625" bestFit="1" customWidth="1"/>
    <col min="7" max="7" width="15.28515625" bestFit="1" customWidth="1"/>
    <col min="8" max="8" width="12.5703125" bestFit="1" customWidth="1"/>
    <col min="9" max="9" width="11.5703125" bestFit="1" customWidth="1"/>
    <col min="10" max="11" width="12.5703125" bestFit="1" customWidth="1"/>
    <col min="12" max="12" width="15.28515625" bestFit="1" customWidth="1"/>
    <col min="14" max="14" width="11" bestFit="1" customWidth="1"/>
    <col min="16" max="16" width="14.28515625" bestFit="1" customWidth="1"/>
    <col min="17" max="17" width="10.5703125" bestFit="1" customWidth="1"/>
    <col min="18" max="18" width="14.28515625" bestFit="1" customWidth="1"/>
    <col min="20" max="20" width="14.28515625" bestFit="1" customWidth="1"/>
    <col min="22" max="22" width="11.5703125" bestFit="1" customWidth="1"/>
    <col min="24" max="24" width="12.5703125" bestFit="1" customWidth="1"/>
  </cols>
  <sheetData>
    <row r="1" spans="1:20" x14ac:dyDescent="0.25">
      <c r="A1" s="22" t="s">
        <v>8</v>
      </c>
      <c r="B1" s="22"/>
      <c r="C1" s="22"/>
      <c r="D1" s="22"/>
      <c r="E1" s="23"/>
      <c r="F1" s="23"/>
      <c r="G1" s="23"/>
      <c r="H1" s="23"/>
      <c r="I1" s="23"/>
      <c r="J1" s="23"/>
      <c r="K1" s="23"/>
      <c r="L1" s="23"/>
      <c r="M1" s="23"/>
    </row>
    <row r="2" spans="1:2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0" x14ac:dyDescent="0.25">
      <c r="A3" s="23" t="s">
        <v>9</v>
      </c>
      <c r="B3" s="23"/>
      <c r="C3" s="23"/>
      <c r="D3" s="23"/>
      <c r="E3" s="23"/>
      <c r="F3" s="23"/>
      <c r="G3" s="23" t="s">
        <v>10</v>
      </c>
      <c r="H3" s="23"/>
      <c r="I3" s="23"/>
      <c r="J3" s="23"/>
      <c r="K3" s="23"/>
      <c r="L3" s="23"/>
      <c r="M3" s="23"/>
    </row>
    <row r="4" spans="1:20" x14ac:dyDescent="0.25">
      <c r="A4" s="23">
        <v>1</v>
      </c>
      <c r="B4" s="24">
        <v>150000000</v>
      </c>
      <c r="C4" s="24">
        <v>7000000</v>
      </c>
      <c r="D4" s="24">
        <v>50000000</v>
      </c>
      <c r="E4" s="24">
        <v>305000000</v>
      </c>
      <c r="F4" s="24">
        <v>60000000</v>
      </c>
      <c r="G4" s="23"/>
      <c r="H4" s="23"/>
      <c r="I4" s="23"/>
      <c r="J4" s="23"/>
      <c r="K4" s="23"/>
      <c r="L4" s="24">
        <f t="shared" ref="L4:L9" si="0">SUM(B4:F4)</f>
        <v>572000000</v>
      </c>
      <c r="M4" s="23"/>
    </row>
    <row r="5" spans="1:20" x14ac:dyDescent="0.25">
      <c r="A5" s="23">
        <v>2</v>
      </c>
      <c r="B5" s="24">
        <v>153000000</v>
      </c>
      <c r="C5" s="24">
        <v>26000000</v>
      </c>
      <c r="D5" s="24"/>
      <c r="E5" s="24"/>
      <c r="F5" s="24"/>
      <c r="G5" s="23"/>
      <c r="H5" s="23"/>
      <c r="I5" s="23"/>
      <c r="J5" s="23"/>
      <c r="K5" s="23"/>
      <c r="L5" s="24">
        <f t="shared" si="0"/>
        <v>179000000</v>
      </c>
      <c r="M5" s="23"/>
      <c r="R5" s="19">
        <f>P23+Q23</f>
        <v>362050000</v>
      </c>
      <c r="T5" s="15">
        <f>R23+S23</f>
        <v>350000000</v>
      </c>
    </row>
    <row r="6" spans="1:20" x14ac:dyDescent="0.25">
      <c r="A6" s="23">
        <v>3</v>
      </c>
      <c r="B6" s="24">
        <v>155000000</v>
      </c>
      <c r="C6" s="24">
        <v>62000000</v>
      </c>
      <c r="D6" s="24"/>
      <c r="E6" s="24"/>
      <c r="F6" s="24"/>
      <c r="G6" s="23"/>
      <c r="H6" s="23"/>
      <c r="I6" s="23"/>
      <c r="J6" s="23"/>
      <c r="K6" s="23"/>
      <c r="L6" s="24">
        <f t="shared" si="0"/>
        <v>217000000</v>
      </c>
      <c r="M6" s="23"/>
      <c r="R6" s="19" t="e">
        <f>#REF!+#REF!</f>
        <v>#REF!</v>
      </c>
      <c r="T6" s="15" t="e">
        <f>#REF!+#REF!</f>
        <v>#REF!</v>
      </c>
    </row>
    <row r="7" spans="1:20" x14ac:dyDescent="0.25">
      <c r="A7" s="23">
        <v>4</v>
      </c>
      <c r="B7" s="24">
        <v>50750000</v>
      </c>
      <c r="C7" s="24">
        <v>210000000</v>
      </c>
      <c r="D7" s="24"/>
      <c r="E7" s="24"/>
      <c r="F7" s="24"/>
      <c r="G7" s="23"/>
      <c r="H7" s="23"/>
      <c r="I7" s="23"/>
      <c r="J7" s="23"/>
      <c r="K7" s="23"/>
      <c r="L7" s="24">
        <f t="shared" si="0"/>
        <v>260750000</v>
      </c>
      <c r="M7" s="23"/>
      <c r="R7" s="19" t="e">
        <f>#REF!+#REF!</f>
        <v>#REF!</v>
      </c>
      <c r="T7" s="15" t="e">
        <f>#REF!+#REF!</f>
        <v>#REF!</v>
      </c>
    </row>
    <row r="8" spans="1:20" x14ac:dyDescent="0.25">
      <c r="A8" s="23">
        <v>5</v>
      </c>
      <c r="B8" s="24">
        <v>220500000</v>
      </c>
      <c r="C8" s="24">
        <v>126000000</v>
      </c>
      <c r="D8" s="24">
        <v>51000000</v>
      </c>
      <c r="E8" s="24"/>
      <c r="F8" s="24"/>
      <c r="G8" s="23"/>
      <c r="H8" s="23"/>
      <c r="I8" s="23"/>
      <c r="J8" s="23"/>
      <c r="K8" s="23"/>
      <c r="L8" s="24">
        <f t="shared" si="0"/>
        <v>397500000</v>
      </c>
      <c r="M8" s="23"/>
      <c r="R8" s="19" t="e">
        <f>#REF!+#REF!</f>
        <v>#REF!</v>
      </c>
      <c r="T8" s="15" t="e">
        <f>#REF!+#REF!</f>
        <v>#REF!</v>
      </c>
    </row>
    <row r="9" spans="1:20" x14ac:dyDescent="0.25">
      <c r="A9" s="23">
        <v>6</v>
      </c>
      <c r="B9" s="24">
        <v>5500000</v>
      </c>
      <c r="C9" s="24">
        <v>65000000</v>
      </c>
      <c r="D9" s="24"/>
      <c r="E9" s="24"/>
      <c r="F9" s="24"/>
      <c r="G9" s="23"/>
      <c r="H9" s="23"/>
      <c r="I9" s="23"/>
      <c r="J9" s="23"/>
      <c r="K9" s="23"/>
      <c r="L9" s="24">
        <f t="shared" si="0"/>
        <v>70500000</v>
      </c>
      <c r="M9" s="23"/>
      <c r="R9" s="19" t="e">
        <f>#REF!+#REF!</f>
        <v>#REF!</v>
      </c>
      <c r="T9" s="15" t="e">
        <f>#REF!+#REF!</f>
        <v>#REF!</v>
      </c>
    </row>
    <row r="10" spans="1:20" x14ac:dyDescent="0.25">
      <c r="A10" s="23">
        <v>7</v>
      </c>
      <c r="B10" s="24">
        <v>282000000</v>
      </c>
      <c r="C10" s="24">
        <v>81000000</v>
      </c>
      <c r="D10" s="24">
        <v>50500000</v>
      </c>
      <c r="E10" s="24">
        <v>30750000</v>
      </c>
      <c r="F10" s="24">
        <v>5168000000</v>
      </c>
      <c r="G10" s="23"/>
      <c r="H10" s="23"/>
      <c r="I10" s="23"/>
      <c r="J10" s="23"/>
      <c r="K10" s="23"/>
      <c r="L10" s="24">
        <f>SUM(B10:F10)</f>
        <v>5612250000</v>
      </c>
      <c r="M10" s="23"/>
      <c r="R10" s="19" t="e">
        <f>#REF!+#REF!</f>
        <v>#REF!</v>
      </c>
      <c r="T10" s="15" t="e">
        <f>#REF!+#REF!</f>
        <v>#REF!</v>
      </c>
    </row>
    <row r="11" spans="1:20" x14ac:dyDescent="0.25">
      <c r="A11" s="23">
        <v>8</v>
      </c>
      <c r="B11" s="24">
        <v>101000000</v>
      </c>
      <c r="C11" s="24">
        <v>252500000</v>
      </c>
      <c r="D11" s="24">
        <v>55750000</v>
      </c>
      <c r="E11" s="24">
        <v>101000000</v>
      </c>
      <c r="F11" s="24">
        <v>1502000000</v>
      </c>
      <c r="G11" s="24">
        <v>50750000</v>
      </c>
      <c r="H11" s="23"/>
      <c r="I11" s="23"/>
      <c r="J11" s="23"/>
      <c r="K11" s="23"/>
      <c r="L11" s="24">
        <f>SUM(B11:G11)</f>
        <v>2063000000</v>
      </c>
      <c r="M11" s="23"/>
      <c r="R11" s="19" t="e">
        <f>#REF!+#REF!</f>
        <v>#REF!</v>
      </c>
      <c r="T11" s="15" t="e">
        <f>#REF!+#REF!</f>
        <v>#REF!</v>
      </c>
    </row>
    <row r="12" spans="1:20" x14ac:dyDescent="0.25">
      <c r="A12" s="23">
        <v>9</v>
      </c>
      <c r="B12" s="24">
        <v>201500000</v>
      </c>
      <c r="C12" s="24">
        <v>201000000</v>
      </c>
      <c r="D12" s="24">
        <v>250200000</v>
      </c>
      <c r="E12" s="24">
        <v>2000000000</v>
      </c>
      <c r="F12" s="24">
        <v>20500000</v>
      </c>
      <c r="G12" s="24">
        <v>100000000</v>
      </c>
      <c r="H12" s="24">
        <v>8000000</v>
      </c>
      <c r="I12" s="24">
        <v>10000000</v>
      </c>
      <c r="J12" s="24">
        <v>35000000</v>
      </c>
      <c r="K12" s="24">
        <v>250000000</v>
      </c>
      <c r="L12" s="24">
        <f>SUM(B12:K12)</f>
        <v>3076200000</v>
      </c>
      <c r="M12" s="23"/>
      <c r="R12" s="19" t="e">
        <f>#REF!+#REF!</f>
        <v>#REF!</v>
      </c>
      <c r="T12" s="15" t="e">
        <f>#REF!+#REF!</f>
        <v>#REF!</v>
      </c>
    </row>
    <row r="13" spans="1:20" x14ac:dyDescent="0.25">
      <c r="A13" s="23">
        <v>10</v>
      </c>
      <c r="B13" s="24">
        <v>2200000</v>
      </c>
      <c r="C13" s="24">
        <v>100500000</v>
      </c>
      <c r="D13" s="24"/>
      <c r="E13" s="24"/>
      <c r="F13" s="24"/>
      <c r="G13" s="24"/>
      <c r="H13" s="23"/>
      <c r="I13" s="23"/>
      <c r="J13" s="23"/>
      <c r="K13" s="23"/>
      <c r="L13" s="24">
        <f>SUM(B13:F13)</f>
        <v>102700000</v>
      </c>
      <c r="M13" s="23"/>
      <c r="T13" s="15" t="e">
        <f>#REF!+#REF!</f>
        <v>#REF!</v>
      </c>
    </row>
    <row r="14" spans="1:20" x14ac:dyDescent="0.25">
      <c r="A14" s="23">
        <v>11</v>
      </c>
      <c r="B14" s="24">
        <v>50500000</v>
      </c>
      <c r="C14" s="24"/>
      <c r="D14" s="24"/>
      <c r="E14" s="24"/>
      <c r="F14" s="24"/>
      <c r="G14" s="24"/>
      <c r="H14" s="23"/>
      <c r="I14" s="23"/>
      <c r="J14" s="23"/>
      <c r="K14" s="23"/>
      <c r="L14" s="24">
        <f>SUM(B14:F14)</f>
        <v>50500000</v>
      </c>
      <c r="M14" s="23"/>
      <c r="T14" s="15" t="e">
        <f>#REF!+#REF!</f>
        <v>#REF!</v>
      </c>
    </row>
    <row r="15" spans="1:20" x14ac:dyDescent="0.25">
      <c r="A15" s="23">
        <v>12</v>
      </c>
      <c r="B15" s="24">
        <v>5300000</v>
      </c>
      <c r="C15" s="24">
        <v>505000000</v>
      </c>
      <c r="D15" s="24">
        <v>50500000</v>
      </c>
      <c r="E15" s="24"/>
      <c r="F15" s="24"/>
      <c r="G15" s="24"/>
      <c r="H15" s="23"/>
      <c r="I15" s="23"/>
      <c r="J15" s="23"/>
      <c r="K15" s="23"/>
      <c r="L15" s="24">
        <f>SUM(B15:F15)</f>
        <v>560800000</v>
      </c>
      <c r="M15" s="23"/>
      <c r="T15" s="15"/>
    </row>
    <row r="16" spans="1:20" x14ac:dyDescent="0.25">
      <c r="A16" s="23" t="s">
        <v>10</v>
      </c>
      <c r="B16" s="23"/>
      <c r="C16" s="23"/>
      <c r="D16" s="23"/>
      <c r="E16" s="23"/>
      <c r="F16" s="23"/>
      <c r="G16" s="25">
        <f>SUM(L4:L15)</f>
        <v>13162200000</v>
      </c>
      <c r="H16" s="23"/>
      <c r="I16" s="23"/>
      <c r="J16" s="23"/>
      <c r="K16" s="23"/>
      <c r="L16" s="24">
        <f>SUM(L4:L15)</f>
        <v>13162200000</v>
      </c>
      <c r="M16" s="23"/>
    </row>
    <row r="17" spans="1:2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9" spans="1:25" x14ac:dyDescent="0.25">
      <c r="B19" s="16">
        <f>SUM(B23:C23)</f>
        <v>0</v>
      </c>
      <c r="D19">
        <f>SUM(D23:E23)</f>
        <v>126000000</v>
      </c>
      <c r="F19">
        <f>SUM(F23:G23)</f>
        <v>135900000</v>
      </c>
      <c r="H19">
        <f>SUM(H23:I23)</f>
        <v>299000000</v>
      </c>
      <c r="J19">
        <f>SUM(J23:K23)</f>
        <v>46000000</v>
      </c>
      <c r="L19">
        <f>SUM(L23:M23)</f>
        <v>0</v>
      </c>
      <c r="N19">
        <f>SUM(N23:O23)</f>
        <v>0</v>
      </c>
      <c r="P19" s="19">
        <f>SUM(P23:Q23)</f>
        <v>362050000</v>
      </c>
      <c r="R19">
        <f>SUM(R23:S23)</f>
        <v>350000000</v>
      </c>
      <c r="T19">
        <f>SUM(T23:U23)</f>
        <v>0</v>
      </c>
      <c r="V19">
        <f>SUM(V23:W23)</f>
        <v>50500000</v>
      </c>
      <c r="X19">
        <f>SUM(X23:Y23)</f>
        <v>0</v>
      </c>
    </row>
    <row r="20" spans="1:25" x14ac:dyDescent="0.25">
      <c r="A20" t="s">
        <v>29</v>
      </c>
    </row>
    <row r="21" spans="1:25" x14ac:dyDescent="0.25">
      <c r="B21" t="s">
        <v>13</v>
      </c>
      <c r="D21" t="s">
        <v>14</v>
      </c>
      <c r="F21" t="s">
        <v>15</v>
      </c>
      <c r="H21" t="s">
        <v>16</v>
      </c>
      <c r="J21" t="s">
        <v>17</v>
      </c>
      <c r="L21" t="s">
        <v>18</v>
      </c>
      <c r="N21" t="s">
        <v>19</v>
      </c>
      <c r="P21" t="s">
        <v>20</v>
      </c>
      <c r="R21" t="s">
        <v>21</v>
      </c>
      <c r="T21" t="s">
        <v>22</v>
      </c>
      <c r="V21" t="s">
        <v>23</v>
      </c>
      <c r="X21" t="s">
        <v>24</v>
      </c>
    </row>
    <row r="22" spans="1:25" x14ac:dyDescent="0.25">
      <c r="B22" t="s">
        <v>12</v>
      </c>
      <c r="C22" t="s">
        <v>11</v>
      </c>
      <c r="D22" t="s">
        <v>12</v>
      </c>
      <c r="E22" t="s">
        <v>11</v>
      </c>
      <c r="F22" t="s">
        <v>12</v>
      </c>
      <c r="G22" t="s">
        <v>11</v>
      </c>
      <c r="H22" t="s">
        <v>12</v>
      </c>
      <c r="I22" t="s">
        <v>11</v>
      </c>
      <c r="J22" t="s">
        <v>12</v>
      </c>
      <c r="K22" t="s">
        <v>11</v>
      </c>
      <c r="L22" t="s">
        <v>12</v>
      </c>
      <c r="M22" t="s">
        <v>11</v>
      </c>
      <c r="N22" t="s">
        <v>12</v>
      </c>
      <c r="O22" t="s">
        <v>11</v>
      </c>
      <c r="P22" t="s">
        <v>12</v>
      </c>
      <c r="Q22" t="s">
        <v>11</v>
      </c>
      <c r="R22" t="s">
        <v>12</v>
      </c>
      <c r="S22" t="s">
        <v>11</v>
      </c>
      <c r="T22" s="18" t="s">
        <v>12</v>
      </c>
      <c r="U22" s="18" t="s">
        <v>11</v>
      </c>
      <c r="V22" s="18" t="s">
        <v>12</v>
      </c>
      <c r="W22" s="18" t="s">
        <v>11</v>
      </c>
      <c r="X22" s="18" t="s">
        <v>12</v>
      </c>
      <c r="Y22" s="18" t="s">
        <v>11</v>
      </c>
    </row>
    <row r="23" spans="1:25" x14ac:dyDescent="0.25">
      <c r="D23">
        <v>125000000</v>
      </c>
      <c r="E23">
        <v>1000000</v>
      </c>
      <c r="F23">
        <f>95000000+40000000</f>
        <v>135000000</v>
      </c>
      <c r="G23">
        <f>900000+0</f>
        <v>900000</v>
      </c>
      <c r="H23">
        <f>282000000+15000000</f>
        <v>297000000</v>
      </c>
      <c r="I23">
        <f>1500000+500000</f>
        <v>2000000</v>
      </c>
      <c r="J23">
        <f>25000000+15000000</f>
        <v>40000000</v>
      </c>
      <c r="K23">
        <f>5000000+1000000</f>
        <v>6000000</v>
      </c>
      <c r="P23" s="15">
        <f>160000000+55000000+143000000</f>
        <v>358000000</v>
      </c>
      <c r="Q23" s="15">
        <f>750000+800000+2500000</f>
        <v>4050000</v>
      </c>
      <c r="R23">
        <f>150000000+200000000</f>
        <v>350000000</v>
      </c>
      <c r="S23">
        <v>0</v>
      </c>
      <c r="V23">
        <v>50000000</v>
      </c>
      <c r="W23">
        <v>500000</v>
      </c>
    </row>
    <row r="24" spans="1:25" x14ac:dyDescent="0.25">
      <c r="A24" t="s">
        <v>10</v>
      </c>
      <c r="B24" s="17">
        <f>SUM(B23:B23)</f>
        <v>0</v>
      </c>
      <c r="C24" s="17">
        <f>SUM(C23:C23)</f>
        <v>0</v>
      </c>
      <c r="D24" s="17">
        <f>SUM(D23:D23)</f>
        <v>125000000</v>
      </c>
      <c r="E24" s="17">
        <f>SUM(E23:E23)</f>
        <v>1000000</v>
      </c>
      <c r="F24" s="17">
        <f>SUM(F23:F23)</f>
        <v>135000000</v>
      </c>
      <c r="G24" s="17">
        <f>SUM(G23:G23)</f>
        <v>900000</v>
      </c>
      <c r="H24" s="17">
        <f>SUM(H23:H23)</f>
        <v>297000000</v>
      </c>
      <c r="I24" s="17">
        <f>SUM(I23:I23)</f>
        <v>2000000</v>
      </c>
      <c r="J24" s="17">
        <f>SUM(J23:J23)</f>
        <v>40000000</v>
      </c>
      <c r="K24" s="17">
        <f>SUM(K23:K23)</f>
        <v>6000000</v>
      </c>
      <c r="L24" s="17">
        <f>SUM(L23:L23)</f>
        <v>0</v>
      </c>
      <c r="M24" s="17">
        <f>SUM(M23:M23)</f>
        <v>0</v>
      </c>
      <c r="N24" s="17">
        <f>SUM(N23:N23)</f>
        <v>0</v>
      </c>
      <c r="O24" s="17">
        <f>SUM(O23:O23)</f>
        <v>0</v>
      </c>
      <c r="P24" s="17">
        <f>SUM(P23:P23)</f>
        <v>358000000</v>
      </c>
      <c r="Q24" s="17">
        <f>SUM(Q23:Q23)</f>
        <v>4050000</v>
      </c>
      <c r="R24" s="27">
        <f>SUM(R23:R23)</f>
        <v>350000000</v>
      </c>
      <c r="S24" s="17">
        <f>SUM(S23:S23)</f>
        <v>0</v>
      </c>
      <c r="T24" s="17">
        <f>SUM(T23:T23)</f>
        <v>0</v>
      </c>
      <c r="U24" s="17">
        <f>SUM(U23:U23)</f>
        <v>0</v>
      </c>
      <c r="V24" s="27">
        <f>SUM(V23:V23)</f>
        <v>50000000</v>
      </c>
      <c r="W24" s="27">
        <f>SUM(W23:W23)</f>
        <v>500000</v>
      </c>
      <c r="X24" s="17">
        <f>SUM(X23:X23)</f>
        <v>0</v>
      </c>
      <c r="Y24" s="17">
        <f>SUM(Y23:Y23)</f>
        <v>0</v>
      </c>
    </row>
    <row r="25" spans="1:25" x14ac:dyDescent="0.25">
      <c r="A25" t="s">
        <v>25</v>
      </c>
      <c r="B25">
        <f>B24+D24+F24+H24+J24+L24+N24+P24+R24+T24+V24+X24</f>
        <v>1355000000</v>
      </c>
    </row>
    <row r="26" spans="1:25" x14ac:dyDescent="0.25">
      <c r="A26" t="s">
        <v>26</v>
      </c>
      <c r="B26">
        <f>C24+E24+G24+I24+K24+M24+O24+Q24+S24+U24+W24+Y24</f>
        <v>14450000</v>
      </c>
    </row>
    <row r="27" spans="1:25" x14ac:dyDescent="0.25">
      <c r="B27" s="17">
        <f>B25+B26</f>
        <v>1369450000</v>
      </c>
    </row>
    <row r="32" spans="1:25" x14ac:dyDescent="0.25">
      <c r="A32" s="17" t="s">
        <v>30</v>
      </c>
      <c r="B32" s="17"/>
      <c r="C32" s="17"/>
      <c r="D32" s="17"/>
    </row>
    <row r="33" spans="1:25" x14ac:dyDescent="0.25">
      <c r="B33" t="s">
        <v>13</v>
      </c>
      <c r="D33" t="s">
        <v>14</v>
      </c>
      <c r="F33" t="s">
        <v>15</v>
      </c>
      <c r="H33" t="s">
        <v>16</v>
      </c>
      <c r="J33" t="s">
        <v>17</v>
      </c>
      <c r="L33" t="s">
        <v>18</v>
      </c>
      <c r="N33" t="s">
        <v>19</v>
      </c>
      <c r="P33" t="s">
        <v>20</v>
      </c>
      <c r="R33" t="s">
        <v>21</v>
      </c>
      <c r="T33" t="s">
        <v>22</v>
      </c>
      <c r="V33" t="s">
        <v>23</v>
      </c>
      <c r="X33" t="s">
        <v>24</v>
      </c>
    </row>
    <row r="34" spans="1:25" x14ac:dyDescent="0.25">
      <c r="B34" t="s">
        <v>12</v>
      </c>
      <c r="C34" t="s">
        <v>11</v>
      </c>
      <c r="D34" t="s">
        <v>12</v>
      </c>
      <c r="E34" t="s">
        <v>11</v>
      </c>
      <c r="F34" t="s">
        <v>12</v>
      </c>
      <c r="G34" t="s">
        <v>11</v>
      </c>
      <c r="H34" t="s">
        <v>12</v>
      </c>
      <c r="I34" t="s">
        <v>11</v>
      </c>
      <c r="J34" t="s">
        <v>12</v>
      </c>
      <c r="K34" t="s">
        <v>11</v>
      </c>
      <c r="L34" t="s">
        <v>12</v>
      </c>
      <c r="M34" t="s">
        <v>11</v>
      </c>
      <c r="N34" t="s">
        <v>12</v>
      </c>
      <c r="O34" t="s">
        <v>11</v>
      </c>
      <c r="P34" t="s">
        <v>12</v>
      </c>
      <c r="Q34" t="s">
        <v>11</v>
      </c>
      <c r="R34" t="s">
        <v>12</v>
      </c>
      <c r="S34" t="s">
        <v>11</v>
      </c>
      <c r="T34" s="18" t="s">
        <v>12</v>
      </c>
      <c r="U34" s="18" t="s">
        <v>11</v>
      </c>
      <c r="V34" s="18" t="s">
        <v>12</v>
      </c>
      <c r="W34" s="18" t="s">
        <v>11</v>
      </c>
      <c r="X34" s="18" t="s">
        <v>12</v>
      </c>
      <c r="Y34" s="18" t="s">
        <v>11</v>
      </c>
    </row>
    <row r="35" spans="1:25" x14ac:dyDescent="0.25">
      <c r="B35">
        <f>75000000+20000000+5000000</f>
        <v>100000000</v>
      </c>
      <c r="C35">
        <f>500000+300000+150000</f>
        <v>950000</v>
      </c>
      <c r="F35">
        <f>20000000+53750000+75000000</f>
        <v>148750000</v>
      </c>
      <c r="G35">
        <f>500000+0+750000</f>
        <v>1250000</v>
      </c>
      <c r="H35">
        <v>75000000</v>
      </c>
      <c r="I35">
        <v>2000000</v>
      </c>
      <c r="J35">
        <f>70000000+15000000+7500000</f>
        <v>92500000</v>
      </c>
      <c r="K35">
        <f>1500000+250000+700000</f>
        <v>2450000</v>
      </c>
      <c r="T35">
        <f>250000000+3200000+30000000+40000000</f>
        <v>323200000</v>
      </c>
      <c r="U35">
        <v>0</v>
      </c>
      <c r="V35">
        <v>20000000</v>
      </c>
      <c r="W35">
        <v>0</v>
      </c>
      <c r="X35">
        <f>15000000+45000000+100000000</f>
        <v>160000000</v>
      </c>
      <c r="Y35">
        <v>0</v>
      </c>
    </row>
    <row r="36" spans="1:25" x14ac:dyDescent="0.25">
      <c r="A36" t="s">
        <v>10</v>
      </c>
      <c r="B36" s="17">
        <f>SUM(B35)</f>
        <v>100000000</v>
      </c>
      <c r="C36" s="17">
        <f t="shared" ref="C36:O36" si="1">SUM(C35)</f>
        <v>950000</v>
      </c>
      <c r="D36" s="17">
        <f t="shared" si="1"/>
        <v>0</v>
      </c>
      <c r="E36" s="17">
        <f t="shared" si="1"/>
        <v>0</v>
      </c>
      <c r="F36" s="17">
        <f t="shared" si="1"/>
        <v>148750000</v>
      </c>
      <c r="G36" s="17">
        <f t="shared" si="1"/>
        <v>1250000</v>
      </c>
      <c r="H36" s="17">
        <f t="shared" si="1"/>
        <v>75000000</v>
      </c>
      <c r="I36" s="17">
        <f t="shared" si="1"/>
        <v>2000000</v>
      </c>
      <c r="J36" s="17">
        <f t="shared" si="1"/>
        <v>92500000</v>
      </c>
      <c r="K36" s="17">
        <f t="shared" si="1"/>
        <v>2450000</v>
      </c>
      <c r="L36" s="17">
        <f t="shared" si="1"/>
        <v>0</v>
      </c>
      <c r="M36" s="17">
        <f t="shared" si="1"/>
        <v>0</v>
      </c>
      <c r="N36" s="17">
        <f t="shared" si="1"/>
        <v>0</v>
      </c>
      <c r="O36" s="17">
        <f t="shared" si="1"/>
        <v>0</v>
      </c>
      <c r="P36" s="17">
        <f>SUM(P35)</f>
        <v>0</v>
      </c>
      <c r="Q36" s="17">
        <f t="shared" ref="Q36" si="2">SUM(Q35)</f>
        <v>0</v>
      </c>
      <c r="R36" s="17">
        <f t="shared" ref="R36" si="3">SUM(R35)</f>
        <v>0</v>
      </c>
      <c r="S36" s="17">
        <f t="shared" ref="S36" si="4">SUM(S35)</f>
        <v>0</v>
      </c>
      <c r="T36" s="17">
        <f t="shared" ref="T36" si="5">SUM(T35)</f>
        <v>323200000</v>
      </c>
      <c r="U36" s="17">
        <f t="shared" ref="U36" si="6">SUM(U35)</f>
        <v>0</v>
      </c>
      <c r="V36" s="27">
        <f t="shared" ref="V36" si="7">SUM(V35)</f>
        <v>20000000</v>
      </c>
      <c r="W36" s="17">
        <f t="shared" ref="W36" si="8">SUM(W35)</f>
        <v>0</v>
      </c>
      <c r="X36" s="27">
        <f t="shared" ref="X36" si="9">SUM(X35)</f>
        <v>160000000</v>
      </c>
      <c r="Y36" s="17">
        <f t="shared" ref="Y36" si="10">SUM(Y35)</f>
        <v>0</v>
      </c>
    </row>
    <row r="37" spans="1:25" x14ac:dyDescent="0.25">
      <c r="A37" t="s">
        <v>25</v>
      </c>
      <c r="B37">
        <f>B36+D36+F36+H36+J36+L36+N36+P36+R36+T36+V36+X36</f>
        <v>919450000</v>
      </c>
    </row>
    <row r="38" spans="1:25" x14ac:dyDescent="0.25">
      <c r="A38" t="s">
        <v>26</v>
      </c>
      <c r="B38">
        <f>C36+E36+G36+I36+K36+M36+O36+Q36+S36+U36+W36+Y36</f>
        <v>6650000</v>
      </c>
      <c r="I38">
        <f>SUM(B35:Y35)</f>
        <v>926100000</v>
      </c>
    </row>
    <row r="39" spans="1:25" x14ac:dyDescent="0.25">
      <c r="B39" s="17">
        <f>B37+B38</f>
        <v>926100000</v>
      </c>
    </row>
    <row r="42" spans="1:25" x14ac:dyDescent="0.25">
      <c r="A42" s="17" t="s">
        <v>31</v>
      </c>
    </row>
    <row r="43" spans="1:25" x14ac:dyDescent="0.25">
      <c r="B43" t="s">
        <v>14</v>
      </c>
      <c r="D43" t="s">
        <v>15</v>
      </c>
      <c r="F43" t="s">
        <v>16</v>
      </c>
      <c r="H43" t="s">
        <v>17</v>
      </c>
      <c r="J43" t="s">
        <v>18</v>
      </c>
      <c r="L43" t="s">
        <v>19</v>
      </c>
      <c r="N43" t="s">
        <v>20</v>
      </c>
      <c r="P43" t="s">
        <v>32</v>
      </c>
      <c r="R43" t="s">
        <v>27</v>
      </c>
      <c r="T43" t="s">
        <v>33</v>
      </c>
      <c r="V43" t="s">
        <v>34</v>
      </c>
    </row>
    <row r="44" spans="1:25" x14ac:dyDescent="0.25">
      <c r="B44" t="s">
        <v>12</v>
      </c>
      <c r="C44" t="s">
        <v>11</v>
      </c>
      <c r="D44" t="s">
        <v>12</v>
      </c>
      <c r="E44" t="s">
        <v>11</v>
      </c>
      <c r="F44" t="s">
        <v>12</v>
      </c>
      <c r="G44" t="s">
        <v>11</v>
      </c>
      <c r="H44" t="s">
        <v>12</v>
      </c>
      <c r="I44" t="s">
        <v>11</v>
      </c>
      <c r="J44" t="s">
        <v>12</v>
      </c>
      <c r="K44" t="s">
        <v>11</v>
      </c>
      <c r="L44" t="s">
        <v>12</v>
      </c>
      <c r="M44" t="s">
        <v>11</v>
      </c>
      <c r="N44" t="s">
        <v>12</v>
      </c>
      <c r="O44" t="s">
        <v>11</v>
      </c>
      <c r="P44" t="s">
        <v>12</v>
      </c>
      <c r="Q44" t="s">
        <v>11</v>
      </c>
      <c r="R44" t="s">
        <v>12</v>
      </c>
      <c r="S44" t="s">
        <v>11</v>
      </c>
      <c r="T44" t="s">
        <v>12</v>
      </c>
      <c r="U44" t="s">
        <v>11</v>
      </c>
      <c r="V44" t="s">
        <v>12</v>
      </c>
      <c r="W44" t="s">
        <v>11</v>
      </c>
    </row>
    <row r="45" spans="1:25" x14ac:dyDescent="0.25">
      <c r="D45">
        <f>125000000+432000000+31100000+40000000</f>
        <v>628100000</v>
      </c>
      <c r="E45">
        <v>0</v>
      </c>
      <c r="R45">
        <v>550000000</v>
      </c>
      <c r="S45">
        <v>0</v>
      </c>
    </row>
    <row r="46" spans="1:25" x14ac:dyDescent="0.25">
      <c r="A46" t="s">
        <v>10</v>
      </c>
      <c r="B46">
        <f>SUM(B45)</f>
        <v>0</v>
      </c>
      <c r="C46">
        <f t="shared" ref="C46:W46" si="11">SUM(C45)</f>
        <v>0</v>
      </c>
      <c r="D46">
        <f t="shared" si="11"/>
        <v>628100000</v>
      </c>
      <c r="E46">
        <f t="shared" si="11"/>
        <v>0</v>
      </c>
      <c r="F46">
        <f t="shared" si="11"/>
        <v>0</v>
      </c>
      <c r="G46">
        <f t="shared" si="11"/>
        <v>0</v>
      </c>
      <c r="H46">
        <f t="shared" si="11"/>
        <v>0</v>
      </c>
      <c r="I46">
        <f t="shared" si="11"/>
        <v>0</v>
      </c>
      <c r="J46">
        <f t="shared" si="11"/>
        <v>0</v>
      </c>
      <c r="K46">
        <f t="shared" si="11"/>
        <v>0</v>
      </c>
      <c r="L46">
        <f t="shared" si="11"/>
        <v>0</v>
      </c>
      <c r="M46">
        <f t="shared" si="11"/>
        <v>0</v>
      </c>
      <c r="N46">
        <f t="shared" si="11"/>
        <v>0</v>
      </c>
      <c r="O46">
        <f t="shared" si="11"/>
        <v>0</v>
      </c>
      <c r="P46">
        <f t="shared" si="11"/>
        <v>0</v>
      </c>
      <c r="Q46">
        <f t="shared" si="11"/>
        <v>0</v>
      </c>
      <c r="R46">
        <f t="shared" si="11"/>
        <v>550000000</v>
      </c>
      <c r="S46">
        <f t="shared" si="11"/>
        <v>0</v>
      </c>
      <c r="T46">
        <f t="shared" si="11"/>
        <v>0</v>
      </c>
      <c r="U46">
        <f t="shared" si="11"/>
        <v>0</v>
      </c>
      <c r="V46">
        <f t="shared" si="11"/>
        <v>0</v>
      </c>
      <c r="W46">
        <f t="shared" si="11"/>
        <v>0</v>
      </c>
    </row>
    <row r="47" spans="1:25" x14ac:dyDescent="0.25">
      <c r="A47" t="s">
        <v>25</v>
      </c>
      <c r="B47">
        <f>B46+D46+F46+H46+J46+L46+N46+P46+R46+T46+V46</f>
        <v>1178100000</v>
      </c>
    </row>
    <row r="48" spans="1:25" x14ac:dyDescent="0.25">
      <c r="A48" t="s">
        <v>26</v>
      </c>
      <c r="B48">
        <f>C46+E46+G46+I46+K46+M46+O46+Q46+S46+U46+W46</f>
        <v>0</v>
      </c>
    </row>
    <row r="49" spans="2:18" x14ac:dyDescent="0.25">
      <c r="B49">
        <f>SUM(B47:B48)</f>
        <v>1178100000</v>
      </c>
      <c r="F49" s="15">
        <f>F24+F36+D46</f>
        <v>911850000</v>
      </c>
      <c r="G49">
        <f>G24+G36+E46</f>
        <v>2150000</v>
      </c>
      <c r="H49" s="15">
        <f>H36+H24</f>
        <v>372000000</v>
      </c>
      <c r="I49" s="15">
        <f>I24+I36</f>
        <v>4000000</v>
      </c>
      <c r="J49" s="15">
        <f>J24+J36</f>
        <v>132500000</v>
      </c>
      <c r="K49" s="15">
        <f>K24+K36</f>
        <v>8450000</v>
      </c>
      <c r="R49" s="15">
        <f>R46+T36</f>
        <v>873200000</v>
      </c>
    </row>
    <row r="51" spans="2:18" x14ac:dyDescent="0.25">
      <c r="F51" s="1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user</cp:lastModifiedBy>
  <dcterms:created xsi:type="dcterms:W3CDTF">2023-09-04T01:32:39Z</dcterms:created>
  <dcterms:modified xsi:type="dcterms:W3CDTF">2026-01-23T04:28:51Z</dcterms:modified>
</cp:coreProperties>
</file>