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670" windowHeight="5880" activeTab="0"/>
  </bookViews>
  <sheets>
    <sheet name="PENGAWAS PARIWISATA" sheetId="1" r:id="rId1"/>
  </sheets>
  <definedNames>
    <definedName name="_xlnm.Print_Area" localSheetId="0">'PENGAWAS PARIWISATA'!$A$2:$K$63</definedName>
  </definedNames>
  <calcPr fullCalcOnLoad="1"/>
</workbook>
</file>

<file path=xl/sharedStrings.xml><?xml version="1.0" encoding="utf-8"?>
<sst xmlns="http://schemas.openxmlformats.org/spreadsheetml/2006/main" count="176" uniqueCount="79">
  <si>
    <t>1.</t>
  </si>
  <si>
    <t>2.</t>
  </si>
  <si>
    <t>3.</t>
  </si>
  <si>
    <t>JUMLAH</t>
  </si>
  <si>
    <t>NO.</t>
  </si>
  <si>
    <t>Kegiatan</t>
  </si>
  <si>
    <t>PEMBULATAN</t>
  </si>
  <si>
    <t>-</t>
  </si>
  <si>
    <t>KET</t>
  </si>
  <si>
    <t>URAIAN TUGAS &amp; RINCIAN TUGAS</t>
  </si>
  <si>
    <t>SATUAN HASIL K</t>
  </si>
  <si>
    <t>NORMA WAKTU PENYLS TGS</t>
  </si>
  <si>
    <t>VOL   TUGAS</t>
  </si>
  <si>
    <t>BEBAN  KERJA</t>
  </si>
  <si>
    <t>BK 1 TH</t>
  </si>
  <si>
    <t>1 Th = 12 Bl</t>
  </si>
  <si>
    <t>1 Th = 48 Minggu</t>
  </si>
  <si>
    <t>1 Th = 240 Hari</t>
  </si>
  <si>
    <t>SIFAT PEKRJ</t>
  </si>
  <si>
    <t>Th-an</t>
  </si>
  <si>
    <t>orng</t>
  </si>
  <si>
    <t>(jam)</t>
  </si>
  <si>
    <t>Mg-an</t>
  </si>
  <si>
    <t>Hr-an</t>
  </si>
  <si>
    <t>kegiatan</t>
  </si>
  <si>
    <t>1 Th  = 1.200  jam</t>
  </si>
  <si>
    <t>1 Bl   = 100  jam</t>
  </si>
  <si>
    <t>1 Mggu= 25 jam</t>
  </si>
  <si>
    <t>1 Hr   = 5 jam</t>
  </si>
  <si>
    <t>IKHTISAR JABATAN  :</t>
  </si>
  <si>
    <t>Dokumen</t>
  </si>
  <si>
    <t>Bahan</t>
  </si>
  <si>
    <t>Mengkaji bahan yang akan dikoordinasikan</t>
  </si>
  <si>
    <t>Materi</t>
  </si>
  <si>
    <t>KEBUT. PEG.</t>
  </si>
  <si>
    <t>UNIT KERJA              : DINAS PARIWISATA KABUPATEN DEMAK</t>
  </si>
  <si>
    <t>Mempelajari program – program sebelumnya dan tahun berjalan</t>
  </si>
  <si>
    <t>Memvalidasi konsep</t>
  </si>
  <si>
    <t>Melakukan konsultasi penyusunan konsep rencana kegiatan</t>
  </si>
  <si>
    <t>Meresum materi yang diperlukan</t>
  </si>
  <si>
    <t>Menyelia pengumpulan bahan konsep program</t>
  </si>
  <si>
    <t>Mempelajari dan memahami regulasi</t>
  </si>
  <si>
    <t>Melaporkan hasil koordinasi kepada atasan</t>
  </si>
  <si>
    <t>Data</t>
  </si>
  <si>
    <r>
      <t>Melaksanakan penilaian dan prestasi kerja bawahan berdasarkan sarana kerja pegawai dan perilaku kerja sesuai ketentuan :</t>
    </r>
    <r>
      <rPr>
        <sz val="10"/>
        <color indexed="8"/>
        <rFont val="Arial"/>
        <family val="2"/>
      </rPr>
      <t xml:space="preserve"> </t>
    </r>
  </si>
  <si>
    <t>NAMA JABATAN        : PENGAWAS KEPARIWISATAAN</t>
  </si>
  <si>
    <t>Menyusun program dan rencana kerja danmempelajari dan melaksanakan petunjuk teknis,melaksanakan koordinasi untuk kelancaran tugas, menyiapkan bahan konsep bimbingan teknis, mengumpulkan data, melakukan pengawasan pengelolaan pariwisata,  dan menganalisa permasalah kepariwisataan.</t>
  </si>
  <si>
    <t xml:space="preserve">Mempelajari dan melaksanakan kebijakan teknis, pedoman dan petunjuk teknis yang berkaitan dengan pengawasan dan pengendalian kepariwisataan : </t>
  </si>
  <si>
    <t>Menyusun program dan rencana kerja serta rencana kegiatan pengawas kepariwisataan :</t>
  </si>
  <si>
    <t>Mengkaj pelaksanaan tugas yang kurang relevan</t>
  </si>
  <si>
    <t>Melaporkan kepada atasan.</t>
  </si>
  <si>
    <t>Membantu menyiapkan bahan konsep bimbingan teknis tentang pelaksanaan pengamatan, pengawasan dan penegendalian kepariwisataan :</t>
  </si>
  <si>
    <t>Membantu pelaksanaan penyuluhan/sosialisasi sadar wisata kepada kelompok sadar wisata.</t>
  </si>
  <si>
    <t>Membantu menyiapkan materi bimbingan teknis.</t>
  </si>
  <si>
    <t>Membantu menyiapkan perlengkapan bimbingan teknis.</t>
  </si>
  <si>
    <t xml:space="preserve">Melakukan  konsultasi dan koordinasi guna kelancaran pelaksanaan tugas </t>
  </si>
  <si>
    <t>Menyiapkan bahan yang akan dikonsultasikan/dikoordinasikan.</t>
  </si>
  <si>
    <t>Melakukan konsultasi/ koordinasi dengan dinas terkait.</t>
  </si>
  <si>
    <r>
      <t>Membantu menyiapkan pengumpulan data sesuai kebutuhan untuk pelaksanaan pengawasan dan penegendalian kepariwisataan sebagai bahan informasi dalam pengambilan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keputusan</t>
    </r>
    <r>
      <rPr>
        <sz val="10"/>
        <color indexed="8"/>
        <rFont val="Arial"/>
        <family val="2"/>
      </rPr>
      <t xml:space="preserve">  : </t>
    </r>
  </si>
  <si>
    <t xml:space="preserve">Mengumpulkan data kunjungan wisatawan, pendapatan retribusi, sarana pariwisata dan usaha pariwisata. </t>
  </si>
  <si>
    <t>Mengolah data dalam tabulasi untuk memudahkan perbandingan kesesuaian data.</t>
  </si>
  <si>
    <t>Membuat kesimpulan data.</t>
  </si>
  <si>
    <t>Membantu mengidentifikasi penyebab masalah .</t>
  </si>
  <si>
    <t>Memahami system yang telah dijalankan dalam pengelolaan pariwisata.</t>
  </si>
  <si>
    <t>Membantu menganalisis penyebab masalah yang telah teridentifikasi.</t>
  </si>
  <si>
    <t>Membantu menyusun laporan hasil analisis</t>
  </si>
  <si>
    <t xml:space="preserve">Membuat laporan pelaksanaan tugas kepada atasan : </t>
  </si>
  <si>
    <t>Menyiapkan bahan laporan</t>
  </si>
  <si>
    <t>Mengonsep laporan</t>
  </si>
  <si>
    <t>Memvalidasi laporan</t>
  </si>
  <si>
    <t>Mengendalikan dokumen laporan.</t>
  </si>
  <si>
    <t xml:space="preserve">Membantu menentukan teknis bimbingan pengendalian kepariwisataan </t>
  </si>
  <si>
    <t xml:space="preserve">Membantu melakukan analisis dan evaluasi dengan menginventarisir per masalahan pengawasan dan pengendalian kepariwisataan : </t>
  </si>
  <si>
    <t>Menyiapkan buku kerja harian</t>
  </si>
  <si>
    <t>Menyiapkan SKP</t>
  </si>
  <si>
    <t>Memintakan penilaian kepada atasan</t>
  </si>
  <si>
    <t>Mendistribusikan dan mendokumentasikan</t>
  </si>
  <si>
    <t>Melakuakan pengawasan terhadap pengelolaan pengawasan serta pengembangan pariwisata.</t>
  </si>
  <si>
    <t xml:space="preserve"> ANALISIS BEBAN KERJA (ABK) PENGAWAS KEPARIWISATAAN </t>
  </si>
</sst>
</file>

<file path=xl/styles.xml><?xml version="1.0" encoding="utf-8"?>
<styleSheet xmlns="http://schemas.openxmlformats.org/spreadsheetml/2006/main">
  <numFmts count="4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_);_(* \(#,##0.000\);_(* &quot;-&quot;???_);_(@_)"/>
    <numFmt numFmtId="183" formatCode="0.0"/>
    <numFmt numFmtId="184" formatCode="_(* #,##0_);_(* \(#,##0\);_(* &quot;-&quot;??_);_(@_)"/>
    <numFmt numFmtId="185" formatCode="0.000000"/>
    <numFmt numFmtId="186" formatCode="0.00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?_);_(@_)"/>
    <numFmt numFmtId="193" formatCode="0.00000000"/>
    <numFmt numFmtId="194" formatCode="0.0000000"/>
    <numFmt numFmtId="195" formatCode="#,##0.000_);\(#,##0.000\)"/>
    <numFmt numFmtId="196" formatCode="_-&quot;Rp&quot;* #,##0.000_-;\-&quot;Rp&quot;* #,##0.000_-;_-&quot;Rp&quot;* &quot;-&quot;???_-;_-@_-"/>
    <numFmt numFmtId="197" formatCode="_-* #,##0.000_-;\-* #,##0.000_-;_-* &quot;-&quot;???_-;_-@_-"/>
    <numFmt numFmtId="198" formatCode="[$-3809]d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b/>
      <u val="single"/>
      <sz val="1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 style="thin"/>
      <right style="medium"/>
      <top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double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49" fontId="5" fillId="0" borderId="0" xfId="60" applyNumberFormat="1" applyFont="1" applyAlignment="1">
      <alignment horizontal="center"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0" xfId="60" applyFont="1" applyAlignment="1" quotePrefix="1">
      <alignment horizontal="center" vertical="center"/>
      <protection/>
    </xf>
    <xf numFmtId="0" fontId="3" fillId="0" borderId="0" xfId="60" applyFont="1">
      <alignment/>
      <protection/>
    </xf>
    <xf numFmtId="0" fontId="58" fillId="0" borderId="0" xfId="0" applyFont="1" applyAlignment="1">
      <alignment wrapText="1"/>
    </xf>
    <xf numFmtId="49" fontId="7" fillId="0" borderId="0" xfId="60" applyNumberFormat="1" applyFont="1" applyAlignment="1">
      <alignment horizont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171" fontId="7" fillId="0" borderId="0" xfId="60" applyNumberFormat="1" applyFont="1" applyAlignment="1">
      <alignment vertical="center"/>
      <protection/>
    </xf>
    <xf numFmtId="0" fontId="5" fillId="0" borderId="0" xfId="60" applyFont="1" applyAlignment="1">
      <alignment horizontal="left"/>
      <protection/>
    </xf>
    <xf numFmtId="180" fontId="6" fillId="0" borderId="0" xfId="60" applyNumberFormat="1" applyFont="1">
      <alignment/>
      <protection/>
    </xf>
    <xf numFmtId="0" fontId="5" fillId="0" borderId="0" xfId="60" applyFont="1" applyBorder="1">
      <alignment/>
      <protection/>
    </xf>
    <xf numFmtId="0" fontId="6" fillId="0" borderId="0" xfId="60" applyFont="1" applyAlignment="1">
      <alignment/>
      <protection/>
    </xf>
    <xf numFmtId="0" fontId="5" fillId="0" borderId="0" xfId="60" applyFont="1" applyBorder="1" applyAlignment="1">
      <alignment/>
      <protection/>
    </xf>
    <xf numFmtId="0" fontId="5" fillId="0" borderId="0" xfId="60" applyFont="1" applyBorder="1" applyAlignment="1">
      <alignment vertical="center" wrapText="1"/>
      <protection/>
    </xf>
    <xf numFmtId="171" fontId="5" fillId="0" borderId="0" xfId="42" applyFont="1" applyBorder="1" applyAlignment="1" quotePrefix="1">
      <alignment vertical="center"/>
    </xf>
    <xf numFmtId="171" fontId="5" fillId="0" borderId="0" xfId="42" applyFont="1" applyBorder="1" applyAlignment="1">
      <alignment vertical="center"/>
    </xf>
    <xf numFmtId="171" fontId="5" fillId="0" borderId="0" xfId="42" applyFont="1" applyBorder="1" applyAlignment="1" quotePrefix="1">
      <alignment/>
    </xf>
    <xf numFmtId="171" fontId="5" fillId="0" borderId="0" xfId="42" applyFont="1" applyBorder="1" applyAlignment="1">
      <alignment/>
    </xf>
    <xf numFmtId="0" fontId="6" fillId="0" borderId="0" xfId="60" applyFont="1" applyAlignment="1">
      <alignment horizontal="center"/>
      <protection/>
    </xf>
    <xf numFmtId="184" fontId="5" fillId="0" borderId="0" xfId="42" applyNumberFormat="1" applyFont="1" applyAlignment="1">
      <alignment horizontal="center"/>
    </xf>
    <xf numFmtId="187" fontId="5" fillId="0" borderId="0" xfId="60" applyNumberFormat="1" applyFont="1" applyBorder="1">
      <alignment/>
      <protection/>
    </xf>
    <xf numFmtId="171" fontId="5" fillId="0" borderId="0" xfId="42" applyFont="1" applyBorder="1" applyAlignment="1">
      <alignment horizontal="right"/>
    </xf>
    <xf numFmtId="0" fontId="6" fillId="0" borderId="0" xfId="60" applyFont="1" applyAlignment="1">
      <alignment horizontal="right"/>
      <protection/>
    </xf>
    <xf numFmtId="171" fontId="5" fillId="0" borderId="0" xfId="60" applyNumberFormat="1" applyFont="1">
      <alignment/>
      <protection/>
    </xf>
    <xf numFmtId="0" fontId="5" fillId="0" borderId="0" xfId="60" applyFont="1" applyBorder="1" applyAlignment="1">
      <alignment horizontal="right"/>
      <protection/>
    </xf>
    <xf numFmtId="184" fontId="5" fillId="0" borderId="0" xfId="42" applyNumberFormat="1" applyFont="1" applyBorder="1" applyAlignment="1">
      <alignment horizontal="center"/>
    </xf>
    <xf numFmtId="0" fontId="5" fillId="0" borderId="0" xfId="60" applyFont="1" applyBorder="1" applyAlignment="1">
      <alignment horizontal="center"/>
      <protection/>
    </xf>
    <xf numFmtId="0" fontId="6" fillId="0" borderId="0" xfId="60" applyFont="1" applyBorder="1">
      <alignment/>
      <protection/>
    </xf>
    <xf numFmtId="184" fontId="6" fillId="0" borderId="0" xfId="42" applyNumberFormat="1" applyFont="1" applyBorder="1" applyAlignment="1">
      <alignment horizontal="center"/>
    </xf>
    <xf numFmtId="0" fontId="6" fillId="0" borderId="0" xfId="60" applyFont="1" applyBorder="1" applyAlignment="1">
      <alignment horizontal="center"/>
      <protection/>
    </xf>
    <xf numFmtId="171" fontId="5" fillId="0" borderId="0" xfId="42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60" applyFont="1" applyAlignment="1">
      <alignment horizontal="right"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center"/>
      <protection/>
    </xf>
    <xf numFmtId="0" fontId="59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60" applyFont="1" applyBorder="1" applyAlignment="1">
      <alignment horizontal="center" vertical="center" wrapText="1"/>
      <protection/>
    </xf>
    <xf numFmtId="0" fontId="59" fillId="0" borderId="14" xfId="0" applyFont="1" applyBorder="1" applyAlignment="1">
      <alignment horizontal="justify" vertical="center"/>
    </xf>
    <xf numFmtId="0" fontId="2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 quotePrefix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60" applyFont="1" applyBorder="1" applyAlignment="1">
      <alignment horizontal="center" vertical="center" wrapText="1"/>
      <protection/>
    </xf>
    <xf numFmtId="0" fontId="60" fillId="0" borderId="18" xfId="0" applyFont="1" applyBorder="1" applyAlignment="1" quotePrefix="1">
      <alignment horizontal="left" vertical="center" wrapText="1"/>
    </xf>
    <xf numFmtId="0" fontId="59" fillId="0" borderId="12" xfId="0" applyFont="1" applyBorder="1" applyAlignment="1">
      <alignment/>
    </xf>
    <xf numFmtId="0" fontId="60" fillId="0" borderId="19" xfId="0" applyFont="1" applyBorder="1" applyAlignment="1" quotePrefix="1">
      <alignment horizontal="left" vertical="center" wrapText="1"/>
    </xf>
    <xf numFmtId="0" fontId="2" fillId="0" borderId="15" xfId="60" applyFont="1" applyBorder="1" applyAlignment="1">
      <alignment horizontal="center" vertical="center" wrapText="1"/>
      <protection/>
    </xf>
    <xf numFmtId="0" fontId="59" fillId="0" borderId="14" xfId="0" applyFont="1" applyBorder="1" applyAlignment="1">
      <alignment/>
    </xf>
    <xf numFmtId="0" fontId="7" fillId="0" borderId="20" xfId="60" applyFont="1" applyBorder="1" applyAlignment="1">
      <alignment vertical="center"/>
      <protection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 horizontal="justify" vertical="center"/>
    </xf>
    <xf numFmtId="0" fontId="59" fillId="0" borderId="23" xfId="0" applyFont="1" applyBorder="1" applyAlignment="1">
      <alignment horizontal="justify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 wrapText="1"/>
    </xf>
    <xf numFmtId="182" fontId="2" fillId="0" borderId="18" xfId="0" applyNumberFormat="1" applyFont="1" applyBorder="1" applyAlignment="1">
      <alignment horizontal="center" vertical="center" wrapText="1"/>
    </xf>
    <xf numFmtId="0" fontId="9" fillId="0" borderId="27" xfId="60" applyFont="1" applyBorder="1" applyAlignment="1">
      <alignment horizontal="center" vertical="center" wrapText="1"/>
      <protection/>
    </xf>
    <xf numFmtId="0" fontId="9" fillId="0" borderId="28" xfId="60" applyFont="1" applyBorder="1" applyAlignment="1">
      <alignment horizontal="center" vertical="center" wrapText="1"/>
      <protection/>
    </xf>
    <xf numFmtId="0" fontId="9" fillId="0" borderId="29" xfId="60" applyFont="1" applyBorder="1" applyAlignment="1">
      <alignment horizontal="center" vertical="center" wrapText="1"/>
      <protection/>
    </xf>
    <xf numFmtId="49" fontId="10" fillId="34" borderId="30" xfId="60" applyNumberFormat="1" applyFont="1" applyFill="1" applyBorder="1" applyAlignment="1">
      <alignment horizontal="center" vertical="center"/>
      <protection/>
    </xf>
    <xf numFmtId="49" fontId="10" fillId="34" borderId="31" xfId="60" applyNumberFormat="1" applyFont="1" applyFill="1" applyBorder="1" applyAlignment="1">
      <alignment horizontal="center" vertical="center"/>
      <protection/>
    </xf>
    <xf numFmtId="49" fontId="10" fillId="34" borderId="32" xfId="60" applyNumberFormat="1" applyFont="1" applyFill="1" applyBorder="1" applyAlignment="1">
      <alignment horizontal="center" vertical="center"/>
      <protection/>
    </xf>
    <xf numFmtId="49" fontId="11" fillId="35" borderId="25" xfId="60" applyNumberFormat="1" applyFont="1" applyFill="1" applyBorder="1" applyAlignment="1">
      <alignment horizontal="center" vertical="center"/>
      <protection/>
    </xf>
    <xf numFmtId="49" fontId="11" fillId="35" borderId="33" xfId="60" applyNumberFormat="1" applyFont="1" applyFill="1" applyBorder="1" applyAlignment="1">
      <alignment horizontal="center" vertical="center"/>
      <protection/>
    </xf>
    <xf numFmtId="49" fontId="11" fillId="35" borderId="34" xfId="60" applyNumberFormat="1" applyFont="1" applyFill="1" applyBorder="1" applyAlignment="1">
      <alignment horizontal="center" vertical="center"/>
      <protection/>
    </xf>
    <xf numFmtId="49" fontId="11" fillId="35" borderId="11" xfId="60" applyNumberFormat="1" applyFont="1" applyFill="1" applyBorder="1" applyAlignment="1">
      <alignment horizontal="center" vertical="center"/>
      <protection/>
    </xf>
    <xf numFmtId="49" fontId="12" fillId="35" borderId="11" xfId="60" applyNumberFormat="1" applyFont="1" applyFill="1" applyBorder="1" applyAlignment="1">
      <alignment horizontal="center" vertical="center"/>
      <protection/>
    </xf>
    <xf numFmtId="49" fontId="12" fillId="35" borderId="33" xfId="60" applyNumberFormat="1" applyFont="1" applyFill="1" applyBorder="1" applyAlignment="1">
      <alignment horizontal="center" vertical="center"/>
      <protection/>
    </xf>
    <xf numFmtId="0" fontId="9" fillId="0" borderId="35" xfId="60" applyFont="1" applyBorder="1" applyAlignment="1">
      <alignment horizontal="center" vertical="center" wrapText="1"/>
      <protection/>
    </xf>
    <xf numFmtId="49" fontId="10" fillId="34" borderId="36" xfId="60" applyNumberFormat="1" applyFont="1" applyFill="1" applyBorder="1" applyAlignment="1">
      <alignment horizontal="center" vertical="center"/>
      <protection/>
    </xf>
    <xf numFmtId="49" fontId="11" fillId="35" borderId="37" xfId="60" applyNumberFormat="1" applyFont="1" applyFill="1" applyBorder="1" applyAlignment="1">
      <alignment horizontal="left" vertical="center"/>
      <protection/>
    </xf>
    <xf numFmtId="0" fontId="61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9" fillId="33" borderId="38" xfId="0" applyFont="1" applyFill="1" applyBorder="1" applyAlignment="1">
      <alignment horizontal="center" vertical="center" wrapText="1"/>
    </xf>
    <xf numFmtId="182" fontId="9" fillId="33" borderId="38" xfId="0" applyNumberFormat="1" applyFont="1" applyFill="1" applyBorder="1" applyAlignment="1">
      <alignment horizontal="center" vertical="center" wrapText="1"/>
    </xf>
    <xf numFmtId="0" fontId="10" fillId="0" borderId="39" xfId="60" applyFont="1" applyBorder="1" applyAlignment="1">
      <alignment horizontal="left" vertical="center"/>
      <protection/>
    </xf>
    <xf numFmtId="0" fontId="10" fillId="0" borderId="40" xfId="60" applyFont="1" applyBorder="1" applyAlignment="1">
      <alignment horizontal="left" vertical="center"/>
      <protection/>
    </xf>
    <xf numFmtId="0" fontId="10" fillId="0" borderId="41" xfId="60" applyFont="1" applyBorder="1" applyAlignment="1">
      <alignment horizontal="left" vertical="center"/>
      <protection/>
    </xf>
    <xf numFmtId="182" fontId="2" fillId="0" borderId="19" xfId="0" applyNumberFormat="1" applyFont="1" applyBorder="1" applyAlignment="1">
      <alignment horizontal="center" vertical="center" wrapText="1"/>
    </xf>
    <xf numFmtId="0" fontId="10" fillId="0" borderId="42" xfId="60" applyFont="1" applyBorder="1" applyAlignment="1">
      <alignment horizontal="left" vertical="center"/>
      <protection/>
    </xf>
    <xf numFmtId="0" fontId="9" fillId="33" borderId="11" xfId="0" applyFont="1" applyFill="1" applyBorder="1" applyAlignment="1">
      <alignment horizontal="center" vertical="center" wrapText="1"/>
    </xf>
    <xf numFmtId="0" fontId="10" fillId="0" borderId="37" xfId="60" applyFont="1" applyBorder="1" applyAlignment="1">
      <alignment horizontal="left" vertical="center"/>
      <protection/>
    </xf>
    <xf numFmtId="0" fontId="9" fillId="0" borderId="41" xfId="60" applyFont="1" applyBorder="1" applyAlignment="1">
      <alignment horizontal="center" vertical="center"/>
      <protection/>
    </xf>
    <xf numFmtId="0" fontId="9" fillId="0" borderId="42" xfId="60" applyFont="1" applyBorder="1" applyAlignment="1">
      <alignment horizontal="center" vertical="center"/>
      <protection/>
    </xf>
    <xf numFmtId="182" fontId="9" fillId="33" borderId="11" xfId="0" applyNumberFormat="1" applyFont="1" applyFill="1" applyBorder="1" applyAlignment="1">
      <alignment horizontal="center" vertical="center" wrapText="1"/>
    </xf>
    <xf numFmtId="0" fontId="2" fillId="0" borderId="37" xfId="60" applyFont="1" applyBorder="1" applyAlignment="1">
      <alignment vertical="center"/>
      <protection/>
    </xf>
    <xf numFmtId="0" fontId="9" fillId="0" borderId="40" xfId="60" applyFont="1" applyBorder="1" applyAlignment="1">
      <alignment horizontal="center" vertical="center"/>
      <protection/>
    </xf>
    <xf numFmtId="0" fontId="2" fillId="0" borderId="41" xfId="60" applyFont="1" applyBorder="1" applyAlignment="1">
      <alignment vertical="center"/>
      <protection/>
    </xf>
    <xf numFmtId="0" fontId="2" fillId="0" borderId="42" xfId="60" applyFont="1" applyBorder="1" applyAlignment="1">
      <alignment vertical="center"/>
      <protection/>
    </xf>
    <xf numFmtId="182" fontId="9" fillId="33" borderId="10" xfId="0" applyNumberFormat="1" applyFont="1" applyFill="1" applyBorder="1" applyAlignment="1">
      <alignment horizontal="center" vertical="center" wrapText="1"/>
    </xf>
    <xf numFmtId="0" fontId="2" fillId="0" borderId="43" xfId="60" applyFont="1" applyBorder="1" applyAlignment="1">
      <alignment vertical="center"/>
      <protection/>
    </xf>
    <xf numFmtId="0" fontId="2" fillId="35" borderId="17" xfId="0" applyFont="1" applyFill="1" applyBorder="1" applyAlignment="1">
      <alignment horizontal="center" vertical="center" wrapText="1"/>
    </xf>
    <xf numFmtId="0" fontId="2" fillId="0" borderId="40" xfId="60" applyFont="1" applyBorder="1" applyAlignment="1">
      <alignment vertical="center"/>
      <protection/>
    </xf>
    <xf numFmtId="0" fontId="2" fillId="35" borderId="13" xfId="0" applyFont="1" applyFill="1" applyBorder="1" applyAlignment="1">
      <alignment horizontal="center" vertical="center" wrapText="1"/>
    </xf>
    <xf numFmtId="0" fontId="2" fillId="35" borderId="12" xfId="60" applyFont="1" applyFill="1" applyBorder="1" applyAlignment="1">
      <alignment horizontal="center" vertical="center"/>
      <protection/>
    </xf>
    <xf numFmtId="187" fontId="2" fillId="35" borderId="18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182" fontId="2" fillId="0" borderId="17" xfId="0" applyNumberFormat="1" applyFont="1" applyBorder="1" applyAlignment="1">
      <alignment horizontal="center" vertical="center" wrapText="1"/>
    </xf>
    <xf numFmtId="182" fontId="2" fillId="0" borderId="44" xfId="0" applyNumberFormat="1" applyFont="1" applyBorder="1" applyAlignment="1">
      <alignment horizontal="center" vertical="center" wrapText="1"/>
    </xf>
    <xf numFmtId="0" fontId="2" fillId="0" borderId="45" xfId="60" applyFont="1" applyBorder="1" applyAlignment="1">
      <alignment vertical="center"/>
      <protection/>
    </xf>
    <xf numFmtId="182" fontId="2" fillId="0" borderId="13" xfId="0" applyNumberFormat="1" applyFont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4" xfId="60" applyFont="1" applyBorder="1" applyAlignment="1">
      <alignment horizontal="center" vertical="center" wrapText="1"/>
      <protection/>
    </xf>
    <xf numFmtId="187" fontId="2" fillId="0" borderId="44" xfId="0" applyNumberFormat="1" applyFont="1" applyBorder="1" applyAlignment="1">
      <alignment horizontal="center" vertical="center" wrapText="1"/>
    </xf>
    <xf numFmtId="187" fontId="2" fillId="0" borderId="13" xfId="0" applyNumberFormat="1" applyFont="1" applyBorder="1" applyAlignment="1">
      <alignment horizontal="center" vertical="center" wrapText="1"/>
    </xf>
    <xf numFmtId="0" fontId="2" fillId="0" borderId="46" xfId="60" applyFont="1" applyBorder="1" applyAlignment="1">
      <alignment vertical="center"/>
      <protection/>
    </xf>
    <xf numFmtId="187" fontId="2" fillId="0" borderId="15" xfId="0" applyNumberFormat="1" applyFont="1" applyBorder="1" applyAlignment="1">
      <alignment horizontal="center" vertical="center" wrapText="1"/>
    </xf>
    <xf numFmtId="0" fontId="59" fillId="0" borderId="43" xfId="0" applyFont="1" applyBorder="1" applyAlignment="1">
      <alignment vertical="center"/>
    </xf>
    <xf numFmtId="0" fontId="59" fillId="0" borderId="47" xfId="0" applyFont="1" applyBorder="1" applyAlignment="1">
      <alignment vertical="center"/>
    </xf>
    <xf numFmtId="0" fontId="61" fillId="0" borderId="48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center" vertical="center" wrapText="1"/>
    </xf>
    <xf numFmtId="0" fontId="60" fillId="35" borderId="19" xfId="0" applyFont="1" applyFill="1" applyBorder="1" applyAlignment="1" quotePrefix="1">
      <alignment horizontal="left" vertical="center" wrapText="1"/>
    </xf>
    <xf numFmtId="0" fontId="59" fillId="35" borderId="23" xfId="0" applyFont="1" applyFill="1" applyBorder="1" applyAlignment="1">
      <alignment horizontal="justify" vertical="center"/>
    </xf>
    <xf numFmtId="0" fontId="62" fillId="0" borderId="0" xfId="0" applyFont="1" applyAlignment="1">
      <alignment vertical="center" wrapText="1"/>
    </xf>
    <xf numFmtId="0" fontId="0" fillId="0" borderId="53" xfId="0" applyBorder="1" applyAlignment="1">
      <alignment vertical="center" wrapText="1"/>
    </xf>
    <xf numFmtId="182" fontId="2" fillId="0" borderId="15" xfId="0" applyNumberFormat="1" applyFont="1" applyBorder="1" applyAlignment="1">
      <alignment horizontal="center" vertical="center" wrapText="1"/>
    </xf>
    <xf numFmtId="187" fontId="2" fillId="35" borderId="15" xfId="0" applyNumberFormat="1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82" fontId="9" fillId="33" borderId="11" xfId="0" applyNumberFormat="1" applyFont="1" applyFill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187" fontId="9" fillId="33" borderId="55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182" fontId="2" fillId="0" borderId="56" xfId="0" applyNumberFormat="1" applyFont="1" applyBorder="1" applyAlignment="1">
      <alignment horizontal="center" vertical="center" wrapText="1"/>
    </xf>
    <xf numFmtId="0" fontId="10" fillId="0" borderId="45" xfId="60" applyFont="1" applyBorder="1" applyAlignment="1">
      <alignment horizontal="left" vertical="center"/>
      <protection/>
    </xf>
    <xf numFmtId="0" fontId="59" fillId="0" borderId="57" xfId="0" applyFont="1" applyBorder="1" applyAlignment="1">
      <alignment horizontal="justify" vertical="center"/>
    </xf>
    <xf numFmtId="0" fontId="65" fillId="0" borderId="23" xfId="0" applyFont="1" applyBorder="1" applyAlignment="1">
      <alignment horizontal="justify" vertical="center"/>
    </xf>
    <xf numFmtId="0" fontId="59" fillId="0" borderId="22" xfId="0" applyFont="1" applyBorder="1" applyAlignment="1">
      <alignment/>
    </xf>
    <xf numFmtId="0" fontId="9" fillId="33" borderId="55" xfId="0" applyFont="1" applyFill="1" applyBorder="1" applyAlignment="1" quotePrefix="1">
      <alignment horizontal="center" vertical="center"/>
    </xf>
    <xf numFmtId="0" fontId="9" fillId="33" borderId="58" xfId="0" applyFont="1" applyFill="1" applyBorder="1" applyAlignment="1">
      <alignment horizontal="right" vertical="center"/>
    </xf>
    <xf numFmtId="169" fontId="9" fillId="33" borderId="58" xfId="43" applyFont="1" applyFill="1" applyBorder="1" applyAlignment="1">
      <alignment horizontal="right" vertical="center"/>
    </xf>
    <xf numFmtId="0" fontId="9" fillId="33" borderId="59" xfId="0" applyFont="1" applyFill="1" applyBorder="1" applyAlignment="1">
      <alignment horizontal="right" vertical="center"/>
    </xf>
    <xf numFmtId="197" fontId="9" fillId="33" borderId="10" xfId="0" applyNumberFormat="1" applyFont="1" applyFill="1" applyBorder="1" applyAlignment="1" quotePrefix="1">
      <alignment horizontal="center" vertical="center"/>
    </xf>
    <xf numFmtId="0" fontId="59" fillId="0" borderId="0" xfId="0" applyFont="1" applyAlignment="1">
      <alignment vertical="top"/>
    </xf>
    <xf numFmtId="0" fontId="7" fillId="0" borderId="0" xfId="60" applyFont="1" applyBorder="1" applyAlignment="1">
      <alignment vertical="center"/>
      <protection/>
    </xf>
    <xf numFmtId="0" fontId="9" fillId="0" borderId="48" xfId="0" applyFont="1" applyBorder="1" applyAlignment="1">
      <alignment horizontal="center" vertical="center" wrapText="1"/>
    </xf>
    <xf numFmtId="0" fontId="0" fillId="0" borderId="57" xfId="0" applyBorder="1" applyAlignment="1">
      <alignment horizontal="justify" vertical="center"/>
    </xf>
    <xf numFmtId="182" fontId="2" fillId="35" borderId="16" xfId="0" applyNumberFormat="1" applyFont="1" applyFill="1" applyBorder="1" applyAlignment="1">
      <alignment vertical="center" wrapText="1"/>
    </xf>
    <xf numFmtId="197" fontId="9" fillId="33" borderId="10" xfId="0" applyNumberFormat="1" applyFont="1" applyFill="1" applyBorder="1" applyAlignment="1">
      <alignment horizontal="center" vertical="center" wrapText="1"/>
    </xf>
    <xf numFmtId="197" fontId="63" fillId="33" borderId="11" xfId="0" applyNumberFormat="1" applyFont="1" applyFill="1" applyBorder="1" applyAlignment="1">
      <alignment horizontal="center" vertical="center" wrapText="1"/>
    </xf>
    <xf numFmtId="0" fontId="65" fillId="0" borderId="60" xfId="0" applyFont="1" applyBorder="1" applyAlignment="1">
      <alignment horizontal="justify" vertical="center"/>
    </xf>
    <xf numFmtId="0" fontId="0" fillId="0" borderId="61" xfId="0" applyBorder="1" applyAlignment="1">
      <alignment horizontal="justify" vertical="center"/>
    </xf>
    <xf numFmtId="0" fontId="65" fillId="0" borderId="62" xfId="0" applyFont="1" applyBorder="1" applyAlignment="1">
      <alignment horizontal="justify" vertical="center"/>
    </xf>
    <xf numFmtId="0" fontId="0" fillId="0" borderId="63" xfId="0" applyBorder="1" applyAlignment="1">
      <alignment horizontal="justify" vertical="center"/>
    </xf>
    <xf numFmtId="0" fontId="4" fillId="0" borderId="0" xfId="60" applyFont="1" applyAlignment="1">
      <alignment vertical="top"/>
      <protection/>
    </xf>
    <xf numFmtId="0" fontId="9" fillId="0" borderId="28" xfId="60" applyFont="1" applyBorder="1" applyAlignment="1">
      <alignment horizontal="center" vertical="center" wrapText="1"/>
      <protection/>
    </xf>
    <xf numFmtId="0" fontId="9" fillId="0" borderId="64" xfId="60" applyFont="1" applyBorder="1" applyAlignment="1">
      <alignment horizontal="center" vertical="center" wrapText="1"/>
      <protection/>
    </xf>
    <xf numFmtId="49" fontId="10" fillId="34" borderId="31" xfId="60" applyNumberFormat="1" applyFont="1" applyFill="1" applyBorder="1" applyAlignment="1">
      <alignment horizontal="center" vertical="center"/>
      <protection/>
    </xf>
    <xf numFmtId="0" fontId="65" fillId="0" borderId="60" xfId="0" applyFont="1" applyBorder="1" applyAlignment="1">
      <alignment horizontal="justify" vertical="center" wrapText="1"/>
    </xf>
    <xf numFmtId="0" fontId="0" fillId="0" borderId="61" xfId="0" applyBorder="1" applyAlignment="1">
      <alignment vertical="center" wrapText="1"/>
    </xf>
    <xf numFmtId="0" fontId="65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65" fillId="0" borderId="62" xfId="0" applyFont="1" applyBorder="1" applyAlignment="1">
      <alignment horizontal="justify" vertical="center" wrapText="1"/>
    </xf>
    <xf numFmtId="0" fontId="64" fillId="0" borderId="63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65" xfId="0" applyFont="1" applyBorder="1" applyAlignment="1">
      <alignment horizontal="right" vertical="center"/>
    </xf>
    <xf numFmtId="0" fontId="9" fillId="0" borderId="58" xfId="0" applyFont="1" applyBorder="1" applyAlignment="1">
      <alignment horizontal="right" vertical="center"/>
    </xf>
    <xf numFmtId="0" fontId="59" fillId="0" borderId="63" xfId="0" applyFont="1" applyBorder="1" applyAlignment="1">
      <alignment horizontal="justify" wrapText="1"/>
    </xf>
    <xf numFmtId="0" fontId="66" fillId="0" borderId="0" xfId="0" applyFont="1" applyAlignment="1">
      <alignment horizontal="center"/>
    </xf>
    <xf numFmtId="0" fontId="38" fillId="0" borderId="0" xfId="60" applyFont="1" applyAlignment="1">
      <alignment horizontal="center"/>
      <protection/>
    </xf>
    <xf numFmtId="0" fontId="38" fillId="0" borderId="0" xfId="60" applyFont="1">
      <alignment/>
      <protection/>
    </xf>
    <xf numFmtId="0" fontId="38" fillId="0" borderId="0" xfId="60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1"/>
  <sheetViews>
    <sheetView tabSelected="1" zoomScale="125" zoomScaleNormal="125" zoomScalePageLayoutView="0" workbookViewId="0" topLeftCell="A16">
      <selection activeCell="F26" sqref="F26"/>
    </sheetView>
  </sheetViews>
  <sheetFormatPr defaultColWidth="9.140625" defaultRowHeight="15"/>
  <cols>
    <col min="1" max="1" width="4.421875" style="4" customWidth="1"/>
    <col min="2" max="2" width="3.421875" style="4" customWidth="1"/>
    <col min="3" max="3" width="65.140625" style="3" customWidth="1"/>
    <col min="4" max="4" width="11.00390625" style="2" customWidth="1"/>
    <col min="5" max="5" width="8.28125" style="3" customWidth="1"/>
    <col min="6" max="6" width="9.00390625" style="3" customWidth="1"/>
    <col min="7" max="7" width="6.8515625" style="3" customWidth="1"/>
    <col min="8" max="8" width="7.57421875" style="3" customWidth="1"/>
    <col min="9" max="10" width="9.8515625" style="3" customWidth="1"/>
    <col min="11" max="11" width="17.140625" style="3" customWidth="1"/>
    <col min="12" max="12" width="12.7109375" style="3" customWidth="1"/>
    <col min="13" max="16384" width="9.140625" style="3" customWidth="1"/>
  </cols>
  <sheetData>
    <row r="2" spans="1:3" ht="15">
      <c r="A2" s="160"/>
      <c r="B2" s="160"/>
      <c r="C2" s="160"/>
    </row>
    <row r="3" spans="1:11" s="1" customFormat="1" ht="18.75" customHeight="1">
      <c r="A3" s="175" t="s">
        <v>78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9.75" customHeight="1">
      <c r="A4" s="40"/>
      <c r="B4" s="40"/>
      <c r="C4" s="41"/>
      <c r="D4" s="42"/>
      <c r="E4" s="41"/>
      <c r="F4" s="41"/>
      <c r="G4" s="41"/>
      <c r="H4" s="41"/>
      <c r="I4" s="41"/>
      <c r="J4" s="41"/>
      <c r="K4" s="41"/>
    </row>
    <row r="5" spans="1:11" s="8" customFormat="1" ht="19.5" customHeight="1">
      <c r="A5" s="176" t="s">
        <v>0</v>
      </c>
      <c r="B5" s="177" t="s">
        <v>45</v>
      </c>
      <c r="C5" s="177"/>
      <c r="D5" s="178"/>
      <c r="E5" s="178"/>
      <c r="F5" s="177"/>
      <c r="G5" s="177"/>
      <c r="H5" s="177"/>
      <c r="I5" s="177"/>
      <c r="J5" s="177"/>
      <c r="K5" s="177"/>
    </row>
    <row r="6" spans="1:11" s="8" customFormat="1" ht="12.75" customHeight="1">
      <c r="A6" s="176" t="s">
        <v>1</v>
      </c>
      <c r="B6" s="177" t="s">
        <v>35</v>
      </c>
      <c r="C6" s="177"/>
      <c r="D6" s="178"/>
      <c r="E6" s="178"/>
      <c r="F6" s="177"/>
      <c r="G6" s="177"/>
      <c r="H6" s="177"/>
      <c r="I6" s="177"/>
      <c r="J6" s="177"/>
      <c r="K6" s="177"/>
    </row>
    <row r="7" spans="1:11" s="8" customFormat="1" ht="13.5" customHeight="1">
      <c r="A7" s="176" t="s">
        <v>2</v>
      </c>
      <c r="B7" s="177" t="s">
        <v>29</v>
      </c>
      <c r="C7" s="177"/>
      <c r="D7" s="176"/>
      <c r="E7" s="177"/>
      <c r="F7" s="177"/>
      <c r="G7" s="177"/>
      <c r="H7" s="177"/>
      <c r="I7" s="177"/>
      <c r="J7" s="177"/>
      <c r="K7" s="177"/>
    </row>
    <row r="8" spans="1:11" s="9" customFormat="1" ht="30" customHeight="1">
      <c r="A8" s="126"/>
      <c r="B8" s="166" t="s">
        <v>46</v>
      </c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.75" customHeight="1" thickBo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s="2" customFormat="1" ht="59.25" customHeight="1" thickBot="1">
      <c r="A10" s="65" t="s">
        <v>4</v>
      </c>
      <c r="B10" s="161" t="s">
        <v>9</v>
      </c>
      <c r="C10" s="162"/>
      <c r="D10" s="67" t="s">
        <v>10</v>
      </c>
      <c r="E10" s="67" t="s">
        <v>11</v>
      </c>
      <c r="F10" s="67" t="s">
        <v>18</v>
      </c>
      <c r="G10" s="67" t="s">
        <v>12</v>
      </c>
      <c r="H10" s="67" t="s">
        <v>13</v>
      </c>
      <c r="I10" s="67" t="s">
        <v>14</v>
      </c>
      <c r="J10" s="66" t="s">
        <v>34</v>
      </c>
      <c r="K10" s="77" t="s">
        <v>8</v>
      </c>
    </row>
    <row r="11" spans="1:11" s="5" customFormat="1" ht="10.5" customHeight="1" thickBot="1" thickTop="1">
      <c r="A11" s="68">
        <v>1</v>
      </c>
      <c r="B11" s="163">
        <v>2</v>
      </c>
      <c r="C11" s="163"/>
      <c r="D11" s="69">
        <v>3</v>
      </c>
      <c r="E11" s="69">
        <v>4</v>
      </c>
      <c r="F11" s="69">
        <v>5</v>
      </c>
      <c r="G11" s="69">
        <v>6</v>
      </c>
      <c r="H11" s="69"/>
      <c r="I11" s="69"/>
      <c r="J11" s="70"/>
      <c r="K11" s="78">
        <v>8</v>
      </c>
    </row>
    <row r="12" spans="1:11" s="10" customFormat="1" ht="11.25" customHeight="1" thickTop="1">
      <c r="A12" s="71"/>
      <c r="B12" s="72"/>
      <c r="C12" s="73"/>
      <c r="D12" s="74"/>
      <c r="E12" s="75" t="s">
        <v>21</v>
      </c>
      <c r="F12" s="75" t="s">
        <v>21</v>
      </c>
      <c r="G12" s="74"/>
      <c r="H12" s="75" t="s">
        <v>21</v>
      </c>
      <c r="I12" s="75"/>
      <c r="J12" s="76"/>
      <c r="K12" s="79"/>
    </row>
    <row r="13" spans="1:11" s="11" customFormat="1" ht="35.25" customHeight="1">
      <c r="A13" s="60" t="s">
        <v>0</v>
      </c>
      <c r="B13" s="164" t="s">
        <v>48</v>
      </c>
      <c r="C13" s="165"/>
      <c r="D13" s="81"/>
      <c r="E13" s="82">
        <f>SUM(E14:E17)</f>
        <v>7</v>
      </c>
      <c r="F13" s="82"/>
      <c r="G13" s="82">
        <v>3</v>
      </c>
      <c r="H13" s="82">
        <f>SUM(H14:H17)</f>
        <v>18</v>
      </c>
      <c r="I13" s="82">
        <f>SUM(I14:I17)</f>
        <v>18</v>
      </c>
      <c r="J13" s="83">
        <f>SUM(J14:J17)</f>
        <v>0.015000000000000001</v>
      </c>
      <c r="K13" s="84" t="s">
        <v>15</v>
      </c>
    </row>
    <row r="14" spans="1:12" s="11" customFormat="1" ht="14.25" customHeight="1">
      <c r="A14" s="119"/>
      <c r="B14" s="48" t="s">
        <v>7</v>
      </c>
      <c r="C14" s="57" t="s">
        <v>36</v>
      </c>
      <c r="D14" s="49" t="s">
        <v>31</v>
      </c>
      <c r="E14" s="49">
        <v>3</v>
      </c>
      <c r="F14" s="49" t="s">
        <v>19</v>
      </c>
      <c r="G14" s="49">
        <v>2</v>
      </c>
      <c r="H14" s="49">
        <f>E14*G14</f>
        <v>6</v>
      </c>
      <c r="I14" s="49">
        <f>H14*1</f>
        <v>6</v>
      </c>
      <c r="J14" s="63">
        <f>+I14/1200</f>
        <v>0.005</v>
      </c>
      <c r="K14" s="85" t="s">
        <v>16</v>
      </c>
      <c r="L14" s="11">
        <f>720/72000</f>
        <v>0.01</v>
      </c>
    </row>
    <row r="15" spans="1:11" s="11" customFormat="1" ht="14.25" customHeight="1">
      <c r="A15" s="120"/>
      <c r="B15" s="51" t="s">
        <v>7</v>
      </c>
      <c r="C15" s="43" t="s">
        <v>40</v>
      </c>
      <c r="D15" s="44" t="s">
        <v>5</v>
      </c>
      <c r="E15" s="44">
        <v>2</v>
      </c>
      <c r="F15" s="44" t="s">
        <v>19</v>
      </c>
      <c r="G15" s="44">
        <v>3</v>
      </c>
      <c r="H15" s="44">
        <f>E15*G15</f>
        <v>6</v>
      </c>
      <c r="I15" s="44">
        <f>H15*1</f>
        <v>6</v>
      </c>
      <c r="J15" s="64">
        <f>+I15/1200</f>
        <v>0.005</v>
      </c>
      <c r="K15" s="86" t="s">
        <v>17</v>
      </c>
    </row>
    <row r="16" spans="1:13" s="11" customFormat="1" ht="14.25" customHeight="1">
      <c r="A16" s="120"/>
      <c r="B16" s="51" t="s">
        <v>7</v>
      </c>
      <c r="C16" s="43" t="s">
        <v>38</v>
      </c>
      <c r="D16" s="44" t="s">
        <v>30</v>
      </c>
      <c r="E16" s="44">
        <v>1</v>
      </c>
      <c r="F16" s="44" t="s">
        <v>19</v>
      </c>
      <c r="G16" s="44">
        <v>3</v>
      </c>
      <c r="H16" s="44">
        <f>E16*G16</f>
        <v>3</v>
      </c>
      <c r="I16" s="44">
        <f>H16*1</f>
        <v>3</v>
      </c>
      <c r="J16" s="64">
        <f>+I16/1200</f>
        <v>0.0025</v>
      </c>
      <c r="K16" s="86"/>
      <c r="M16" s="11">
        <f>72000/60</f>
        <v>1200</v>
      </c>
    </row>
    <row r="17" spans="1:11" s="11" customFormat="1" ht="14.25" customHeight="1">
      <c r="A17" s="120"/>
      <c r="B17" s="51" t="s">
        <v>7</v>
      </c>
      <c r="C17" s="52" t="s">
        <v>37</v>
      </c>
      <c r="D17" s="44" t="s">
        <v>30</v>
      </c>
      <c r="E17" s="44">
        <v>1</v>
      </c>
      <c r="F17" s="44" t="s">
        <v>19</v>
      </c>
      <c r="G17" s="44">
        <v>3</v>
      </c>
      <c r="H17" s="44">
        <f>+E17*G17</f>
        <v>3</v>
      </c>
      <c r="I17" s="44">
        <f>H17*1</f>
        <v>3</v>
      </c>
      <c r="J17" s="64">
        <f>+I17/1200</f>
        <v>0.0025</v>
      </c>
      <c r="K17" s="86" t="s">
        <v>25</v>
      </c>
    </row>
    <row r="18" spans="1:11" s="11" customFormat="1" ht="14.25" customHeight="1">
      <c r="A18" s="121"/>
      <c r="B18" s="53"/>
      <c r="C18" s="55"/>
      <c r="D18" s="47"/>
      <c r="E18" s="47"/>
      <c r="F18" s="47"/>
      <c r="G18" s="47"/>
      <c r="H18" s="47"/>
      <c r="I18" s="47"/>
      <c r="J18" s="87"/>
      <c r="K18" s="88"/>
    </row>
    <row r="19" spans="1:13" s="11" customFormat="1" ht="34.5" customHeight="1">
      <c r="A19" s="61" t="s">
        <v>1</v>
      </c>
      <c r="B19" s="156" t="s">
        <v>47</v>
      </c>
      <c r="C19" s="157"/>
      <c r="D19" s="39"/>
      <c r="E19" s="132">
        <f>SUM(E20:E23)</f>
        <v>5</v>
      </c>
      <c r="F19" s="89"/>
      <c r="G19" s="132">
        <v>3</v>
      </c>
      <c r="H19" s="132">
        <f>+H20++H21+H22+H23</f>
        <v>15</v>
      </c>
      <c r="I19" s="132">
        <f>+I20++I21+I22+I23</f>
        <v>15</v>
      </c>
      <c r="J19" s="133">
        <f>+J20++J21+J22+J23</f>
        <v>0.0125</v>
      </c>
      <c r="K19" s="90" t="s">
        <v>26</v>
      </c>
      <c r="M19" s="11">
        <f>6000/60</f>
        <v>100</v>
      </c>
    </row>
    <row r="20" spans="1:13" s="11" customFormat="1" ht="14.25" customHeight="1">
      <c r="A20" s="119"/>
      <c r="B20" s="48" t="s">
        <v>7</v>
      </c>
      <c r="C20" s="141" t="s">
        <v>41</v>
      </c>
      <c r="D20" s="49" t="s">
        <v>33</v>
      </c>
      <c r="E20" s="49">
        <v>1</v>
      </c>
      <c r="F20" s="49" t="s">
        <v>19</v>
      </c>
      <c r="G20" s="49">
        <v>3</v>
      </c>
      <c r="H20" s="49">
        <f>E20*G20</f>
        <v>3</v>
      </c>
      <c r="I20" s="49">
        <f>H20*1</f>
        <v>3</v>
      </c>
      <c r="J20" s="63">
        <f>+I20/1200</f>
        <v>0.0025</v>
      </c>
      <c r="K20" s="85" t="s">
        <v>27</v>
      </c>
      <c r="M20" s="11">
        <f>1500/60</f>
        <v>25</v>
      </c>
    </row>
    <row r="21" spans="1:11" s="11" customFormat="1" ht="14.25" customHeight="1">
      <c r="A21" s="120"/>
      <c r="B21" s="51" t="s">
        <v>7</v>
      </c>
      <c r="C21" s="58" t="s">
        <v>39</v>
      </c>
      <c r="D21" s="44" t="s">
        <v>33</v>
      </c>
      <c r="E21" s="44">
        <v>1</v>
      </c>
      <c r="F21" s="44" t="s">
        <v>19</v>
      </c>
      <c r="G21" s="44">
        <v>3</v>
      </c>
      <c r="H21" s="44">
        <f>E21*G21</f>
        <v>3</v>
      </c>
      <c r="I21" s="44">
        <f>+H21*1</f>
        <v>3</v>
      </c>
      <c r="J21" s="64">
        <f>+I21/1200</f>
        <v>0.0025</v>
      </c>
      <c r="K21" s="91"/>
    </row>
    <row r="22" spans="1:11" s="11" customFormat="1" ht="14.25" customHeight="1">
      <c r="A22" s="120"/>
      <c r="B22" s="51" t="s">
        <v>7</v>
      </c>
      <c r="C22" s="58" t="s">
        <v>49</v>
      </c>
      <c r="D22" s="44" t="s">
        <v>5</v>
      </c>
      <c r="E22" s="44">
        <v>2</v>
      </c>
      <c r="F22" s="44" t="s">
        <v>19</v>
      </c>
      <c r="G22" s="44">
        <v>3</v>
      </c>
      <c r="H22" s="44">
        <f>E22*G22</f>
        <v>6</v>
      </c>
      <c r="I22" s="44">
        <f>+H22*1</f>
        <v>6</v>
      </c>
      <c r="J22" s="64">
        <f>+I22/1200</f>
        <v>0.005</v>
      </c>
      <c r="K22" s="91"/>
    </row>
    <row r="23" spans="1:11" s="11" customFormat="1" ht="14.25" customHeight="1">
      <c r="A23" s="120"/>
      <c r="B23" s="51" t="s">
        <v>7</v>
      </c>
      <c r="C23" s="58" t="s">
        <v>50</v>
      </c>
      <c r="D23" s="44" t="s">
        <v>5</v>
      </c>
      <c r="E23" s="44">
        <v>1</v>
      </c>
      <c r="F23" s="44" t="s">
        <v>19</v>
      </c>
      <c r="G23" s="44">
        <v>3</v>
      </c>
      <c r="H23" s="44">
        <f>E23*G23</f>
        <v>3</v>
      </c>
      <c r="I23" s="44">
        <f>+H23*1</f>
        <v>3</v>
      </c>
      <c r="J23" s="64">
        <f>+I23/1200</f>
        <v>0.0025</v>
      </c>
      <c r="K23" s="91"/>
    </row>
    <row r="24" spans="1:11" s="11" customFormat="1" ht="14.25" customHeight="1">
      <c r="A24" s="121"/>
      <c r="B24" s="53"/>
      <c r="C24" s="59"/>
      <c r="D24" s="47"/>
      <c r="E24" s="47"/>
      <c r="F24" s="47"/>
      <c r="G24" s="47"/>
      <c r="H24" s="47"/>
      <c r="I24" s="47"/>
      <c r="J24" s="87"/>
      <c r="K24" s="92"/>
    </row>
    <row r="25" spans="1:13" s="11" customFormat="1" ht="31.5" customHeight="1">
      <c r="A25" s="61">
        <v>3</v>
      </c>
      <c r="B25" s="156" t="s">
        <v>51</v>
      </c>
      <c r="C25" s="157"/>
      <c r="D25" s="39"/>
      <c r="E25" s="89">
        <f>SUM(E26:E30)</f>
        <v>10</v>
      </c>
      <c r="F25" s="89"/>
      <c r="G25" s="89">
        <v>1</v>
      </c>
      <c r="H25" s="89">
        <f>SUM(H26:H30)</f>
        <v>40</v>
      </c>
      <c r="I25" s="89">
        <f>SUM(I26:I30)</f>
        <v>40</v>
      </c>
      <c r="J25" s="93">
        <f>SUM(J26:J30)</f>
        <v>0.03333333333333333</v>
      </c>
      <c r="K25" s="90" t="s">
        <v>26</v>
      </c>
      <c r="M25" s="11">
        <f>6000/60</f>
        <v>100</v>
      </c>
    </row>
    <row r="26" spans="1:13" s="11" customFormat="1" ht="14.25" customHeight="1">
      <c r="A26" s="119"/>
      <c r="B26" s="48" t="s">
        <v>7</v>
      </c>
      <c r="C26" s="141" t="s">
        <v>53</v>
      </c>
      <c r="D26" s="49" t="s">
        <v>31</v>
      </c>
      <c r="E26" s="49">
        <v>2</v>
      </c>
      <c r="F26" s="49" t="s">
        <v>19</v>
      </c>
      <c r="G26" s="49">
        <v>4</v>
      </c>
      <c r="H26" s="49">
        <f>+E26*G26</f>
        <v>8</v>
      </c>
      <c r="I26" s="49">
        <f>+H26*1</f>
        <v>8</v>
      </c>
      <c r="J26" s="63">
        <f>+I26/1200</f>
        <v>0.006666666666666667</v>
      </c>
      <c r="K26" s="85" t="s">
        <v>27</v>
      </c>
      <c r="M26" s="11">
        <f>1500/60</f>
        <v>25</v>
      </c>
    </row>
    <row r="27" spans="1:11" s="11" customFormat="1" ht="14.25" customHeight="1">
      <c r="A27" s="122"/>
      <c r="B27" s="51" t="s">
        <v>7</v>
      </c>
      <c r="C27" s="58" t="s">
        <v>54</v>
      </c>
      <c r="D27" s="111" t="s">
        <v>33</v>
      </c>
      <c r="E27" s="111">
        <v>2</v>
      </c>
      <c r="F27" s="111" t="s">
        <v>19</v>
      </c>
      <c r="G27" s="111">
        <v>4</v>
      </c>
      <c r="H27" s="111">
        <f>+G27*E27</f>
        <v>8</v>
      </c>
      <c r="I27" s="111">
        <f>+H27*1</f>
        <v>8</v>
      </c>
      <c r="J27" s="139">
        <f>+I27/1200</f>
        <v>0.006666666666666667</v>
      </c>
      <c r="K27" s="140"/>
    </row>
    <row r="28" spans="1:11" s="11" customFormat="1" ht="14.25" customHeight="1">
      <c r="A28" s="122"/>
      <c r="B28" s="51" t="s">
        <v>7</v>
      </c>
      <c r="C28" s="58" t="s">
        <v>71</v>
      </c>
      <c r="D28" s="111" t="s">
        <v>33</v>
      </c>
      <c r="E28" s="111">
        <v>2</v>
      </c>
      <c r="F28" s="111" t="s">
        <v>19</v>
      </c>
      <c r="G28" s="111">
        <v>4</v>
      </c>
      <c r="H28" s="111">
        <f>+G28*E28</f>
        <v>8</v>
      </c>
      <c r="I28" s="111">
        <f>+H28*1</f>
        <v>8</v>
      </c>
      <c r="J28" s="139">
        <f>+I28/1200</f>
        <v>0.006666666666666667</v>
      </c>
      <c r="K28" s="140"/>
    </row>
    <row r="29" spans="1:11" s="11" customFormat="1" ht="24.75" customHeight="1">
      <c r="A29" s="120"/>
      <c r="B29" s="51" t="s">
        <v>7</v>
      </c>
      <c r="C29" s="58" t="s">
        <v>52</v>
      </c>
      <c r="D29" s="44" t="s">
        <v>5</v>
      </c>
      <c r="E29" s="44">
        <v>4</v>
      </c>
      <c r="F29" s="44" t="s">
        <v>19</v>
      </c>
      <c r="G29" s="44">
        <v>4</v>
      </c>
      <c r="H29" s="44">
        <f>+G29*E29</f>
        <v>16</v>
      </c>
      <c r="I29" s="111">
        <f>+H29*1</f>
        <v>16</v>
      </c>
      <c r="J29" s="139">
        <f>+I29/1200</f>
        <v>0.013333333333333334</v>
      </c>
      <c r="K29" s="86" t="s">
        <v>28</v>
      </c>
    </row>
    <row r="30" spans="1:11" s="11" customFormat="1" ht="14.25" customHeight="1">
      <c r="A30" s="121"/>
      <c r="B30" s="53"/>
      <c r="C30" s="59"/>
      <c r="D30" s="47"/>
      <c r="E30" s="47"/>
      <c r="F30" s="47"/>
      <c r="G30" s="47"/>
      <c r="H30" s="47"/>
      <c r="I30" s="47"/>
      <c r="J30" s="128"/>
      <c r="K30" s="91"/>
    </row>
    <row r="31" spans="1:11" s="12" customFormat="1" ht="24.75" customHeight="1">
      <c r="A31" s="61">
        <v>4</v>
      </c>
      <c r="B31" s="158" t="s">
        <v>55</v>
      </c>
      <c r="C31" s="159"/>
      <c r="D31" s="39"/>
      <c r="E31" s="89">
        <f>SUM(E32:E36)</f>
        <v>7</v>
      </c>
      <c r="F31" s="89"/>
      <c r="G31" s="89">
        <v>1</v>
      </c>
      <c r="H31" s="89">
        <f>SUM(H32:H36)</f>
        <v>8</v>
      </c>
      <c r="I31" s="89">
        <f>SUM(I32:I36)</f>
        <v>384</v>
      </c>
      <c r="J31" s="93">
        <f>SUM(J32:J36)</f>
        <v>0.32</v>
      </c>
      <c r="K31" s="94"/>
    </row>
    <row r="32" spans="1:13" s="12" customFormat="1" ht="14.25" customHeight="1">
      <c r="A32" s="119"/>
      <c r="B32" s="48" t="s">
        <v>7</v>
      </c>
      <c r="C32" s="141" t="s">
        <v>56</v>
      </c>
      <c r="D32" s="49" t="s">
        <v>31</v>
      </c>
      <c r="E32" s="49">
        <v>2</v>
      </c>
      <c r="F32" s="49" t="s">
        <v>22</v>
      </c>
      <c r="G32" s="49">
        <v>1</v>
      </c>
      <c r="H32" s="49">
        <f>E32*G32</f>
        <v>2</v>
      </c>
      <c r="I32" s="49">
        <f>H32*48</f>
        <v>96</v>
      </c>
      <c r="J32" s="63">
        <f>+I32/1200</f>
        <v>0.08</v>
      </c>
      <c r="K32" s="95"/>
      <c r="L32" s="12">
        <f>15000/1200</f>
        <v>12.5</v>
      </c>
      <c r="M32" s="12" t="s">
        <v>20</v>
      </c>
    </row>
    <row r="33" spans="1:11" s="12" customFormat="1" ht="14.25" customHeight="1">
      <c r="A33" s="120"/>
      <c r="B33" s="51" t="s">
        <v>7</v>
      </c>
      <c r="C33" s="58" t="s">
        <v>32</v>
      </c>
      <c r="D33" s="44" t="s">
        <v>31</v>
      </c>
      <c r="E33" s="44">
        <v>1</v>
      </c>
      <c r="F33" s="44" t="s">
        <v>22</v>
      </c>
      <c r="G33" s="44">
        <v>2</v>
      </c>
      <c r="H33" s="44">
        <f>E33*G33</f>
        <v>2</v>
      </c>
      <c r="I33" s="44">
        <f>H33*48</f>
        <v>96</v>
      </c>
      <c r="J33" s="64">
        <f>+I33/1200</f>
        <v>0.08</v>
      </c>
      <c r="K33" s="91"/>
    </row>
    <row r="34" spans="1:11" s="12" customFormat="1" ht="14.25" customHeight="1">
      <c r="A34" s="120"/>
      <c r="B34" s="51" t="s">
        <v>7</v>
      </c>
      <c r="C34" s="58" t="s">
        <v>57</v>
      </c>
      <c r="D34" s="44" t="s">
        <v>5</v>
      </c>
      <c r="E34" s="44">
        <v>3</v>
      </c>
      <c r="F34" s="44" t="s">
        <v>22</v>
      </c>
      <c r="G34" s="44">
        <v>1</v>
      </c>
      <c r="H34" s="44">
        <f>E34*G34</f>
        <v>3</v>
      </c>
      <c r="I34" s="44">
        <f>H34*48</f>
        <v>144</v>
      </c>
      <c r="J34" s="64">
        <f>+I34/1200</f>
        <v>0.12</v>
      </c>
      <c r="K34" s="96"/>
    </row>
    <row r="35" spans="1:11" s="12" customFormat="1" ht="14.25" customHeight="1">
      <c r="A35" s="120"/>
      <c r="B35" s="51" t="s">
        <v>7</v>
      </c>
      <c r="C35" s="58" t="s">
        <v>42</v>
      </c>
      <c r="D35" s="44" t="s">
        <v>5</v>
      </c>
      <c r="E35" s="44">
        <v>1</v>
      </c>
      <c r="F35" s="44" t="s">
        <v>22</v>
      </c>
      <c r="G35" s="44">
        <v>1</v>
      </c>
      <c r="H35" s="44">
        <f>E35*G35</f>
        <v>1</v>
      </c>
      <c r="I35" s="44">
        <f>H35*48</f>
        <v>48</v>
      </c>
      <c r="J35" s="64">
        <f>+I35/1200</f>
        <v>0.04</v>
      </c>
      <c r="K35" s="96"/>
    </row>
    <row r="36" spans="1:11" s="12" customFormat="1" ht="14.25" customHeight="1">
      <c r="A36" s="120"/>
      <c r="B36" s="53"/>
      <c r="C36" s="59"/>
      <c r="D36" s="44"/>
      <c r="E36" s="44"/>
      <c r="F36" s="44"/>
      <c r="G36" s="44"/>
      <c r="H36" s="44"/>
      <c r="I36" s="44"/>
      <c r="J36" s="64"/>
      <c r="K36" s="96"/>
    </row>
    <row r="37" spans="1:11" s="56" customFormat="1" ht="36.75" customHeight="1">
      <c r="A37" s="62">
        <v>5</v>
      </c>
      <c r="B37" s="158" t="s">
        <v>58</v>
      </c>
      <c r="C37" s="159"/>
      <c r="D37" s="37"/>
      <c r="E37" s="38">
        <f>SUM(E38:E42)</f>
        <v>8</v>
      </c>
      <c r="F37" s="38"/>
      <c r="G37" s="38">
        <v>5</v>
      </c>
      <c r="H37" s="38">
        <f>SUM(H38:H42)</f>
        <v>22</v>
      </c>
      <c r="I37" s="38">
        <f>SUM(I38:I42)</f>
        <v>500</v>
      </c>
      <c r="J37" s="154">
        <f>SUM(J38:J42)</f>
        <v>0.41666666666666674</v>
      </c>
      <c r="K37" s="99"/>
    </row>
    <row r="38" spans="1:11" s="150" customFormat="1" ht="27.75" customHeight="1">
      <c r="A38" s="151"/>
      <c r="B38" s="51" t="s">
        <v>7</v>
      </c>
      <c r="C38" s="152" t="s">
        <v>77</v>
      </c>
      <c r="D38" s="49" t="s">
        <v>5</v>
      </c>
      <c r="E38" s="100">
        <v>2</v>
      </c>
      <c r="F38" s="100" t="s">
        <v>23</v>
      </c>
      <c r="G38" s="100">
        <v>1</v>
      </c>
      <c r="H38" s="100">
        <f>+G38*E38</f>
        <v>2</v>
      </c>
      <c r="I38" s="100">
        <f>+H38*240</f>
        <v>480</v>
      </c>
      <c r="J38" s="153">
        <f>+I38/1200</f>
        <v>0.4</v>
      </c>
      <c r="K38" s="101"/>
    </row>
    <row r="39" spans="1:11" s="12" customFormat="1" ht="24.75" customHeight="1">
      <c r="A39" s="120"/>
      <c r="B39" s="51" t="s">
        <v>7</v>
      </c>
      <c r="C39" s="58" t="s">
        <v>59</v>
      </c>
      <c r="D39" s="102" t="s">
        <v>30</v>
      </c>
      <c r="E39" s="102">
        <v>2</v>
      </c>
      <c r="F39" s="102" t="s">
        <v>19</v>
      </c>
      <c r="G39" s="102">
        <v>5</v>
      </c>
      <c r="H39" s="102">
        <f>E39*G39</f>
        <v>10</v>
      </c>
      <c r="I39" s="102">
        <f>H39*1</f>
        <v>10</v>
      </c>
      <c r="J39" s="104">
        <f>+I39/1200</f>
        <v>0.008333333333333333</v>
      </c>
      <c r="K39" s="96"/>
    </row>
    <row r="40" spans="1:11" s="12" customFormat="1" ht="24.75" customHeight="1">
      <c r="A40" s="120"/>
      <c r="B40" s="51" t="s">
        <v>7</v>
      </c>
      <c r="C40" s="58" t="s">
        <v>60</v>
      </c>
      <c r="D40" s="102" t="s">
        <v>5</v>
      </c>
      <c r="E40" s="103">
        <v>2</v>
      </c>
      <c r="F40" s="102" t="s">
        <v>19</v>
      </c>
      <c r="G40" s="102">
        <v>2</v>
      </c>
      <c r="H40" s="102">
        <f>+E40*G40</f>
        <v>4</v>
      </c>
      <c r="I40" s="102">
        <f>H40*1</f>
        <v>4</v>
      </c>
      <c r="J40" s="104">
        <f>+I40/1200</f>
        <v>0.0033333333333333335</v>
      </c>
      <c r="K40" s="96"/>
    </row>
    <row r="41" spans="1:11" s="12" customFormat="1" ht="14.25" customHeight="1">
      <c r="A41" s="120"/>
      <c r="B41" s="51" t="s">
        <v>7</v>
      </c>
      <c r="C41" s="58" t="s">
        <v>61</v>
      </c>
      <c r="D41" s="102" t="s">
        <v>5</v>
      </c>
      <c r="E41" s="102">
        <v>1</v>
      </c>
      <c r="F41" s="102" t="s">
        <v>19</v>
      </c>
      <c r="G41" s="102">
        <v>2</v>
      </c>
      <c r="H41" s="102">
        <f>E41*G41</f>
        <v>2</v>
      </c>
      <c r="I41" s="102">
        <f>H41*1</f>
        <v>2</v>
      </c>
      <c r="J41" s="104">
        <f>+I41/1200</f>
        <v>0.0016666666666666668</v>
      </c>
      <c r="K41" s="96"/>
    </row>
    <row r="42" spans="1:11" s="12" customFormat="1" ht="14.25" customHeight="1">
      <c r="A42" s="120"/>
      <c r="B42" s="51" t="s">
        <v>7</v>
      </c>
      <c r="C42" s="58" t="s">
        <v>50</v>
      </c>
      <c r="D42" s="102" t="s">
        <v>5</v>
      </c>
      <c r="E42" s="102">
        <v>1</v>
      </c>
      <c r="F42" s="102" t="s">
        <v>19</v>
      </c>
      <c r="G42" s="102">
        <v>4</v>
      </c>
      <c r="H42" s="102">
        <f>E42*G42</f>
        <v>4</v>
      </c>
      <c r="I42" s="102">
        <f>H42*1</f>
        <v>4</v>
      </c>
      <c r="J42" s="104">
        <f>+I42/1200</f>
        <v>0.0033333333333333335</v>
      </c>
      <c r="K42" s="96"/>
    </row>
    <row r="43" spans="1:11" s="12" customFormat="1" ht="14.25" customHeight="1">
      <c r="A43" s="121"/>
      <c r="B43" s="53"/>
      <c r="C43" s="142"/>
      <c r="D43" s="105"/>
      <c r="E43" s="105"/>
      <c r="F43" s="105"/>
      <c r="G43" s="105"/>
      <c r="H43" s="105"/>
      <c r="I43" s="105"/>
      <c r="J43" s="129"/>
      <c r="K43" s="97"/>
    </row>
    <row r="44" spans="1:11" s="12" customFormat="1" ht="27.75" customHeight="1">
      <c r="A44" s="130">
        <v>6</v>
      </c>
      <c r="B44" s="168" t="s">
        <v>72</v>
      </c>
      <c r="C44" s="169"/>
      <c r="D44" s="131"/>
      <c r="E44" s="138">
        <f>SUM(E45:E49)</f>
        <v>13</v>
      </c>
      <c r="F44" s="138"/>
      <c r="G44" s="138">
        <v>5</v>
      </c>
      <c r="H44" s="138">
        <f>+H45+H46+H47+H48</f>
        <v>65</v>
      </c>
      <c r="I44" s="138">
        <f>H44*1</f>
        <v>65</v>
      </c>
      <c r="J44" s="155">
        <f>+I44/1200</f>
        <v>0.05416666666666667</v>
      </c>
      <c r="K44" s="94"/>
    </row>
    <row r="45" spans="1:11" s="12" customFormat="1" ht="14.25" customHeight="1">
      <c r="A45" s="119"/>
      <c r="B45" s="48" t="s">
        <v>7</v>
      </c>
      <c r="C45" s="141" t="s">
        <v>62</v>
      </c>
      <c r="D45" s="49" t="s">
        <v>30</v>
      </c>
      <c r="E45" s="49">
        <v>4</v>
      </c>
      <c r="F45" s="49" t="s">
        <v>19</v>
      </c>
      <c r="G45" s="49">
        <v>5</v>
      </c>
      <c r="H45" s="49">
        <f>E45*G45</f>
        <v>20</v>
      </c>
      <c r="I45" s="49">
        <f>H45*1</f>
        <v>20</v>
      </c>
      <c r="J45" s="106">
        <f>+I45/1200</f>
        <v>0.016666666666666666</v>
      </c>
      <c r="K45" s="101"/>
    </row>
    <row r="46" spans="1:11" s="12" customFormat="1" ht="15" customHeight="1">
      <c r="A46" s="122"/>
      <c r="B46" s="51" t="s">
        <v>7</v>
      </c>
      <c r="C46" s="58" t="s">
        <v>63</v>
      </c>
      <c r="D46" s="44" t="s">
        <v>30</v>
      </c>
      <c r="E46" s="44">
        <v>4</v>
      </c>
      <c r="F46" s="44" t="s">
        <v>19</v>
      </c>
      <c r="G46" s="44">
        <v>5</v>
      </c>
      <c r="H46" s="44">
        <f>E46*G46</f>
        <v>20</v>
      </c>
      <c r="I46" s="44">
        <f>+H46*1</f>
        <v>20</v>
      </c>
      <c r="J46" s="107">
        <f>+I46/1200</f>
        <v>0.016666666666666666</v>
      </c>
      <c r="K46" s="108"/>
    </row>
    <row r="47" spans="1:11" s="12" customFormat="1" ht="15" customHeight="1">
      <c r="A47" s="122"/>
      <c r="B47" s="51" t="s">
        <v>7</v>
      </c>
      <c r="C47" s="58" t="s">
        <v>64</v>
      </c>
      <c r="D47" s="44" t="s">
        <v>30</v>
      </c>
      <c r="E47" s="44">
        <v>3</v>
      </c>
      <c r="F47" s="44" t="s">
        <v>19</v>
      </c>
      <c r="G47" s="44">
        <v>5</v>
      </c>
      <c r="H47" s="44">
        <f>E47*G47</f>
        <v>15</v>
      </c>
      <c r="I47" s="44">
        <f>+H47*1</f>
        <v>15</v>
      </c>
      <c r="J47" s="107">
        <f>+I47/1200</f>
        <v>0.0125</v>
      </c>
      <c r="K47" s="108"/>
    </row>
    <row r="48" spans="1:11" s="12" customFormat="1" ht="15" customHeight="1">
      <c r="A48" s="120"/>
      <c r="B48" s="51" t="s">
        <v>7</v>
      </c>
      <c r="C48" s="143" t="s">
        <v>65</v>
      </c>
      <c r="D48" s="44" t="s">
        <v>24</v>
      </c>
      <c r="E48" s="44">
        <v>2</v>
      </c>
      <c r="F48" s="44" t="s">
        <v>19</v>
      </c>
      <c r="G48" s="44">
        <v>5</v>
      </c>
      <c r="H48" s="44">
        <f>E48*G48</f>
        <v>10</v>
      </c>
      <c r="I48" s="44">
        <f>+H48*1</f>
        <v>10</v>
      </c>
      <c r="J48" s="109">
        <f>+I48/1200</f>
        <v>0.008333333333333333</v>
      </c>
      <c r="K48" s="96"/>
    </row>
    <row r="49" spans="1:11" s="12" customFormat="1" ht="15" customHeight="1">
      <c r="A49" s="123"/>
      <c r="B49" s="124"/>
      <c r="C49" s="125"/>
      <c r="D49" s="47"/>
      <c r="E49" s="47"/>
      <c r="F49" s="44"/>
      <c r="G49" s="47"/>
      <c r="H49" s="47"/>
      <c r="I49" s="44"/>
      <c r="J49" s="109"/>
      <c r="K49" s="97"/>
    </row>
    <row r="50" spans="1:11" s="12" customFormat="1" ht="19.5" customHeight="1">
      <c r="A50" s="134">
        <v>7</v>
      </c>
      <c r="B50" s="158" t="s">
        <v>66</v>
      </c>
      <c r="C50" s="159"/>
      <c r="D50" s="135"/>
      <c r="E50" s="136">
        <f>SUM(E51:E55)</f>
        <v>11</v>
      </c>
      <c r="F50" s="136"/>
      <c r="G50" s="136">
        <v>8</v>
      </c>
      <c r="H50" s="136">
        <f>SUM(H51:H55)</f>
        <v>88</v>
      </c>
      <c r="I50" s="136">
        <f>SUM(I51:I55)</f>
        <v>88</v>
      </c>
      <c r="J50" s="137">
        <f>SUM(J51:J55)</f>
        <v>0.07333333333333333</v>
      </c>
      <c r="K50" s="94"/>
    </row>
    <row r="51" spans="1:11" s="12" customFormat="1" ht="14.25" customHeight="1">
      <c r="A51" s="119"/>
      <c r="B51" s="48" t="s">
        <v>7</v>
      </c>
      <c r="C51" s="141" t="s">
        <v>67</v>
      </c>
      <c r="D51" s="49" t="s">
        <v>5</v>
      </c>
      <c r="E51" s="49">
        <v>4</v>
      </c>
      <c r="F51" s="50" t="s">
        <v>19</v>
      </c>
      <c r="G51" s="49">
        <v>8</v>
      </c>
      <c r="H51" s="49">
        <f>+G51*E51</f>
        <v>32</v>
      </c>
      <c r="I51" s="49">
        <f>+H51*1</f>
        <v>32</v>
      </c>
      <c r="J51" s="106">
        <f>+I51/1200</f>
        <v>0.02666666666666667</v>
      </c>
      <c r="K51" s="101"/>
    </row>
    <row r="52" spans="1:11" s="12" customFormat="1" ht="14.25" customHeight="1">
      <c r="A52" s="120"/>
      <c r="B52" s="51" t="s">
        <v>7</v>
      </c>
      <c r="C52" s="58" t="s">
        <v>68</v>
      </c>
      <c r="D52" s="44" t="s">
        <v>43</v>
      </c>
      <c r="E52" s="44">
        <v>4</v>
      </c>
      <c r="F52" s="45" t="s">
        <v>19</v>
      </c>
      <c r="G52" s="44">
        <v>8</v>
      </c>
      <c r="H52" s="44">
        <f>+G52*E52</f>
        <v>32</v>
      </c>
      <c r="I52" s="44">
        <f>+H52*1</f>
        <v>32</v>
      </c>
      <c r="J52" s="109">
        <f>+I52/1200</f>
        <v>0.02666666666666667</v>
      </c>
      <c r="K52" s="96"/>
    </row>
    <row r="53" spans="1:11" s="12" customFormat="1" ht="14.25" customHeight="1">
      <c r="A53" s="120"/>
      <c r="B53" s="51" t="s">
        <v>7</v>
      </c>
      <c r="C53" s="58" t="s">
        <v>69</v>
      </c>
      <c r="D53" s="44" t="s">
        <v>24</v>
      </c>
      <c r="E53" s="44">
        <v>2</v>
      </c>
      <c r="F53" s="45" t="s">
        <v>19</v>
      </c>
      <c r="G53" s="44">
        <v>8</v>
      </c>
      <c r="H53" s="44">
        <f>+G53*E53</f>
        <v>16</v>
      </c>
      <c r="I53" s="44">
        <f>+H53*1</f>
        <v>16</v>
      </c>
      <c r="J53" s="109">
        <f>+I53/1200</f>
        <v>0.013333333333333334</v>
      </c>
      <c r="K53" s="96"/>
    </row>
    <row r="54" spans="1:11" s="12" customFormat="1" ht="14.25" customHeight="1">
      <c r="A54" s="120"/>
      <c r="B54" s="51" t="s">
        <v>7</v>
      </c>
      <c r="C54" s="58" t="s">
        <v>70</v>
      </c>
      <c r="D54" s="44" t="s">
        <v>24</v>
      </c>
      <c r="E54" s="44">
        <v>1</v>
      </c>
      <c r="F54" s="45" t="s">
        <v>19</v>
      </c>
      <c r="G54" s="44">
        <v>8</v>
      </c>
      <c r="H54" s="44">
        <f>+G54*E54</f>
        <v>8</v>
      </c>
      <c r="I54" s="44">
        <f>+H54*1</f>
        <v>8</v>
      </c>
      <c r="J54" s="109">
        <f>+I54/1200</f>
        <v>0.006666666666666667</v>
      </c>
      <c r="K54" s="96"/>
    </row>
    <row r="55" spans="1:11" s="12" customFormat="1" ht="15" customHeight="1">
      <c r="A55" s="121"/>
      <c r="B55" s="124"/>
      <c r="C55" s="59"/>
      <c r="D55" s="44"/>
      <c r="E55" s="44"/>
      <c r="F55" s="45"/>
      <c r="G55" s="44"/>
      <c r="H55" s="44"/>
      <c r="I55" s="44"/>
      <c r="J55" s="64"/>
      <c r="K55" s="97"/>
    </row>
    <row r="56" spans="1:11" s="12" customFormat="1" ht="30" customHeight="1">
      <c r="A56" s="80">
        <v>8</v>
      </c>
      <c r="B56" s="168" t="s">
        <v>44</v>
      </c>
      <c r="C56" s="174"/>
      <c r="D56" s="37"/>
      <c r="E56" s="38">
        <f>SUM(E57:E61)</f>
        <v>4</v>
      </c>
      <c r="F56" s="38"/>
      <c r="G56" s="38">
        <v>1</v>
      </c>
      <c r="H56" s="38">
        <f>SUM(H57:H61)</f>
        <v>4</v>
      </c>
      <c r="I56" s="38">
        <f>SUM(I57:I61)</f>
        <v>243</v>
      </c>
      <c r="J56" s="98">
        <f>SUM(J57:J61)</f>
        <v>0.20249999999999999</v>
      </c>
      <c r="K56" s="94"/>
    </row>
    <row r="57" spans="1:11" s="12" customFormat="1" ht="14.25" customHeight="1">
      <c r="A57" s="119"/>
      <c r="B57" s="48" t="s">
        <v>7</v>
      </c>
      <c r="C57" s="149" t="s">
        <v>73</v>
      </c>
      <c r="D57" s="110" t="s">
        <v>30</v>
      </c>
      <c r="E57" s="111">
        <v>1</v>
      </c>
      <c r="F57" s="112" t="s">
        <v>23</v>
      </c>
      <c r="G57" s="111">
        <v>1</v>
      </c>
      <c r="H57" s="111">
        <f>+E57*G57</f>
        <v>1</v>
      </c>
      <c r="I57" s="111">
        <f>+H57*240</f>
        <v>240</v>
      </c>
      <c r="J57" s="113">
        <f>+I57/1200</f>
        <v>0.2</v>
      </c>
      <c r="K57" s="101"/>
    </row>
    <row r="58" spans="1:11" s="12" customFormat="1" ht="14.25" customHeight="1">
      <c r="A58" s="120"/>
      <c r="B58" s="51" t="s">
        <v>7</v>
      </c>
      <c r="C58" s="149" t="s">
        <v>74</v>
      </c>
      <c r="D58" s="102" t="s">
        <v>30</v>
      </c>
      <c r="E58" s="44">
        <v>1</v>
      </c>
      <c r="F58" s="45" t="s">
        <v>19</v>
      </c>
      <c r="G58" s="44">
        <v>1</v>
      </c>
      <c r="H58" s="44">
        <f>+E58*G58</f>
        <v>1</v>
      </c>
      <c r="I58" s="44">
        <f>+H58*1</f>
        <v>1</v>
      </c>
      <c r="J58" s="114">
        <f>+I58/1200</f>
        <v>0.0008333333333333334</v>
      </c>
      <c r="K58" s="96"/>
    </row>
    <row r="59" spans="1:11" s="12" customFormat="1" ht="14.25" customHeight="1">
      <c r="A59" s="120"/>
      <c r="B59" s="51" t="s">
        <v>7</v>
      </c>
      <c r="C59" s="149" t="s">
        <v>75</v>
      </c>
      <c r="D59" s="102" t="s">
        <v>30</v>
      </c>
      <c r="E59" s="44">
        <v>1</v>
      </c>
      <c r="F59" s="45" t="s">
        <v>19</v>
      </c>
      <c r="G59" s="44">
        <v>1</v>
      </c>
      <c r="H59" s="44">
        <f>+E59*G59</f>
        <v>1</v>
      </c>
      <c r="I59" s="44">
        <f>+H59*1</f>
        <v>1</v>
      </c>
      <c r="J59" s="114">
        <f>+I59/1200</f>
        <v>0.0008333333333333334</v>
      </c>
      <c r="K59" s="96"/>
    </row>
    <row r="60" spans="1:11" s="12" customFormat="1" ht="14.25" customHeight="1">
      <c r="A60" s="120"/>
      <c r="B60" s="51" t="s">
        <v>7</v>
      </c>
      <c r="C60" s="149" t="s">
        <v>76</v>
      </c>
      <c r="D60" s="102" t="s">
        <v>30</v>
      </c>
      <c r="E60" s="44">
        <v>1</v>
      </c>
      <c r="F60" s="45" t="s">
        <v>19</v>
      </c>
      <c r="G60" s="44">
        <v>1</v>
      </c>
      <c r="H60" s="44">
        <f>+E60*G60</f>
        <v>1</v>
      </c>
      <c r="I60" s="44">
        <f>+H60*1</f>
        <v>1</v>
      </c>
      <c r="J60" s="114">
        <f>+I60/1200</f>
        <v>0.0008333333333333334</v>
      </c>
      <c r="K60" s="115"/>
    </row>
    <row r="61" spans="1:11" s="12" customFormat="1" ht="14.25" customHeight="1">
      <c r="A61" s="121"/>
      <c r="B61" s="53"/>
      <c r="C61" s="46"/>
      <c r="D61" s="105"/>
      <c r="E61" s="47"/>
      <c r="F61" s="54"/>
      <c r="G61" s="47"/>
      <c r="H61" s="47"/>
      <c r="I61" s="47"/>
      <c r="J61" s="116"/>
      <c r="K61" s="97"/>
    </row>
    <row r="62" spans="1:13" s="12" customFormat="1" ht="19.5" customHeight="1">
      <c r="A62" s="170" t="s">
        <v>3</v>
      </c>
      <c r="B62" s="171"/>
      <c r="C62" s="171"/>
      <c r="D62" s="171"/>
      <c r="E62" s="171"/>
      <c r="F62" s="171"/>
      <c r="G62" s="171"/>
      <c r="H62" s="144">
        <f>+H56+H50+H37+H31+H25+H19+H13+H44</f>
        <v>260</v>
      </c>
      <c r="I62" s="144">
        <f>+I56+I50+I37+I31+I25+I19+I13+I44</f>
        <v>1353</v>
      </c>
      <c r="J62" s="148">
        <f>+J56+J50+J37+J31+J25+J19+J13+J44</f>
        <v>1.1275000000000002</v>
      </c>
      <c r="K62" s="117"/>
      <c r="L62" s="13">
        <f>I62/1200</f>
        <v>1.1275</v>
      </c>
      <c r="M62" s="12" t="s">
        <v>20</v>
      </c>
    </row>
    <row r="63" spans="1:11" s="12" customFormat="1" ht="19.5" customHeight="1" thickBot="1">
      <c r="A63" s="172" t="s">
        <v>6</v>
      </c>
      <c r="B63" s="173"/>
      <c r="C63" s="173"/>
      <c r="D63" s="173"/>
      <c r="E63" s="173"/>
      <c r="F63" s="173"/>
      <c r="G63" s="173"/>
      <c r="H63" s="145"/>
      <c r="I63" s="146"/>
      <c r="J63" s="147">
        <v>1</v>
      </c>
      <c r="K63" s="118"/>
    </row>
    <row r="64" spans="1:11" ht="15">
      <c r="A64" s="40"/>
      <c r="B64" s="40"/>
      <c r="C64" s="41"/>
      <c r="D64" s="42"/>
      <c r="E64" s="41"/>
      <c r="F64" s="41"/>
      <c r="G64" s="41"/>
      <c r="H64" s="41"/>
      <c r="I64" s="41"/>
      <c r="J64" s="41"/>
      <c r="K64" s="41"/>
    </row>
    <row r="65" spans="3:11" ht="15">
      <c r="C65" s="24"/>
      <c r="D65" s="18"/>
      <c r="E65" s="18"/>
      <c r="F65" s="18"/>
      <c r="G65" s="19"/>
      <c r="H65" s="20"/>
      <c r="I65" s="21"/>
      <c r="J65" s="21"/>
      <c r="K65" s="26"/>
    </row>
    <row r="66" spans="4:11" ht="15">
      <c r="D66" s="18"/>
      <c r="E66" s="18"/>
      <c r="F66" s="18"/>
      <c r="G66" s="19"/>
      <c r="H66" s="22"/>
      <c r="I66" s="27"/>
      <c r="J66" s="23"/>
      <c r="K66" s="14"/>
    </row>
    <row r="67" spans="4:10" ht="15">
      <c r="D67" s="25"/>
      <c r="E67" s="2"/>
      <c r="F67" s="2"/>
      <c r="G67" s="6"/>
      <c r="I67" s="4"/>
      <c r="J67" s="2"/>
    </row>
    <row r="68" spans="4:11" ht="15">
      <c r="D68" s="25"/>
      <c r="E68" s="2"/>
      <c r="G68" s="7"/>
      <c r="H68" s="15"/>
      <c r="I68" s="28"/>
      <c r="J68" s="17"/>
      <c r="K68" s="17"/>
    </row>
    <row r="69" spans="4:11" ht="15">
      <c r="D69" s="25"/>
      <c r="E69" s="2"/>
      <c r="G69" s="7"/>
      <c r="H69" s="15"/>
      <c r="I69" s="28"/>
      <c r="J69" s="17"/>
      <c r="K69" s="17"/>
    </row>
    <row r="70" spans="4:11" ht="15">
      <c r="D70" s="25"/>
      <c r="E70" s="2"/>
      <c r="G70" s="7"/>
      <c r="H70" s="15"/>
      <c r="I70" s="28"/>
      <c r="J70" s="17"/>
      <c r="K70" s="17"/>
    </row>
    <row r="71" spans="4:9" ht="15">
      <c r="D71" s="25"/>
      <c r="E71" s="2"/>
      <c r="I71" s="4"/>
    </row>
    <row r="72" spans="4:9" ht="15">
      <c r="D72" s="25"/>
      <c r="E72" s="2"/>
      <c r="I72" s="4"/>
    </row>
    <row r="73" spans="4:9" ht="15">
      <c r="D73" s="25"/>
      <c r="E73" s="2"/>
      <c r="I73" s="4"/>
    </row>
    <row r="74" spans="4:9" ht="15">
      <c r="D74" s="25"/>
      <c r="E74" s="2"/>
      <c r="I74" s="4"/>
    </row>
    <row r="75" spans="2:9" ht="15">
      <c r="B75" s="30"/>
      <c r="C75" s="16"/>
      <c r="D75" s="31"/>
      <c r="E75" s="32"/>
      <c r="F75" s="16"/>
      <c r="I75" s="4"/>
    </row>
    <row r="76" spans="2:9" ht="15">
      <c r="B76" s="30"/>
      <c r="C76" s="16"/>
      <c r="D76" s="31"/>
      <c r="E76" s="32"/>
      <c r="F76" s="16"/>
      <c r="I76" s="4"/>
    </row>
    <row r="77" spans="2:6" ht="15">
      <c r="B77" s="30"/>
      <c r="C77" s="16"/>
      <c r="D77" s="31"/>
      <c r="E77" s="32"/>
      <c r="F77" s="16"/>
    </row>
    <row r="78" spans="2:9" ht="15">
      <c r="B78" s="30"/>
      <c r="C78" s="16"/>
      <c r="D78" s="31"/>
      <c r="E78" s="32"/>
      <c r="F78" s="16"/>
      <c r="I78" s="29"/>
    </row>
    <row r="79" spans="2:6" ht="15">
      <c r="B79" s="30"/>
      <c r="C79" s="33"/>
      <c r="D79" s="34"/>
      <c r="E79" s="35"/>
      <c r="F79" s="16"/>
    </row>
    <row r="80" spans="2:6" ht="15">
      <c r="B80" s="30"/>
      <c r="C80" s="16"/>
      <c r="D80" s="36"/>
      <c r="E80" s="16"/>
      <c r="F80" s="16"/>
    </row>
    <row r="81" spans="2:6" ht="15">
      <c r="B81" s="30"/>
      <c r="C81" s="16"/>
      <c r="D81" s="32"/>
      <c r="E81" s="16"/>
      <c r="F81" s="16"/>
    </row>
  </sheetData>
  <sheetProtection/>
  <mergeCells count="15">
    <mergeCell ref="B37:C37"/>
    <mergeCell ref="B44:C44"/>
    <mergeCell ref="B50:C50"/>
    <mergeCell ref="A62:G62"/>
    <mergeCell ref="A63:G63"/>
    <mergeCell ref="B56:C56"/>
    <mergeCell ref="B25:C25"/>
    <mergeCell ref="B31:C31"/>
    <mergeCell ref="B19:C19"/>
    <mergeCell ref="A2:C2"/>
    <mergeCell ref="A3:K3"/>
    <mergeCell ref="B10:C10"/>
    <mergeCell ref="B11:C11"/>
    <mergeCell ref="B13:C13"/>
    <mergeCell ref="B8:K8"/>
  </mergeCells>
  <printOptions horizontalCentered="1"/>
  <pageMargins left="0" right="0" top="0" bottom="0" header="0.118110236220472" footer="0.118110236220472"/>
  <pageSetup horizontalDpi="600" verticalDpi="600" orientation="portrait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</dc:creator>
  <cp:keywords/>
  <dc:description/>
  <cp:lastModifiedBy>Windows User</cp:lastModifiedBy>
  <cp:lastPrinted>2017-11-15T15:56:16Z</cp:lastPrinted>
  <dcterms:created xsi:type="dcterms:W3CDTF">2012-01-12T04:09:51Z</dcterms:created>
  <dcterms:modified xsi:type="dcterms:W3CDTF">2018-03-07T07:03:44Z</dcterms:modified>
  <cp:category/>
  <cp:version/>
  <cp:contentType/>
  <cp:contentStatus/>
</cp:coreProperties>
</file>