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DCDE2102-8F1F-4D90-90AD-3DAF653333FC}" xr6:coauthVersionLast="45" xr6:coauthVersionMax="45" xr10:uidLastSave="{00000000-0000-0000-0000-000000000000}"/>
  <bookViews>
    <workbookView xWindow="-120" yWindow="-120" windowWidth="20730" windowHeight="11160" xr2:uid="{F2F22F86-6ED5-4125-8087-6FA16E0F166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13" i="1" l="1"/>
  <c r="P13" i="1"/>
  <c r="T12" i="1"/>
  <c r="N12" i="1"/>
  <c r="M12" i="1"/>
  <c r="L12" i="1"/>
  <c r="K12" i="1"/>
  <c r="J12" i="1"/>
  <c r="I12" i="1"/>
  <c r="F12" i="1"/>
  <c r="F13" i="1" s="1"/>
  <c r="W11" i="1"/>
  <c r="V11" i="1"/>
  <c r="U11" i="1"/>
  <c r="T11" i="1"/>
  <c r="S11" i="1"/>
  <c r="R11" i="1"/>
  <c r="Q11" i="1"/>
  <c r="O11" i="1"/>
  <c r="M11" i="1"/>
  <c r="M13" i="1" s="1"/>
  <c r="L11" i="1"/>
  <c r="N11" i="1" s="1"/>
  <c r="E11" i="1" s="1"/>
  <c r="E13" i="1" s="1"/>
  <c r="K11" i="1"/>
  <c r="J11" i="1"/>
  <c r="I11" i="1"/>
  <c r="H11" i="1"/>
  <c r="G11" i="1"/>
  <c r="W10" i="1"/>
  <c r="V10" i="1"/>
  <c r="V13" i="1" s="1"/>
  <c r="U10" i="1"/>
  <c r="U13" i="1" s="1"/>
  <c r="T10" i="1"/>
  <c r="T13" i="1" s="1"/>
  <c r="S10" i="1"/>
  <c r="S13" i="1" s="1"/>
  <c r="R10" i="1"/>
  <c r="R13" i="1" s="1"/>
  <c r="Q10" i="1"/>
  <c r="O10" i="1"/>
  <c r="O13" i="1" s="1"/>
  <c r="N10" i="1"/>
  <c r="N13" i="1" s="1"/>
  <c r="M10" i="1"/>
  <c r="L10" i="1"/>
  <c r="L13" i="1" s="1"/>
  <c r="K10" i="1"/>
  <c r="K13" i="1" s="1"/>
  <c r="J10" i="1"/>
  <c r="J13" i="1" s="1"/>
  <c r="H10" i="1"/>
  <c r="H13" i="1" s="1"/>
  <c r="G10" i="1"/>
  <c r="I10" i="1" s="1"/>
  <c r="I13" i="1" s="1"/>
  <c r="D10" i="1"/>
  <c r="D13" i="1" s="1"/>
  <c r="V14" i="1" l="1"/>
  <c r="Q13" i="1"/>
  <c r="G13" i="1"/>
  <c r="C10" i="1"/>
  <c r="C13" i="1" s="1"/>
</calcChain>
</file>

<file path=xl/sharedStrings.xml><?xml version="1.0" encoding="utf-8"?>
<sst xmlns="http://schemas.openxmlformats.org/spreadsheetml/2006/main" count="38" uniqueCount="33">
  <si>
    <t xml:space="preserve">DATA KERAGAAN UMKM KABUPATEN DEMAK </t>
  </si>
  <si>
    <t>PROVINSI JAWA TENGAH</t>
  </si>
  <si>
    <t>TAHUN 2025</t>
  </si>
  <si>
    <t>TRIWULAN II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</si>
  <si>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</si>
  <si>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</si>
  <si>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</si>
  <si>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</si>
  <si>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</si>
  <si>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</si>
  <si>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</si>
  <si>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</si>
  <si>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</si>
  <si>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</si>
  <si>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</si>
  <si>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</si>
  <si>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</si>
  <si>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</si>
  <si>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</si>
  <si>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</si>
  <si>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</si>
  <si>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</si>
  <si>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</si>
  <si>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</si>
  <si>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</si>
  <si>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</si>
  <si>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</si>
  <si>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</si>
  <si>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</si>
  <si>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</si>
  <si>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</si>
  <si>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Sumber Data  : Dindagkop UKM Kab. Demak</t>
  </si>
  <si>
    <t>No : 1152 Jumlah Aset UMKM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</si>
</sst>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name val="Arial"/>
      <family val="2"/>
    </font>
    <font>
      <b/>
      <u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" fontId="6" fillId="0" borderId="0" xfId="0" applyNumberFormat="1" applyFont="1" applyAlignment="1">
      <alignment vertical="center"/>
    </xf>
    <xf numFmtId="43" fontId="6" fillId="0" borderId="0" xfId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0" fontId="8" fillId="2" borderId="0" xfId="3" applyFont="1" applyFill="1" applyAlignment="1">
      <alignment vertical="top"/>
    </xf>
    <xf numFmtId="3" fontId="3" fillId="0" borderId="0" xfId="0" applyNumberFormat="1" applyFont="1" applyAlignment="1">
      <alignment horizontal="right" vertical="top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vertical="center"/>
    </xf>
    <xf numFmtId="1" fontId="9" fillId="0" borderId="0" xfId="2" applyNumberFormat="1" applyFont="1" applyAlignment="1">
      <alignment vertical="center"/>
    </xf>
    <xf numFmtId="3" fontId="9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3" fontId="3" fillId="0" borderId="0" xfId="0" applyNumberFormat="1" applyFont="1" applyAlignment="1">
      <alignment vertical="top"/>
    </xf>
    <xf numFmtId="164" fontId="9" fillId="0" borderId="0" xfId="1" applyNumberFormat="1" applyFont="1" applyAlignment="1">
      <alignment vertical="center"/>
    </xf>
    <xf numFmtId="4" fontId="9" fillId="0" borderId="0" xfId="0" applyNumberFormat="1" applyFont="1" applyAlignment="1">
      <alignment vertical="center"/>
    </xf>
    <xf numFmtId="1" fontId="10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6" fillId="0" borderId="0" xfId="0" applyFont="1"/>
    <xf numFmtId="0" fontId="9" fillId="0" borderId="0" xfId="0" applyFont="1"/>
    <xf numFmtId="3" fontId="9" fillId="0" borderId="0" xfId="0" applyNumberFormat="1" applyFont="1"/>
    <xf numFmtId="3" fontId="3" fillId="0" borderId="0" xfId="0" applyNumberFormat="1" applyFont="1"/>
    <xf numFmtId="0" fontId="5" fillId="0" borderId="0" xfId="0" applyFont="1"/>
    <xf numFmtId="3" fontId="6" fillId="2" borderId="0" xfId="3" quotePrefix="1" applyNumberFormat="1" applyFont="1" applyFill="1" applyAlignment="1">
      <alignment horizontal="left" vertical="top"/>
    </xf>
    <xf numFmtId="1" fontId="9" fillId="0" borderId="0" xfId="0" applyNumberFormat="1" applyFont="1"/>
    <xf numFmtId="41" fontId="9" fillId="0" borderId="0" xfId="0" applyNumberFormat="1" applyFont="1"/>
    <xf numFmtId="3" fontId="11" fillId="0" borderId="0" xfId="0" applyNumberFormat="1" applyFont="1" applyAlignment="1">
      <alignment horizontal="center" vertical="top"/>
    </xf>
    <xf numFmtId="41" fontId="9" fillId="0" borderId="0" xfId="2" applyFont="1" applyBorder="1"/>
    <xf numFmtId="0" fontId="9" fillId="0" borderId="0" xfId="0" quotePrefix="1" applyFont="1"/>
    <xf numFmtId="0" fontId="9" fillId="0" borderId="0" xfId="0" applyFont="1" applyAlignment="1">
      <alignment horizontal="center"/>
    </xf>
    <xf numFmtId="2" fontId="9" fillId="0" borderId="0" xfId="0" applyNumberFormat="1" applyFont="1"/>
    <xf numFmtId="3" fontId="12" fillId="0" borderId="0" xfId="0" applyNumberFormat="1" applyFont="1" applyAlignment="1">
      <alignment horizontal="center" vertical="top"/>
    </xf>
    <xf numFmtId="3" fontId="6" fillId="0" borderId="0" xfId="0" applyNumberFormat="1" applyFont="1"/>
    <xf numFmtId="0" fontId="12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3" fontId="4" fillId="3" borderId="1" xfId="0" applyNumberFormat="1" applyFont="1" applyFill="1" applyBorder="1" applyAlignment="1">
      <alignment horizontal="center" vertical="center"/>
    </xf>
  </cellXfs>
  <cellStyles count="4">
    <cellStyle name="Comma" xfId="1" builtinId="3"/>
    <cellStyle name="Comma [0]" xfId="2" builtinId="6"/>
    <cellStyle name="Normal" xfId="0" builtinId="0"/>
    <cellStyle name="Normal 5" xfId="3" xr:uid="{58F869B3-2E25-44B4-AC3E-0EEB0298F4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BE185-4F16-4047-A58D-D319C9159A30}">
  <dimension ref="A1:W27"/>
  <sheetViews>
    <sheetView tabSelected="1" workbookViewId="0">
      <selection activeCell="A4" sqref="A4:W4"/>
    </sheetView>
  </sheetViews>
  <sheetFormatPr defaultRowHeight="15" x14ac:dyDescent="0.25"/>
  <cols>
    <col min="1" max="1" width="6" customWidth="1"/>
    <col min="2" max="2" width="11.28515625" customWidth="1"/>
    <col min="7" max="7" width="11.5703125" customWidth="1"/>
    <col min="8" max="9" width="11.85546875" customWidth="1"/>
    <col min="10" max="10" width="20.85546875" customWidth="1"/>
    <col min="11" max="11" width="26.140625" customWidth="1"/>
  </cols>
  <sheetData>
    <row r="1" spans="1:23" ht="18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</row>
    <row r="2" spans="1:23" ht="18" x14ac:dyDescent="0.25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18" x14ac:dyDescent="0.25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</row>
    <row r="4" spans="1:23" ht="18" x14ac:dyDescent="0.25">
      <c r="A4" s="52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</row>
    <row r="5" spans="1:23" x14ac:dyDescent="0.25">
      <c r="A5" s="1" t="s">
        <v>32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8.5" x14ac:dyDescent="0.25">
      <c r="A7" s="50" t="s">
        <v>4</v>
      </c>
      <c r="B7" s="50" t="s">
        <v>5</v>
      </c>
      <c r="C7" s="53" t="s">
        <v>6</v>
      </c>
      <c r="D7" s="53" t="s">
        <v>7</v>
      </c>
      <c r="E7" s="53" t="s">
        <v>8</v>
      </c>
      <c r="F7" s="53" t="s">
        <v>9</v>
      </c>
      <c r="G7" s="50" t="s">
        <v>10</v>
      </c>
      <c r="H7" s="50"/>
      <c r="I7" s="50"/>
      <c r="J7" s="2" t="s">
        <v>11</v>
      </c>
      <c r="K7" s="2" t="s">
        <v>12</v>
      </c>
      <c r="L7" s="50" t="s">
        <v>13</v>
      </c>
      <c r="M7" s="50"/>
      <c r="N7" s="50"/>
      <c r="O7" s="50" t="s">
        <v>14</v>
      </c>
      <c r="P7" s="50"/>
      <c r="Q7" s="50"/>
      <c r="R7" s="50"/>
      <c r="S7" s="50"/>
      <c r="T7" s="50"/>
      <c r="U7" s="50"/>
      <c r="V7" s="50"/>
      <c r="W7" s="50"/>
    </row>
    <row r="8" spans="1:23" x14ac:dyDescent="0.25">
      <c r="A8" s="50"/>
      <c r="B8" s="50"/>
      <c r="C8" s="53"/>
      <c r="D8" s="53"/>
      <c r="E8" s="53"/>
      <c r="F8" s="53"/>
      <c r="G8" s="3" t="s">
        <v>15</v>
      </c>
      <c r="H8" s="3" t="s">
        <v>16</v>
      </c>
      <c r="I8" s="3" t="s">
        <v>17</v>
      </c>
      <c r="J8" s="3" t="s">
        <v>18</v>
      </c>
      <c r="K8" s="3" t="s">
        <v>18</v>
      </c>
      <c r="L8" s="3" t="s">
        <v>15</v>
      </c>
      <c r="M8" s="3" t="s">
        <v>16</v>
      </c>
      <c r="N8" s="3" t="s">
        <v>17</v>
      </c>
      <c r="O8" s="3">
        <v>1</v>
      </c>
      <c r="P8" s="3">
        <v>2</v>
      </c>
      <c r="Q8" s="3">
        <v>3</v>
      </c>
      <c r="R8" s="3">
        <v>4</v>
      </c>
      <c r="S8" s="3">
        <v>5</v>
      </c>
      <c r="T8" s="3">
        <v>6</v>
      </c>
      <c r="U8" s="3">
        <v>7</v>
      </c>
      <c r="V8" s="3">
        <v>8</v>
      </c>
      <c r="W8" s="3">
        <v>9</v>
      </c>
    </row>
    <row r="9" spans="1:23" x14ac:dyDescent="0.25">
      <c r="A9" s="4">
        <v>1</v>
      </c>
      <c r="B9" s="4">
        <v>2</v>
      </c>
      <c r="C9" s="51">
        <v>3</v>
      </c>
      <c r="D9" s="51"/>
      <c r="E9" s="51"/>
      <c r="F9" s="51"/>
      <c r="G9" s="51">
        <v>4</v>
      </c>
      <c r="H9" s="51"/>
      <c r="I9" s="51"/>
      <c r="J9" s="4">
        <v>5</v>
      </c>
      <c r="K9" s="4">
        <v>6</v>
      </c>
      <c r="L9" s="51">
        <v>7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</row>
    <row r="10" spans="1:23" x14ac:dyDescent="0.25">
      <c r="A10" s="3" t="s">
        <v>19</v>
      </c>
      <c r="B10" s="5" t="s">
        <v>20</v>
      </c>
      <c r="C10" s="6">
        <f>D10+E11+F12</f>
        <v>43747</v>
      </c>
      <c r="D10" s="6">
        <f>L10+M10</f>
        <v>38288</v>
      </c>
      <c r="E10" s="7"/>
      <c r="F10" s="7"/>
      <c r="G10" s="7">
        <f>20167+67+1220+190</f>
        <v>21644</v>
      </c>
      <c r="H10" s="6">
        <f>34528+289+1928+248</f>
        <v>36993</v>
      </c>
      <c r="I10" s="7">
        <f>G10+H10</f>
        <v>58637</v>
      </c>
      <c r="J10" s="7">
        <f>128605412000+96090600+115257102896+32900000001+523225000</f>
        <v>277381830497</v>
      </c>
      <c r="K10" s="7">
        <f>847281765200+96090600+980000000+115257102896+5000000000+5000000000+294355099540</f>
        <v>1267970058236</v>
      </c>
      <c r="L10" s="7">
        <f>13384-359+925+482+2018+53</f>
        <v>16503</v>
      </c>
      <c r="M10" s="7">
        <f>15506-359+236+1928+74+2235+100+2018+47</f>
        <v>21785</v>
      </c>
      <c r="N10" s="7">
        <f>L10+M10</f>
        <v>38288</v>
      </c>
      <c r="O10" s="6">
        <f>8620+36+49+196+326+10+159</f>
        <v>9396</v>
      </c>
      <c r="P10" s="6">
        <v>0</v>
      </c>
      <c r="Q10" s="6">
        <f>1479+51+260+1000+35+50</f>
        <v>2875</v>
      </c>
      <c r="R10" s="6">
        <f>441+12+234+387+831</f>
        <v>1905</v>
      </c>
      <c r="S10" s="6">
        <f>440+26+526+241+57+59</f>
        <v>1349</v>
      </c>
      <c r="T10" s="6">
        <f>11768+527+328+755+903+2864-3776+2963+2306+127+246+65+200+608</f>
        <v>19884</v>
      </c>
      <c r="U10" s="6">
        <f>281+9+45+24</f>
        <v>359</v>
      </c>
      <c r="V10" s="6">
        <f>691+9+3+7+13+9</f>
        <v>732</v>
      </c>
      <c r="W10" s="6">
        <f>1054+19+656+59</f>
        <v>1788</v>
      </c>
    </row>
    <row r="11" spans="1:23" x14ac:dyDescent="0.25">
      <c r="A11" s="5"/>
      <c r="B11" s="5"/>
      <c r="C11" s="7"/>
      <c r="D11" s="7"/>
      <c r="E11" s="6">
        <f>N11</f>
        <v>5051</v>
      </c>
      <c r="F11" s="7"/>
      <c r="G11" s="7">
        <f>7137+169+462+109+17+100</f>
        <v>7994</v>
      </c>
      <c r="H11" s="6">
        <f>4967+269+522+201+17+157</f>
        <v>6133</v>
      </c>
      <c r="I11" s="7">
        <f>G11+H11</f>
        <v>14127</v>
      </c>
      <c r="J11" s="7">
        <f>338496090600+96090600+423568908891+43876600002+115257102896+7794199321+3125520000</f>
        <v>932214512310</v>
      </c>
      <c r="K11" s="7">
        <f>432710428526+96090600+272284463132+24230550000+115257102896+50000000000+50000000000+1925225000</f>
        <v>946503860154</v>
      </c>
      <c r="L11" s="7">
        <f>2823+101+19+6+100+5+37+100-407</f>
        <v>2784</v>
      </c>
      <c r="M11" s="7">
        <f>1742+40+79+80+20+63+15+20-57+157-300+408</f>
        <v>2267</v>
      </c>
      <c r="N11" s="7">
        <f>L11+M11</f>
        <v>5051</v>
      </c>
      <c r="O11" s="6">
        <f>1232+2+4</f>
        <v>1238</v>
      </c>
      <c r="P11" s="6">
        <v>0</v>
      </c>
      <c r="Q11" s="6">
        <f>419+5+9+6+9-50</f>
        <v>398</v>
      </c>
      <c r="R11" s="6">
        <f>127+3+4+25+30</f>
        <v>189</v>
      </c>
      <c r="S11" s="6">
        <f>180+7+9+16+9</f>
        <v>221</v>
      </c>
      <c r="T11" s="6">
        <f>1695+22+39+12+T23+1093+20-200-607+57+200-299</f>
        <v>2032</v>
      </c>
      <c r="U11" s="6">
        <f>119+5+9+14</f>
        <v>147</v>
      </c>
      <c r="V11" s="6">
        <f>467+5+13+16+16+6</f>
        <v>523</v>
      </c>
      <c r="W11" s="6">
        <f>272+3+6+1+16+5</f>
        <v>303</v>
      </c>
    </row>
    <row r="12" spans="1:23" x14ac:dyDescent="0.25">
      <c r="A12" s="5"/>
      <c r="B12" s="5"/>
      <c r="C12" s="7"/>
      <c r="D12" s="7"/>
      <c r="E12" s="7"/>
      <c r="F12" s="6">
        <f>L12+M12</f>
        <v>408</v>
      </c>
      <c r="G12" s="7">
        <v>17117</v>
      </c>
      <c r="H12" s="3">
        <v>6811</v>
      </c>
      <c r="I12" s="7">
        <f>G12+H12</f>
        <v>23928</v>
      </c>
      <c r="J12" s="7">
        <f>4958993960000+8993960000</f>
        <v>4967987920000</v>
      </c>
      <c r="K12" s="7">
        <f>8138917478610+8993960000</f>
        <v>8147911438610</v>
      </c>
      <c r="L12" s="7">
        <f>336+3</f>
        <v>339</v>
      </c>
      <c r="M12" s="7">
        <f>66+3</f>
        <v>69</v>
      </c>
      <c r="N12" s="7">
        <f>L12+M12</f>
        <v>408</v>
      </c>
      <c r="O12" s="6">
        <v>60</v>
      </c>
      <c r="P12" s="6">
        <v>1</v>
      </c>
      <c r="Q12" s="6">
        <v>82</v>
      </c>
      <c r="R12" s="6">
        <v>2</v>
      </c>
      <c r="S12" s="6">
        <v>12</v>
      </c>
      <c r="T12" s="6">
        <f>93+7</f>
        <v>100</v>
      </c>
      <c r="U12" s="6">
        <v>3</v>
      </c>
      <c r="V12" s="6">
        <v>148</v>
      </c>
      <c r="W12" s="6">
        <v>0</v>
      </c>
    </row>
    <row r="13" spans="1:23" x14ac:dyDescent="0.25">
      <c r="A13" s="5"/>
      <c r="B13" s="8" t="s">
        <v>17</v>
      </c>
      <c r="C13" s="9">
        <f>C10</f>
        <v>43747</v>
      </c>
      <c r="D13" s="9">
        <f>D10</f>
        <v>38288</v>
      </c>
      <c r="E13" s="9">
        <f>E11</f>
        <v>5051</v>
      </c>
      <c r="F13" s="9">
        <f>F12</f>
        <v>408</v>
      </c>
      <c r="G13" s="9">
        <f>SUM(G10:G12)</f>
        <v>46755</v>
      </c>
      <c r="H13" s="9">
        <f>SUM(H10:H12)</f>
        <v>49937</v>
      </c>
      <c r="I13" s="9">
        <f>SUM(I10:I12)</f>
        <v>96692</v>
      </c>
      <c r="J13" s="54">
        <f t="shared" ref="J13:M13" si="0">SUM(J10:J12)</f>
        <v>6177584262807</v>
      </c>
      <c r="K13" s="10">
        <f t="shared" si="0"/>
        <v>10362385357000</v>
      </c>
      <c r="L13" s="9">
        <f t="shared" si="0"/>
        <v>19626</v>
      </c>
      <c r="M13" s="9">
        <f t="shared" si="0"/>
        <v>24121</v>
      </c>
      <c r="N13" s="9">
        <f>SUM(N10:N12)</f>
        <v>43747</v>
      </c>
      <c r="O13" s="9">
        <f>SUM(O10:O12)</f>
        <v>10694</v>
      </c>
      <c r="P13" s="9">
        <f t="shared" ref="P13:W13" si="1">SUM(P10:P12)</f>
        <v>1</v>
      </c>
      <c r="Q13" s="9">
        <f t="shared" si="1"/>
        <v>3355</v>
      </c>
      <c r="R13" s="9">
        <f t="shared" si="1"/>
        <v>2096</v>
      </c>
      <c r="S13" s="9">
        <f t="shared" si="1"/>
        <v>1582</v>
      </c>
      <c r="T13" s="9">
        <f>SUM(T10:T12)</f>
        <v>22016</v>
      </c>
      <c r="U13" s="9">
        <f t="shared" si="1"/>
        <v>509</v>
      </c>
      <c r="V13" s="9">
        <f t="shared" si="1"/>
        <v>1403</v>
      </c>
      <c r="W13" s="9">
        <f t="shared" si="1"/>
        <v>2091</v>
      </c>
    </row>
    <row r="14" spans="1:23" x14ac:dyDescent="0.25">
      <c r="A14" s="11"/>
      <c r="B14" s="11"/>
      <c r="C14" s="12"/>
      <c r="D14" s="12"/>
      <c r="E14" s="12"/>
      <c r="F14" s="12"/>
      <c r="G14" s="11"/>
      <c r="H14" s="11"/>
      <c r="I14" s="11"/>
      <c r="J14" s="11"/>
      <c r="K14" s="11"/>
      <c r="L14" s="12"/>
      <c r="M14" s="11"/>
      <c r="N14" s="11"/>
      <c r="O14" s="13"/>
      <c r="P14" s="13"/>
      <c r="Q14" s="13"/>
      <c r="R14" s="13"/>
      <c r="S14" s="13"/>
      <c r="T14" s="13"/>
      <c r="U14" s="13"/>
      <c r="V14" s="14">
        <f>V13+W13</f>
        <v>3494</v>
      </c>
      <c r="W14" s="13"/>
    </row>
    <row r="15" spans="1:23" x14ac:dyDescent="0.25">
      <c r="A15" s="11"/>
      <c r="B15" s="11"/>
      <c r="C15" s="12"/>
      <c r="D15" s="12"/>
      <c r="E15" s="15"/>
      <c r="F15" s="15"/>
      <c r="G15" s="16"/>
      <c r="H15" s="15"/>
      <c r="I15" s="16"/>
      <c r="J15" s="17"/>
      <c r="K15" s="18"/>
      <c r="L15" s="15"/>
      <c r="M15" s="15"/>
      <c r="N15" s="16"/>
      <c r="O15" s="19"/>
      <c r="P15" s="19"/>
      <c r="Q15" s="13"/>
      <c r="R15" s="13"/>
      <c r="S15" s="13"/>
      <c r="T15" s="13"/>
      <c r="U15" s="13"/>
      <c r="V15" s="19"/>
      <c r="W15" s="13"/>
    </row>
    <row r="16" spans="1:23" x14ac:dyDescent="0.25">
      <c r="A16" s="20" t="s">
        <v>21</v>
      </c>
      <c r="B16" s="21"/>
      <c r="C16" s="12"/>
      <c r="D16" s="12"/>
      <c r="E16" s="15"/>
      <c r="F16" s="22"/>
      <c r="G16" s="22"/>
      <c r="H16" s="23"/>
      <c r="I16" s="23"/>
      <c r="J16" s="24"/>
      <c r="K16" s="25"/>
      <c r="L16" s="23"/>
      <c r="M16" s="23"/>
      <c r="N16" s="22"/>
      <c r="O16" s="13"/>
      <c r="P16" s="26"/>
      <c r="Q16" s="26"/>
      <c r="R16" s="27"/>
      <c r="S16" s="26"/>
      <c r="T16" s="26"/>
      <c r="U16" s="26"/>
      <c r="V16" s="26"/>
      <c r="W16" s="14"/>
    </row>
    <row r="17" spans="1:23" x14ac:dyDescent="0.25">
      <c r="A17" s="28" t="s">
        <v>22</v>
      </c>
      <c r="B17" s="21"/>
      <c r="C17" s="12"/>
      <c r="D17" s="12"/>
      <c r="E17" s="15"/>
      <c r="F17" s="22"/>
      <c r="G17" s="23"/>
      <c r="H17" s="23"/>
      <c r="I17" s="22"/>
      <c r="J17" s="24"/>
      <c r="K17" s="29"/>
      <c r="L17" s="22"/>
      <c r="M17" s="23"/>
      <c r="N17" s="23"/>
      <c r="O17" s="13"/>
      <c r="P17" s="26"/>
      <c r="Q17" s="26"/>
      <c r="R17" s="27"/>
      <c r="S17" s="26"/>
      <c r="T17" s="26"/>
      <c r="U17" s="26"/>
      <c r="V17" s="26"/>
      <c r="W17" s="14"/>
    </row>
    <row r="18" spans="1:23" x14ac:dyDescent="0.25">
      <c r="A18" s="28" t="s">
        <v>23</v>
      </c>
      <c r="B18" s="21"/>
      <c r="C18" s="12"/>
      <c r="D18" s="12"/>
      <c r="E18" s="15"/>
      <c r="F18" s="30"/>
      <c r="G18" s="23"/>
      <c r="H18" s="23"/>
      <c r="I18" s="23"/>
      <c r="J18" s="24"/>
      <c r="K18" s="31"/>
      <c r="L18" s="23"/>
      <c r="M18" s="23"/>
      <c r="N18" s="23"/>
      <c r="O18" s="32"/>
      <c r="P18" s="26"/>
      <c r="Q18" s="26"/>
      <c r="R18" s="27"/>
      <c r="S18" s="26"/>
      <c r="T18" s="26"/>
      <c r="U18" s="26"/>
      <c r="V18" s="26"/>
      <c r="W18" s="14"/>
    </row>
    <row r="19" spans="1:23" x14ac:dyDescent="0.25">
      <c r="A19" s="28" t="s">
        <v>24</v>
      </c>
      <c r="B19" s="21"/>
      <c r="C19" s="11"/>
      <c r="D19" s="12"/>
      <c r="E19" s="15"/>
      <c r="F19" s="22"/>
      <c r="G19" s="22"/>
      <c r="H19" s="22"/>
      <c r="I19" s="23"/>
      <c r="J19" s="24"/>
      <c r="K19" s="24"/>
      <c r="L19" s="22"/>
      <c r="M19" s="23"/>
      <c r="N19" s="23"/>
      <c r="O19" s="13"/>
      <c r="P19" s="13"/>
      <c r="Q19" s="13"/>
      <c r="R19" s="13"/>
      <c r="S19" s="13"/>
      <c r="T19" s="13"/>
      <c r="U19" s="13"/>
      <c r="V19" s="13"/>
      <c r="W19" s="13"/>
    </row>
    <row r="20" spans="1:23" x14ac:dyDescent="0.25">
      <c r="A20" s="28" t="s">
        <v>25</v>
      </c>
      <c r="B20" s="21"/>
      <c r="C20" s="1"/>
      <c r="D20" s="1"/>
      <c r="E20" s="33"/>
      <c r="F20" s="34"/>
      <c r="G20" s="35"/>
      <c r="H20" s="22"/>
      <c r="I20" s="34"/>
      <c r="J20" s="36"/>
      <c r="K20" s="35"/>
      <c r="L20" s="34"/>
      <c r="M20" s="34"/>
      <c r="N20" s="34"/>
      <c r="O20" s="1"/>
      <c r="P20" s="34"/>
      <c r="Q20" s="34"/>
      <c r="R20" s="27"/>
      <c r="S20" s="34"/>
      <c r="T20" s="34"/>
      <c r="U20" s="34"/>
      <c r="V20" s="34"/>
      <c r="W20" s="37"/>
    </row>
    <row r="21" spans="1:23" x14ac:dyDescent="0.25">
      <c r="A21" s="38" t="s">
        <v>26</v>
      </c>
      <c r="B21" s="21"/>
      <c r="C21" s="1"/>
      <c r="D21" s="1"/>
      <c r="E21" s="33"/>
      <c r="F21" s="35"/>
      <c r="G21" s="34"/>
      <c r="H21" s="35"/>
      <c r="I21" s="34"/>
      <c r="J21" s="34"/>
      <c r="K21" s="34"/>
      <c r="L21" s="34"/>
      <c r="M21" s="34"/>
      <c r="N21" s="34"/>
      <c r="O21" s="36"/>
      <c r="P21" s="34"/>
      <c r="Q21" s="35"/>
      <c r="R21" s="27"/>
      <c r="S21" s="35"/>
      <c r="T21" s="34"/>
      <c r="U21" s="34"/>
      <c r="V21" s="34"/>
      <c r="W21" s="37"/>
    </row>
    <row r="22" spans="1:23" x14ac:dyDescent="0.25">
      <c r="A22" s="38" t="s">
        <v>27</v>
      </c>
      <c r="B22" s="21"/>
      <c r="C22" s="1"/>
      <c r="D22" s="1"/>
      <c r="E22" s="33"/>
      <c r="F22" s="34"/>
      <c r="G22" s="34"/>
      <c r="H22" s="34"/>
      <c r="I22" s="35"/>
      <c r="J22" s="39"/>
      <c r="K22" s="40"/>
      <c r="L22" s="34"/>
      <c r="M22" s="34"/>
      <c r="N22" s="34"/>
      <c r="O22" s="1"/>
      <c r="P22" s="34"/>
      <c r="Q22" s="34"/>
      <c r="R22" s="41"/>
      <c r="S22" s="34"/>
      <c r="T22" s="34"/>
      <c r="U22" s="34"/>
      <c r="V22" s="35"/>
      <c r="W22" s="37"/>
    </row>
    <row r="23" spans="1:23" x14ac:dyDescent="0.25">
      <c r="A23" s="38" t="s">
        <v>28</v>
      </c>
      <c r="B23" s="21"/>
      <c r="C23" s="1"/>
      <c r="D23" s="1"/>
      <c r="E23" s="33"/>
      <c r="F23" s="34"/>
      <c r="G23" s="34"/>
      <c r="H23" s="34"/>
      <c r="I23" s="34"/>
      <c r="J23" s="34"/>
      <c r="K23" s="42"/>
      <c r="L23" s="34"/>
      <c r="M23" s="35"/>
      <c r="N23" s="34"/>
      <c r="O23" s="36"/>
      <c r="P23" s="34"/>
      <c r="Q23" s="34"/>
      <c r="R23" s="27"/>
      <c r="S23" s="35"/>
      <c r="T23" s="34"/>
      <c r="U23" s="34"/>
      <c r="V23" s="34"/>
      <c r="W23" s="37"/>
    </row>
    <row r="24" spans="1:23" x14ac:dyDescent="0.25">
      <c r="A24" s="38" t="s">
        <v>29</v>
      </c>
      <c r="B24" s="21"/>
      <c r="C24" s="1"/>
      <c r="D24" s="1"/>
      <c r="E24" s="33"/>
      <c r="F24" s="34"/>
      <c r="G24" s="34"/>
      <c r="H24" s="35"/>
      <c r="I24" s="34"/>
      <c r="J24" s="34"/>
      <c r="K24" s="43"/>
      <c r="L24" s="34"/>
      <c r="M24" s="34"/>
      <c r="N24" s="34"/>
      <c r="O24" s="1"/>
      <c r="P24" s="34"/>
      <c r="Q24" s="34"/>
      <c r="R24" s="27"/>
      <c r="S24" s="34"/>
      <c r="T24" s="34"/>
      <c r="U24" s="34"/>
      <c r="V24" s="34"/>
      <c r="W24" s="37"/>
    </row>
    <row r="25" spans="1:23" x14ac:dyDescent="0.25">
      <c r="A25" s="38" t="s">
        <v>30</v>
      </c>
      <c r="B25" s="21"/>
      <c r="C25" s="1"/>
      <c r="D25" s="1"/>
      <c r="E25" s="33"/>
      <c r="F25" s="35"/>
      <c r="G25" s="34"/>
      <c r="H25" s="34"/>
      <c r="I25" s="34"/>
      <c r="J25" s="34"/>
      <c r="K25" s="34"/>
      <c r="L25" s="44"/>
      <c r="M25" s="42"/>
      <c r="N25" s="49"/>
      <c r="O25" s="45"/>
      <c r="P25" s="34"/>
      <c r="Q25" s="34"/>
      <c r="R25" s="46"/>
      <c r="S25" s="34"/>
      <c r="T25" s="34"/>
      <c r="U25" s="34"/>
      <c r="V25" s="34"/>
      <c r="W25" s="37"/>
    </row>
    <row r="26" spans="1:23" x14ac:dyDescent="0.25">
      <c r="A26" s="1"/>
      <c r="B26" s="1"/>
      <c r="C26" s="1"/>
      <c r="D26" s="1"/>
      <c r="E26" s="47"/>
      <c r="F26" s="35"/>
      <c r="G26" s="34"/>
      <c r="H26" s="34"/>
      <c r="I26" s="34"/>
      <c r="J26" s="34"/>
      <c r="K26" s="34"/>
      <c r="L26" s="44"/>
      <c r="M26" s="42"/>
      <c r="N26" s="49"/>
      <c r="O26" s="34"/>
      <c r="P26" s="34"/>
      <c r="Q26" s="34"/>
      <c r="R26" s="48"/>
      <c r="S26" s="34"/>
      <c r="T26" s="34"/>
      <c r="U26" s="34"/>
      <c r="V26" s="34"/>
      <c r="W26" s="37"/>
    </row>
    <row r="27" spans="1:23" x14ac:dyDescent="0.25">
      <c r="G27" t="s">
        <v>31</v>
      </c>
    </row>
  </sheetData>
  <mergeCells count="18">
    <mergeCell ref="A1:W1"/>
    <mergeCell ref="A2:W2"/>
    <mergeCell ref="A3:W3"/>
    <mergeCell ref="A4:W4"/>
    <mergeCell ref="A7:A8"/>
    <mergeCell ref="B7:B8"/>
    <mergeCell ref="C7:C8"/>
    <mergeCell ref="D7:D8"/>
    <mergeCell ref="E7:E8"/>
    <mergeCell ref="F7:F8"/>
    <mergeCell ref="N25:N26"/>
    <mergeCell ref="G7:I7"/>
    <mergeCell ref="L7:N7"/>
    <mergeCell ref="O7:W7"/>
    <mergeCell ref="C9:F9"/>
    <mergeCell ref="G9:I9"/>
    <mergeCell ref="L9:N9"/>
    <mergeCell ref="O9:W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2025-07-14T07:57:40Z</dcterms:created>
  <dcterms:modified xsi:type="dcterms:W3CDTF">2025-07-15T00:58:35Z</dcterms:modified>
</cp:coreProperties>
</file>