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zal\Downloads\mas RIZAL tri wulan 3\"/>
    </mc:Choice>
  </mc:AlternateContent>
  <xr:revisionPtr revIDLastSave="0" documentId="13_ncr:1_{FE3D66CA-6197-4EB2-9D9B-7293EE2618A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292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9" i="11" l="1"/>
  <c r="D19" i="11"/>
  <c r="I18" i="11"/>
  <c r="H18" i="11"/>
  <c r="G18" i="11"/>
  <c r="F18" i="11"/>
  <c r="C18" i="11"/>
  <c r="J18" i="11" s="1"/>
  <c r="I17" i="11"/>
  <c r="J17" i="11" s="1"/>
  <c r="H17" i="11"/>
  <c r="G17" i="11"/>
  <c r="F17" i="11"/>
  <c r="C17" i="11"/>
  <c r="I16" i="11"/>
  <c r="H16" i="11"/>
  <c r="G16" i="11"/>
  <c r="F16" i="11"/>
  <c r="C16" i="11"/>
  <c r="I15" i="11"/>
  <c r="H15" i="11"/>
  <c r="G15" i="11"/>
  <c r="F15" i="11"/>
  <c r="C15" i="11"/>
  <c r="I14" i="11"/>
  <c r="H14" i="11"/>
  <c r="G14" i="11"/>
  <c r="F14" i="11"/>
  <c r="C14" i="11"/>
  <c r="I13" i="11"/>
  <c r="H13" i="11"/>
  <c r="G13" i="11"/>
  <c r="F13" i="11"/>
  <c r="C13" i="11"/>
  <c r="I12" i="11"/>
  <c r="H12" i="11"/>
  <c r="G12" i="11"/>
  <c r="F12" i="11"/>
  <c r="C12" i="11"/>
  <c r="I11" i="11"/>
  <c r="H11" i="11"/>
  <c r="G11" i="11"/>
  <c r="C11" i="11"/>
  <c r="I10" i="11"/>
  <c r="H10" i="11"/>
  <c r="G10" i="11"/>
  <c r="F10" i="11"/>
  <c r="C10" i="11"/>
  <c r="J10" i="11" s="1"/>
  <c r="I9" i="11"/>
  <c r="H9" i="11"/>
  <c r="G9" i="11"/>
  <c r="F9" i="11"/>
  <c r="C9" i="11"/>
  <c r="I8" i="11"/>
  <c r="H8" i="11"/>
  <c r="G8" i="11"/>
  <c r="F8" i="11"/>
  <c r="J8" i="11" s="1"/>
  <c r="C8" i="11"/>
  <c r="I7" i="11"/>
  <c r="H7" i="11"/>
  <c r="G7" i="11"/>
  <c r="F7" i="11"/>
  <c r="C7" i="11"/>
  <c r="J7" i="11" s="1"/>
  <c r="I6" i="11"/>
  <c r="J6" i="11" s="1"/>
  <c r="H6" i="11"/>
  <c r="G6" i="11"/>
  <c r="F6" i="11"/>
  <c r="C6" i="11"/>
  <c r="I5" i="11"/>
  <c r="H5" i="11"/>
  <c r="G5" i="11"/>
  <c r="F5" i="11"/>
  <c r="C5" i="11"/>
  <c r="J5" i="11" l="1"/>
  <c r="C19" i="11"/>
  <c r="I19" i="11"/>
  <c r="F19" i="11"/>
  <c r="G19" i="11"/>
  <c r="J19" i="11" s="1"/>
  <c r="J12" i="11"/>
  <c r="J14" i="11"/>
  <c r="J16" i="11"/>
  <c r="J13" i="11"/>
  <c r="J9" i="11"/>
  <c r="J11" i="11"/>
  <c r="J15" i="11"/>
  <c r="H19" i="11"/>
</calcChain>
</file>

<file path=xl/sharedStrings.xml><?xml version="1.0" encoding="utf-8"?>
<sst xmlns="http://schemas.openxmlformats.org/spreadsheetml/2006/main" count="29" uniqueCount="29">
  <si>
    <t>KECAMATAN</t>
  </si>
  <si>
    <t>JUMLAH</t>
  </si>
  <si>
    <t>TOTAL</t>
  </si>
  <si>
    <t>Jumlah pemberian Alat Kontrasepsi Ulang menurut alat kontrasepsi</t>
  </si>
  <si>
    <t>NO</t>
  </si>
  <si>
    <t>IUD</t>
  </si>
  <si>
    <t>MOW</t>
  </si>
  <si>
    <t>MOP</t>
  </si>
  <si>
    <t>KONDOM</t>
  </si>
  <si>
    <t>IMPLANT</t>
  </si>
  <si>
    <t>SUNTIK</t>
  </si>
  <si>
    <t>PIL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</si>
  <si>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</si>
  <si>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</si>
  <si>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</si>
  <si>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</si>
  <si>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</si>
  <si>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</si>
  <si>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</si>
  <si>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</si>
  <si>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</si>
  <si>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</si>
  <si>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</si>
  <si>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</si>
  <si>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</si>
  <si>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</si>
  <si>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 xml:space="preserve">  </t>
  </si>
  <si>
    <t>TW III</t>
  </si>
  <si>
    <t>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</si>
</sst>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0"/>
      <color theme="1"/>
      <name val="Arial"/>
      <family val="2"/>
    </font>
    <font>
      <sz val="10"/>
      <color theme="1"/>
      <name val="Arial"/>
      <family val="2"/>
      <charset val="1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2" fillId="0" borderId="2" xfId="0" applyFont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"/>
  <sheetViews>
    <sheetView tabSelected="1" workbookViewId="0">
      <selection activeCell="K4" sqref="K4"/>
    </sheetView>
  </sheetViews>
  <sheetFormatPr defaultColWidth="12.6328125" defaultRowHeight="14.5" x14ac:dyDescent="0.35"/>
  <cols>
    <col min="1" max="1" width="5.1796875" customWidth="1"/>
    <col min="2" max="2" width="14.90625" customWidth="1"/>
    <col min="3" max="3" width="3.81640625" bestFit="1" customWidth="1"/>
    <col min="4" max="4" width="5.54296875" bestFit="1" customWidth="1"/>
    <col min="5" max="5" width="5" bestFit="1" customWidth="1"/>
    <col min="6" max="6" width="9.08984375" bestFit="1" customWidth="1"/>
    <col min="7" max="7" width="8.81640625" bestFit="1" customWidth="1"/>
    <col min="8" max="8" width="7.453125" bestFit="1" customWidth="1"/>
    <col min="9" max="9" width="7.1796875" customWidth="1"/>
    <col min="10" max="10" width="7.81640625" bestFit="1" customWidth="1"/>
  </cols>
  <sheetData>
    <row r="1" spans="1:12" x14ac:dyDescent="0.35">
      <c r="A1" s="12" t="s">
        <v>3</v>
      </c>
      <c r="B1" s="12"/>
      <c r="C1" s="12"/>
      <c r="D1" s="12"/>
      <c r="E1" s="12"/>
      <c r="F1" s="12"/>
      <c r="G1" s="12"/>
      <c r="H1" s="12"/>
      <c r="I1" s="12"/>
      <c r="J1" s="12"/>
    </row>
    <row r="2" spans="1:12" x14ac:dyDescent="0.35">
      <c r="A2" s="13" t="s">
        <v>28</v>
      </c>
      <c r="B2" s="13"/>
      <c r="C2" s="13"/>
      <c r="D2" s="13"/>
      <c r="E2" s="13"/>
      <c r="F2" s="13"/>
      <c r="G2" s="13"/>
      <c r="H2" s="13"/>
      <c r="I2" s="13"/>
      <c r="J2" s="13"/>
    </row>
    <row r="3" spans="1:12" x14ac:dyDescent="0.35">
      <c r="A3" s="15" t="s">
        <v>4</v>
      </c>
      <c r="B3" s="17" t="s">
        <v>0</v>
      </c>
      <c r="C3" s="14" t="s">
        <v>27</v>
      </c>
      <c r="D3" s="14"/>
      <c r="E3" s="14"/>
      <c r="F3" s="14"/>
      <c r="G3" s="14"/>
      <c r="H3" s="14"/>
      <c r="I3" s="14"/>
      <c r="J3" s="14"/>
    </row>
    <row r="4" spans="1:12" x14ac:dyDescent="0.35">
      <c r="A4" s="16"/>
      <c r="B4" s="18"/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</v>
      </c>
    </row>
    <row r="5" spans="1:12" x14ac:dyDescent="0.35">
      <c r="A5" s="3">
        <v>1</v>
      </c>
      <c r="B5" s="2" t="s">
        <v>12</v>
      </c>
      <c r="C5" s="7">
        <f>30+4</f>
        <v>34</v>
      </c>
      <c r="D5" s="8">
        <v>0</v>
      </c>
      <c r="E5" s="8">
        <v>0</v>
      </c>
      <c r="F5" s="8">
        <f>151+16</f>
        <v>167</v>
      </c>
      <c r="G5" s="8">
        <f>193+35</f>
        <v>228</v>
      </c>
      <c r="H5" s="8">
        <f>4498+511</f>
        <v>5009</v>
      </c>
      <c r="I5" s="8">
        <f>260+50</f>
        <v>310</v>
      </c>
      <c r="J5" s="6">
        <f t="shared" ref="J5:J19" si="0">SUM(C5:I5)</f>
        <v>5748</v>
      </c>
    </row>
    <row r="6" spans="1:12" x14ac:dyDescent="0.35">
      <c r="A6" s="3">
        <v>2</v>
      </c>
      <c r="B6" s="2" t="s">
        <v>13</v>
      </c>
      <c r="C6" s="9">
        <f>7+3</f>
        <v>10</v>
      </c>
      <c r="D6" s="10">
        <v>0</v>
      </c>
      <c r="E6" s="10">
        <v>0</v>
      </c>
      <c r="F6" s="10">
        <f>176+13</f>
        <v>189</v>
      </c>
      <c r="G6" s="10">
        <f>154+20</f>
        <v>174</v>
      </c>
      <c r="H6" s="10">
        <f>4681+766</f>
        <v>5447</v>
      </c>
      <c r="I6" s="10">
        <f>546+52</f>
        <v>598</v>
      </c>
      <c r="J6" s="6">
        <f t="shared" si="0"/>
        <v>6418</v>
      </c>
    </row>
    <row r="7" spans="1:12" x14ac:dyDescent="0.35">
      <c r="A7" s="3">
        <v>3</v>
      </c>
      <c r="B7" s="2" t="s">
        <v>14</v>
      </c>
      <c r="C7" s="9">
        <f>2+1</f>
        <v>3</v>
      </c>
      <c r="D7" s="10">
        <v>0</v>
      </c>
      <c r="E7" s="10">
        <v>0</v>
      </c>
      <c r="F7" s="10">
        <f>41+1</f>
        <v>42</v>
      </c>
      <c r="G7" s="10">
        <f>140+37</f>
        <v>177</v>
      </c>
      <c r="H7" s="10">
        <f>259+213</f>
        <v>472</v>
      </c>
      <c r="I7" s="10">
        <f>368+32</f>
        <v>400</v>
      </c>
      <c r="J7" s="6">
        <f t="shared" si="0"/>
        <v>1094</v>
      </c>
    </row>
    <row r="8" spans="1:12" x14ac:dyDescent="0.35">
      <c r="A8" s="3">
        <v>4</v>
      </c>
      <c r="B8" s="2" t="s">
        <v>15</v>
      </c>
      <c r="C8" s="9">
        <f>5+4</f>
        <v>9</v>
      </c>
      <c r="D8" s="10">
        <v>0</v>
      </c>
      <c r="E8" s="10">
        <v>0</v>
      </c>
      <c r="F8" s="10">
        <f>64+0</f>
        <v>64</v>
      </c>
      <c r="G8" s="10">
        <f>83+14</f>
        <v>97</v>
      </c>
      <c r="H8" s="10">
        <f>1192+198</f>
        <v>1390</v>
      </c>
      <c r="I8" s="10">
        <f>244+24</f>
        <v>268</v>
      </c>
      <c r="J8" s="6">
        <f t="shared" si="0"/>
        <v>1828</v>
      </c>
    </row>
    <row r="9" spans="1:12" x14ac:dyDescent="0.35">
      <c r="A9" s="3">
        <v>5</v>
      </c>
      <c r="B9" s="2" t="s">
        <v>16</v>
      </c>
      <c r="C9" s="9">
        <f>18+0</f>
        <v>18</v>
      </c>
      <c r="D9" s="10">
        <v>0</v>
      </c>
      <c r="E9" s="10">
        <v>0</v>
      </c>
      <c r="F9" s="10">
        <f>94+15</f>
        <v>109</v>
      </c>
      <c r="G9" s="10">
        <f>53+0</f>
        <v>53</v>
      </c>
      <c r="H9" s="10">
        <f>1952+181</f>
        <v>2133</v>
      </c>
      <c r="I9" s="10">
        <f>88+30</f>
        <v>118</v>
      </c>
      <c r="J9" s="6">
        <f t="shared" si="0"/>
        <v>2431</v>
      </c>
    </row>
    <row r="10" spans="1:12" x14ac:dyDescent="0.35">
      <c r="A10" s="3">
        <v>6</v>
      </c>
      <c r="B10" s="2" t="s">
        <v>17</v>
      </c>
      <c r="C10" s="9">
        <f>3+0</f>
        <v>3</v>
      </c>
      <c r="D10" s="10">
        <v>0</v>
      </c>
      <c r="E10" s="10">
        <v>0</v>
      </c>
      <c r="F10" s="10">
        <f>67+6</f>
        <v>73</v>
      </c>
      <c r="G10" s="10">
        <f>74+14</f>
        <v>88</v>
      </c>
      <c r="H10" s="10">
        <f>1544+152</f>
        <v>1696</v>
      </c>
      <c r="I10" s="10">
        <f>561+90</f>
        <v>651</v>
      </c>
      <c r="J10" s="6">
        <f t="shared" si="0"/>
        <v>2511</v>
      </c>
      <c r="L10">
        <v>43627</v>
      </c>
    </row>
    <row r="11" spans="1:12" x14ac:dyDescent="0.35">
      <c r="A11" s="3">
        <v>7</v>
      </c>
      <c r="B11" s="2" t="s">
        <v>18</v>
      </c>
      <c r="C11" s="9">
        <f>1+0</f>
        <v>1</v>
      </c>
      <c r="D11" s="10">
        <v>0</v>
      </c>
      <c r="E11" s="10">
        <v>0</v>
      </c>
      <c r="F11" s="10">
        <v>0</v>
      </c>
      <c r="G11" s="10">
        <f>72+53</f>
        <v>125</v>
      </c>
      <c r="H11" s="11">
        <f>3980+496</f>
        <v>4476</v>
      </c>
      <c r="I11" s="10">
        <f>958+10</f>
        <v>968</v>
      </c>
      <c r="J11" s="6">
        <f t="shared" si="0"/>
        <v>5570</v>
      </c>
    </row>
    <row r="12" spans="1:12" x14ac:dyDescent="0.35">
      <c r="A12" s="3">
        <v>8</v>
      </c>
      <c r="B12" s="2" t="s">
        <v>19</v>
      </c>
      <c r="C12" s="9">
        <f>0</f>
        <v>0</v>
      </c>
      <c r="D12" s="10">
        <v>0</v>
      </c>
      <c r="E12" s="10">
        <v>0</v>
      </c>
      <c r="F12" s="10">
        <f>209+5</f>
        <v>214</v>
      </c>
      <c r="G12" s="10">
        <f>103+10</f>
        <v>113</v>
      </c>
      <c r="H12" s="10">
        <f>3043+291</f>
        <v>3334</v>
      </c>
      <c r="I12" s="10">
        <f>343+95</f>
        <v>438</v>
      </c>
      <c r="J12" s="6">
        <f t="shared" si="0"/>
        <v>4099</v>
      </c>
    </row>
    <row r="13" spans="1:12" x14ac:dyDescent="0.35">
      <c r="A13" s="3">
        <v>9</v>
      </c>
      <c r="B13" s="2" t="s">
        <v>20</v>
      </c>
      <c r="C13" s="9">
        <f>6+0</f>
        <v>6</v>
      </c>
      <c r="D13" s="10">
        <v>0</v>
      </c>
      <c r="E13" s="10">
        <v>0</v>
      </c>
      <c r="F13" s="10">
        <f>22+7</f>
        <v>29</v>
      </c>
      <c r="G13" s="10">
        <f>36+1</f>
        <v>37</v>
      </c>
      <c r="H13" s="10">
        <f>1333+216</f>
        <v>1549</v>
      </c>
      <c r="I13" s="10">
        <f>100+9</f>
        <v>109</v>
      </c>
      <c r="J13" s="6">
        <f t="shared" si="0"/>
        <v>1730</v>
      </c>
    </row>
    <row r="14" spans="1:12" x14ac:dyDescent="0.35">
      <c r="A14" s="3">
        <v>10</v>
      </c>
      <c r="B14" s="2" t="s">
        <v>21</v>
      </c>
      <c r="C14" s="9">
        <f>8+1</f>
        <v>9</v>
      </c>
      <c r="D14" s="10">
        <v>0</v>
      </c>
      <c r="E14" s="10">
        <v>0</v>
      </c>
      <c r="F14" s="10">
        <f>26+25</f>
        <v>51</v>
      </c>
      <c r="G14" s="10">
        <f>51+3</f>
        <v>54</v>
      </c>
      <c r="H14" s="10">
        <f>1915+209</f>
        <v>2124</v>
      </c>
      <c r="I14" s="10">
        <f>228+38</f>
        <v>266</v>
      </c>
      <c r="J14" s="6">
        <f t="shared" si="0"/>
        <v>2504</v>
      </c>
    </row>
    <row r="15" spans="1:12" x14ac:dyDescent="0.35">
      <c r="A15" s="3">
        <v>11</v>
      </c>
      <c r="B15" s="2" t="s">
        <v>22</v>
      </c>
      <c r="C15" s="9">
        <f>5+3</f>
        <v>8</v>
      </c>
      <c r="D15" s="10">
        <v>0</v>
      </c>
      <c r="E15" s="10">
        <v>0</v>
      </c>
      <c r="F15" s="10">
        <f>47+10</f>
        <v>57</v>
      </c>
      <c r="G15" s="10">
        <f>90+26</f>
        <v>116</v>
      </c>
      <c r="H15" s="10">
        <f>1314+112</f>
        <v>1426</v>
      </c>
      <c r="I15" s="10">
        <f>97+9</f>
        <v>106</v>
      </c>
      <c r="J15" s="6">
        <f t="shared" si="0"/>
        <v>1713</v>
      </c>
    </row>
    <row r="16" spans="1:12" x14ac:dyDescent="0.35">
      <c r="A16" s="3">
        <v>12</v>
      </c>
      <c r="B16" s="2" t="s">
        <v>23</v>
      </c>
      <c r="C16" s="9">
        <f>21+4</f>
        <v>25</v>
      </c>
      <c r="D16" s="10">
        <v>0</v>
      </c>
      <c r="E16" s="10">
        <v>0</v>
      </c>
      <c r="F16" s="10">
        <f>29+10</f>
        <v>39</v>
      </c>
      <c r="G16" s="10">
        <f>146+48</f>
        <v>194</v>
      </c>
      <c r="H16" s="10">
        <f>1774+220</f>
        <v>1994</v>
      </c>
      <c r="I16" s="10">
        <f>236+20</f>
        <v>256</v>
      </c>
      <c r="J16" s="6">
        <f t="shared" si="0"/>
        <v>2508</v>
      </c>
    </row>
    <row r="17" spans="1:10" x14ac:dyDescent="0.35">
      <c r="A17" s="3">
        <v>13</v>
      </c>
      <c r="B17" s="2" t="s">
        <v>24</v>
      </c>
      <c r="C17" s="9">
        <f>21+0</f>
        <v>21</v>
      </c>
      <c r="D17" s="10">
        <v>0</v>
      </c>
      <c r="E17" s="10">
        <v>0</v>
      </c>
      <c r="F17" s="10">
        <f>275+6</f>
        <v>281</v>
      </c>
      <c r="G17" s="10">
        <f>91+2</f>
        <v>93</v>
      </c>
      <c r="H17" s="10">
        <f>1388+223</f>
        <v>1611</v>
      </c>
      <c r="I17" s="10">
        <f>298+14</f>
        <v>312</v>
      </c>
      <c r="J17" s="6">
        <f t="shared" si="0"/>
        <v>2318</v>
      </c>
    </row>
    <row r="18" spans="1:10" ht="15.75" customHeight="1" x14ac:dyDescent="0.35">
      <c r="A18" s="3">
        <v>14</v>
      </c>
      <c r="B18" s="2" t="s">
        <v>25</v>
      </c>
      <c r="C18" s="9">
        <f>1+5</f>
        <v>6</v>
      </c>
      <c r="D18" s="10">
        <v>0</v>
      </c>
      <c r="E18" s="10">
        <v>0</v>
      </c>
      <c r="F18" s="10">
        <f>24+3</f>
        <v>27</v>
      </c>
      <c r="G18" s="10">
        <f>117+35</f>
        <v>152</v>
      </c>
      <c r="H18" s="10">
        <f>2499+222</f>
        <v>2721</v>
      </c>
      <c r="I18" s="10">
        <f>216+33</f>
        <v>249</v>
      </c>
      <c r="J18" s="6">
        <f t="shared" si="0"/>
        <v>3155</v>
      </c>
    </row>
    <row r="19" spans="1:10" ht="15.75" customHeight="1" x14ac:dyDescent="0.35">
      <c r="A19" s="4"/>
      <c r="B19" s="5" t="s">
        <v>2</v>
      </c>
      <c r="C19" s="6">
        <f t="shared" ref="C19:I19" si="1">SUM(C5:C18)</f>
        <v>153</v>
      </c>
      <c r="D19" s="6">
        <f t="shared" si="1"/>
        <v>0</v>
      </c>
      <c r="E19" s="6">
        <f t="shared" si="1"/>
        <v>0</v>
      </c>
      <c r="F19" s="6">
        <f t="shared" si="1"/>
        <v>1342</v>
      </c>
      <c r="G19" s="6">
        <f t="shared" si="1"/>
        <v>1701</v>
      </c>
      <c r="H19" s="6">
        <f t="shared" si="1"/>
        <v>35382</v>
      </c>
      <c r="I19" s="6">
        <f t="shared" si="1"/>
        <v>5049</v>
      </c>
      <c r="J19" s="6">
        <f t="shared" si="0"/>
        <v>43627</v>
      </c>
    </row>
    <row r="20" spans="1:10" ht="15.75" customHeight="1" x14ac:dyDescent="0.35"/>
    <row r="21" spans="1:10" ht="15.75" customHeight="1" x14ac:dyDescent="0.35"/>
    <row r="22" spans="1:10" ht="15.75" customHeight="1" x14ac:dyDescent="0.35"/>
    <row r="23" spans="1:10" ht="15.75" customHeight="1" x14ac:dyDescent="0.35"/>
    <row r="24" spans="1:10" ht="15.75" customHeight="1" x14ac:dyDescent="0.35"/>
    <row r="25" spans="1:10" ht="15.75" customHeight="1" x14ac:dyDescent="0.35"/>
    <row r="26" spans="1:10" ht="15.75" customHeight="1" x14ac:dyDescent="0.35"/>
    <row r="27" spans="1:10" ht="15.75" customHeight="1" x14ac:dyDescent="0.35"/>
    <row r="28" spans="1:10" ht="15.75" customHeight="1" x14ac:dyDescent="0.35"/>
    <row r="29" spans="1:10" ht="15.75" customHeight="1" x14ac:dyDescent="0.35"/>
    <row r="30" spans="1:10" ht="15.75" customHeight="1" x14ac:dyDescent="0.35"/>
    <row r="31" spans="1:10" ht="15.75" customHeight="1" x14ac:dyDescent="0.35"/>
    <row r="32" spans="1:10" ht="15.75" customHeight="1" x14ac:dyDescent="0.35"/>
    <row r="33" spans="8:8" x14ac:dyDescent="0.35">
      <c r="H33" s="1" t="s">
        <v>26</v>
      </c>
    </row>
  </sheetData>
  <mergeCells count="5">
    <mergeCell ref="A1:J1"/>
    <mergeCell ref="A2:J2"/>
    <mergeCell ref="C3:J3"/>
    <mergeCell ref="A3:A4"/>
    <mergeCell ref="B3:B4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2292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Asus_2</dc:creator>
  <cp:lastModifiedBy>rizal apriliawan</cp:lastModifiedBy>
  <dcterms:created xsi:type="dcterms:W3CDTF">2025-05-08T07:40:42Z</dcterms:created>
  <dcterms:modified xsi:type="dcterms:W3CDTF">2025-10-28T07:16:58Z</dcterms:modified>
</cp:coreProperties>
</file>