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mas RIZAL tri wulan 4\"/>
    </mc:Choice>
  </mc:AlternateContent>
  <xr:revisionPtr revIDLastSave="0" documentId="13_ncr:1_{B9B9791B-9AEE-43DD-9001-DDD3E965B9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292" sheetId="1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1" l="1"/>
  <c r="D19" i="11"/>
  <c r="I18" i="11"/>
  <c r="H18" i="11"/>
  <c r="G18" i="11"/>
  <c r="F18" i="11"/>
  <c r="C18" i="11"/>
  <c r="I17" i="11"/>
  <c r="H17" i="11"/>
  <c r="G17" i="11"/>
  <c r="F17" i="11"/>
  <c r="C17" i="11"/>
  <c r="I16" i="11"/>
  <c r="H16" i="11"/>
  <c r="G16" i="11"/>
  <c r="F16" i="11"/>
  <c r="C16" i="11"/>
  <c r="I15" i="11"/>
  <c r="H15" i="11"/>
  <c r="G15" i="11"/>
  <c r="F15" i="11"/>
  <c r="C15" i="11"/>
  <c r="I14" i="11"/>
  <c r="H14" i="11"/>
  <c r="G14" i="11"/>
  <c r="F14" i="11"/>
  <c r="C14" i="11"/>
  <c r="I13" i="11"/>
  <c r="H13" i="11"/>
  <c r="G13" i="11"/>
  <c r="F13" i="11"/>
  <c r="C13" i="11"/>
  <c r="I12" i="11"/>
  <c r="H12" i="11"/>
  <c r="G12" i="11"/>
  <c r="F12" i="11"/>
  <c r="C12" i="11"/>
  <c r="I11" i="11"/>
  <c r="H11" i="11"/>
  <c r="G11" i="11"/>
  <c r="C11" i="11"/>
  <c r="J11" i="11" s="1"/>
  <c r="I10" i="11"/>
  <c r="H10" i="11"/>
  <c r="G10" i="11"/>
  <c r="F10" i="11"/>
  <c r="C10" i="11"/>
  <c r="J10" i="11" s="1"/>
  <c r="I9" i="11"/>
  <c r="H9" i="11"/>
  <c r="G9" i="11"/>
  <c r="F9" i="11"/>
  <c r="C9" i="11"/>
  <c r="I8" i="11"/>
  <c r="H8" i="11"/>
  <c r="G8" i="11"/>
  <c r="F8" i="11"/>
  <c r="C8" i="11"/>
  <c r="J8" i="11" s="1"/>
  <c r="I7" i="11"/>
  <c r="H7" i="11"/>
  <c r="G7" i="11"/>
  <c r="F7" i="11"/>
  <c r="C7" i="11"/>
  <c r="I6" i="11"/>
  <c r="H6" i="11"/>
  <c r="G6" i="11"/>
  <c r="F6" i="11"/>
  <c r="C6" i="11"/>
  <c r="I5" i="11"/>
  <c r="H5" i="11"/>
  <c r="G5" i="11"/>
  <c r="F5" i="11"/>
  <c r="C5" i="11"/>
  <c r="J18" i="11" l="1"/>
  <c r="J6" i="11"/>
  <c r="J12" i="11"/>
  <c r="C19" i="11"/>
  <c r="I19" i="11"/>
  <c r="F19" i="11"/>
  <c r="J17" i="11"/>
  <c r="J9" i="11"/>
  <c r="G19" i="11"/>
  <c r="H19" i="11"/>
  <c r="J13" i="11"/>
  <c r="J16" i="11"/>
  <c r="J7" i="11"/>
  <c r="J14" i="11"/>
  <c r="J5" i="11"/>
  <c r="J15" i="11"/>
  <c r="J19" i="11" l="1"/>
</calcChain>
</file>

<file path=xl/sharedStrings.xml><?xml version="1.0" encoding="utf-8"?>
<sst xmlns="http://schemas.openxmlformats.org/spreadsheetml/2006/main" count="28" uniqueCount="28">
  <si>
    <t>KECAMATAN</t>
  </si>
  <si>
    <t>JUMLAH</t>
  </si>
  <si>
    <t>TOTAL</t>
  </si>
  <si>
    <t>Jumlah pemberian Alat Kontrasepsi Ulang menurut alat kontrasepsi</t>
  </si>
  <si>
    <t>NO</t>
  </si>
  <si>
    <t>IUD</t>
  </si>
  <si>
    <t>MOW</t>
  </si>
  <si>
    <t>MOP</t>
  </si>
  <si>
    <t>KONDOM</t>
  </si>
  <si>
    <t>IMPLANT</t>
  </si>
  <si>
    <t>SUNTIK</t>
  </si>
  <si>
    <t>PIL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</si>
  <si>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</si>
  <si>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</si>
  <si>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</si>
  <si>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</si>
  <si>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</si>
  <si>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</si>
  <si>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</si>
  <si>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</si>
  <si>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</si>
  <si>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</si>
  <si>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</si>
  <si>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</si>
  <si>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</si>
  <si>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</si>
  <si>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TW IV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</si>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</sst>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4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workbookViewId="0">
      <selection activeCell="C19" sqref="C19"/>
    </sheetView>
  </sheetViews>
  <sheetFormatPr defaultColWidth="12.6328125" defaultRowHeight="14.5" x14ac:dyDescent="0.35"/>
  <cols>
    <col min="1" max="1" width="5.1796875" customWidth="1"/>
    <col min="2" max="2" width="14.90625" customWidth="1"/>
    <col min="3" max="4" width="7.26953125" customWidth="1"/>
    <col min="5" max="5" width="7.54296875" customWidth="1"/>
    <col min="6" max="6" width="7.90625" customWidth="1"/>
    <col min="7" max="8" width="8" customWidth="1"/>
    <col min="9" max="9" width="6.453125" customWidth="1"/>
  </cols>
  <sheetData>
    <row r="1" spans="1:10" x14ac:dyDescent="0.35">
      <c r="A1" s="13" t="s">
        <v>3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35">
      <c r="A2" s="18" t="s">
        <v>27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35">
      <c r="A3" s="14" t="s">
        <v>4</v>
      </c>
      <c r="B3" s="16" t="s">
        <v>0</v>
      </c>
      <c r="C3" s="12" t="s">
        <v>26</v>
      </c>
      <c r="D3" s="12"/>
      <c r="E3" s="12"/>
      <c r="F3" s="12"/>
      <c r="G3" s="12"/>
      <c r="H3" s="12"/>
      <c r="I3" s="12"/>
      <c r="J3" s="12"/>
    </row>
    <row r="4" spans="1:10" x14ac:dyDescent="0.35">
      <c r="A4" s="15"/>
      <c r="B4" s="17"/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</v>
      </c>
    </row>
    <row r="5" spans="1:10" x14ac:dyDescent="0.35">
      <c r="A5" s="2">
        <v>1</v>
      </c>
      <c r="B5" s="1" t="s">
        <v>12</v>
      </c>
      <c r="C5" s="7">
        <f>30+4+6+5+2+5</f>
        <v>52</v>
      </c>
      <c r="D5" s="8">
        <v>0</v>
      </c>
      <c r="E5" s="8">
        <v>0</v>
      </c>
      <c r="F5" s="8">
        <f>151+16+47+8+7+8</f>
        <v>237</v>
      </c>
      <c r="G5" s="8">
        <f>193+35+57+57+58+23</f>
        <v>423</v>
      </c>
      <c r="H5" s="8">
        <f>4498+511+463+724+407+595</f>
        <v>7198</v>
      </c>
      <c r="I5" s="8">
        <f>260+50+59+31+25+18</f>
        <v>443</v>
      </c>
      <c r="J5" s="6">
        <f t="shared" ref="J5:J19" si="0">SUM(C5:I5)</f>
        <v>8353</v>
      </c>
    </row>
    <row r="6" spans="1:10" x14ac:dyDescent="0.35">
      <c r="A6" s="2">
        <v>2</v>
      </c>
      <c r="B6" s="1" t="s">
        <v>13</v>
      </c>
      <c r="C6" s="9">
        <f>7+3+1</f>
        <v>11</v>
      </c>
      <c r="D6" s="10">
        <v>0</v>
      </c>
      <c r="E6" s="10">
        <v>0</v>
      </c>
      <c r="F6" s="10">
        <f>176+13+5</f>
        <v>194</v>
      </c>
      <c r="G6" s="10">
        <f>154+20+26+46+17+24</f>
        <v>287</v>
      </c>
      <c r="H6" s="10">
        <f>4681+766+560+564+603+689</f>
        <v>7863</v>
      </c>
      <c r="I6" s="10">
        <f>546+52+38+49+17+13</f>
        <v>715</v>
      </c>
      <c r="J6" s="6">
        <f t="shared" si="0"/>
        <v>9070</v>
      </c>
    </row>
    <row r="7" spans="1:10" x14ac:dyDescent="0.35">
      <c r="A7" s="2">
        <v>3</v>
      </c>
      <c r="B7" s="1" t="s">
        <v>14</v>
      </c>
      <c r="C7" s="9">
        <f>2+1+2+1</f>
        <v>6</v>
      </c>
      <c r="D7" s="10">
        <v>0</v>
      </c>
      <c r="E7" s="10">
        <v>0</v>
      </c>
      <c r="F7" s="10">
        <f>41+1+1</f>
        <v>43</v>
      </c>
      <c r="G7" s="10">
        <f>140+37+25+23+28+5</f>
        <v>258</v>
      </c>
      <c r="H7" s="10">
        <f>259+213+147+309+309+317</f>
        <v>1554</v>
      </c>
      <c r="I7" s="10">
        <f>368+32+36+52+22+44</f>
        <v>554</v>
      </c>
      <c r="J7" s="6">
        <f t="shared" si="0"/>
        <v>2415</v>
      </c>
    </row>
    <row r="8" spans="1:10" x14ac:dyDescent="0.35">
      <c r="A8" s="2">
        <v>4</v>
      </c>
      <c r="B8" s="1" t="s">
        <v>15</v>
      </c>
      <c r="C8" s="9">
        <f>5+4+2+2</f>
        <v>13</v>
      </c>
      <c r="D8" s="10">
        <v>0</v>
      </c>
      <c r="E8" s="10">
        <v>0</v>
      </c>
      <c r="F8" s="10">
        <f>64+0</f>
        <v>64</v>
      </c>
      <c r="G8" s="10">
        <f>83+14+13+42+16+4</f>
        <v>172</v>
      </c>
      <c r="H8" s="10">
        <f>1192+198+87+172+46+122</f>
        <v>1817</v>
      </c>
      <c r="I8" s="10">
        <f>244+24+6+10+0+0</f>
        <v>284</v>
      </c>
      <c r="J8" s="6">
        <f t="shared" si="0"/>
        <v>2350</v>
      </c>
    </row>
    <row r="9" spans="1:10" x14ac:dyDescent="0.35">
      <c r="A9" s="2">
        <v>5</v>
      </c>
      <c r="B9" s="1" t="s">
        <v>16</v>
      </c>
      <c r="C9" s="9">
        <f>18+0+3+10+2</f>
        <v>33</v>
      </c>
      <c r="D9" s="10">
        <v>0</v>
      </c>
      <c r="E9" s="10">
        <v>0</v>
      </c>
      <c r="F9" s="10">
        <f>94+15</f>
        <v>109</v>
      </c>
      <c r="G9" s="10">
        <f>53+0+26+7+16+5</f>
        <v>107</v>
      </c>
      <c r="H9" s="10">
        <f>1952+181+345+399+331+83</f>
        <v>3291</v>
      </c>
      <c r="I9" s="10">
        <f>88+30+15+53+3</f>
        <v>189</v>
      </c>
      <c r="J9" s="6">
        <f t="shared" si="0"/>
        <v>3729</v>
      </c>
    </row>
    <row r="10" spans="1:10" x14ac:dyDescent="0.35">
      <c r="A10" s="2">
        <v>6</v>
      </c>
      <c r="B10" s="1" t="s">
        <v>17</v>
      </c>
      <c r="C10" s="9">
        <f>3+0+1</f>
        <v>4</v>
      </c>
      <c r="D10" s="10">
        <v>0</v>
      </c>
      <c r="E10" s="10">
        <v>0</v>
      </c>
      <c r="F10" s="10">
        <f>67+6+4+5</f>
        <v>82</v>
      </c>
      <c r="G10" s="10">
        <f>74+14+5+23+30+1</f>
        <v>147</v>
      </c>
      <c r="H10" s="10">
        <f>1544+152+121+150+128+221</f>
        <v>2316</v>
      </c>
      <c r="I10" s="10">
        <f>561+90+70+41+25+16</f>
        <v>803</v>
      </c>
      <c r="J10" s="6">
        <f t="shared" si="0"/>
        <v>3352</v>
      </c>
    </row>
    <row r="11" spans="1:10" x14ac:dyDescent="0.35">
      <c r="A11" s="2">
        <v>7</v>
      </c>
      <c r="B11" s="1" t="s">
        <v>18</v>
      </c>
      <c r="C11" s="9">
        <f>1+0</f>
        <v>1</v>
      </c>
      <c r="D11" s="10">
        <v>0</v>
      </c>
      <c r="E11" s="10">
        <v>0</v>
      </c>
      <c r="F11" s="10">
        <v>0</v>
      </c>
      <c r="G11" s="10">
        <f>72+53+23+24+25+1</f>
        <v>198</v>
      </c>
      <c r="H11" s="11">
        <f>3980+496+504+418+436+155</f>
        <v>5989</v>
      </c>
      <c r="I11" s="10">
        <f>958+10+0+10+14+28</f>
        <v>1020</v>
      </c>
      <c r="J11" s="6">
        <f t="shared" si="0"/>
        <v>7208</v>
      </c>
    </row>
    <row r="12" spans="1:10" x14ac:dyDescent="0.35">
      <c r="A12" s="2">
        <v>8</v>
      </c>
      <c r="B12" s="1" t="s">
        <v>19</v>
      </c>
      <c r="C12" s="9">
        <f>0</f>
        <v>0</v>
      </c>
      <c r="D12" s="10">
        <v>0</v>
      </c>
      <c r="E12" s="10">
        <v>0</v>
      </c>
      <c r="F12" s="10">
        <f>209+5+28</f>
        <v>242</v>
      </c>
      <c r="G12" s="10">
        <f>103+10+36+14+18+2</f>
        <v>183</v>
      </c>
      <c r="H12" s="10">
        <f>3043+291+276+631+354+404</f>
        <v>4999</v>
      </c>
      <c r="I12" s="10">
        <f>343+95+50+76+15+34</f>
        <v>613</v>
      </c>
      <c r="J12" s="6">
        <f t="shared" si="0"/>
        <v>6037</v>
      </c>
    </row>
    <row r="13" spans="1:10" x14ac:dyDescent="0.35">
      <c r="A13" s="2">
        <v>9</v>
      </c>
      <c r="B13" s="1" t="s">
        <v>20</v>
      </c>
      <c r="C13" s="9">
        <f>6+0+1</f>
        <v>7</v>
      </c>
      <c r="D13" s="10">
        <v>0</v>
      </c>
      <c r="E13" s="10">
        <v>0</v>
      </c>
      <c r="F13" s="10">
        <f>22+7+5+1</f>
        <v>35</v>
      </c>
      <c r="G13" s="10">
        <f>36+1+21+10+7</f>
        <v>75</v>
      </c>
      <c r="H13" s="10">
        <f>1333+216+206+228+237+205</f>
        <v>2425</v>
      </c>
      <c r="I13" s="10">
        <f>100+9+13+14+26+10</f>
        <v>172</v>
      </c>
      <c r="J13" s="6">
        <f t="shared" si="0"/>
        <v>2714</v>
      </c>
    </row>
    <row r="14" spans="1:10" x14ac:dyDescent="0.35">
      <c r="A14" s="2">
        <v>10</v>
      </c>
      <c r="B14" s="1" t="s">
        <v>21</v>
      </c>
      <c r="C14" s="9">
        <f>8+1+2</f>
        <v>11</v>
      </c>
      <c r="D14" s="10">
        <v>0</v>
      </c>
      <c r="E14" s="10">
        <v>0</v>
      </c>
      <c r="F14" s="10">
        <f>26+25+1+3+24</f>
        <v>79</v>
      </c>
      <c r="G14" s="10">
        <f>51+3+24+7+20+3</f>
        <v>108</v>
      </c>
      <c r="H14" s="10">
        <f>1915+209+100+129+137+62</f>
        <v>2552</v>
      </c>
      <c r="I14" s="10">
        <f>228+38+20+23+51+34</f>
        <v>394</v>
      </c>
      <c r="J14" s="6">
        <f t="shared" si="0"/>
        <v>3144</v>
      </c>
    </row>
    <row r="15" spans="1:10" x14ac:dyDescent="0.35">
      <c r="A15" s="2">
        <v>11</v>
      </c>
      <c r="B15" s="1" t="s">
        <v>22</v>
      </c>
      <c r="C15" s="9">
        <f>5+3+2+2</f>
        <v>12</v>
      </c>
      <c r="D15" s="10">
        <v>0</v>
      </c>
      <c r="E15" s="10">
        <v>0</v>
      </c>
      <c r="F15" s="10">
        <f>47+10+3+1+2</f>
        <v>63</v>
      </c>
      <c r="G15" s="10">
        <f>90+26+19+13+8</f>
        <v>156</v>
      </c>
      <c r="H15" s="10">
        <f>1314+112+174+39+114+175</f>
        <v>1928</v>
      </c>
      <c r="I15" s="10">
        <f>97+9+10+1+18+18</f>
        <v>153</v>
      </c>
      <c r="J15" s="6">
        <f t="shared" si="0"/>
        <v>2312</v>
      </c>
    </row>
    <row r="16" spans="1:10" x14ac:dyDescent="0.35">
      <c r="A16" s="2">
        <v>12</v>
      </c>
      <c r="B16" s="1" t="s">
        <v>23</v>
      </c>
      <c r="C16" s="9">
        <f>21+4+10+1+10</f>
        <v>46</v>
      </c>
      <c r="D16" s="10">
        <v>0</v>
      </c>
      <c r="E16" s="10">
        <v>0</v>
      </c>
      <c r="F16" s="10">
        <f>29+10+9+13+30</f>
        <v>91</v>
      </c>
      <c r="G16" s="10">
        <f>146+48+42+13+44+9</f>
        <v>302</v>
      </c>
      <c r="H16" s="10">
        <f>1774+220+261+516+190+287</f>
        <v>3248</v>
      </c>
      <c r="I16" s="10">
        <f>236+20+13+24+42+16</f>
        <v>351</v>
      </c>
      <c r="J16" s="6">
        <f t="shared" si="0"/>
        <v>4038</v>
      </c>
    </row>
    <row r="17" spans="1:10" x14ac:dyDescent="0.35">
      <c r="A17" s="2">
        <v>13</v>
      </c>
      <c r="B17" s="1" t="s">
        <v>24</v>
      </c>
      <c r="C17" s="9">
        <f>21+0+5+1</f>
        <v>27</v>
      </c>
      <c r="D17" s="10">
        <v>0</v>
      </c>
      <c r="E17" s="10">
        <v>0</v>
      </c>
      <c r="F17" s="10">
        <f>275+6+3+3+2</f>
        <v>289</v>
      </c>
      <c r="G17" s="10">
        <f>91+2+8+4+28+3</f>
        <v>136</v>
      </c>
      <c r="H17" s="10">
        <f>1388+223+246+146+167+200</f>
        <v>2370</v>
      </c>
      <c r="I17" s="10">
        <f>298+14+99+120+35+9</f>
        <v>575</v>
      </c>
      <c r="J17" s="6">
        <f t="shared" si="0"/>
        <v>3397</v>
      </c>
    </row>
    <row r="18" spans="1:10" ht="15.75" customHeight="1" x14ac:dyDescent="0.35">
      <c r="A18" s="2">
        <v>14</v>
      </c>
      <c r="B18" s="1" t="s">
        <v>25</v>
      </c>
      <c r="C18" s="9">
        <f>1+5+7+1</f>
        <v>14</v>
      </c>
      <c r="D18" s="10">
        <v>0</v>
      </c>
      <c r="E18" s="10">
        <v>0</v>
      </c>
      <c r="F18" s="10">
        <f>24+3+2+1</f>
        <v>30</v>
      </c>
      <c r="G18" s="10">
        <f>117+35+15+24+15+2</f>
        <v>208</v>
      </c>
      <c r="H18" s="10">
        <f>2499+222+241+264+169+211</f>
        <v>3606</v>
      </c>
      <c r="I18" s="10">
        <f>216+33+39+30+31+21</f>
        <v>370</v>
      </c>
      <c r="J18" s="6">
        <f t="shared" si="0"/>
        <v>4228</v>
      </c>
    </row>
    <row r="19" spans="1:10" ht="15.75" customHeight="1" x14ac:dyDescent="0.35">
      <c r="A19" s="3"/>
      <c r="B19" s="4" t="s">
        <v>2</v>
      </c>
      <c r="C19" s="5">
        <f t="shared" ref="C19:I19" si="1">SUM(C5:C18)</f>
        <v>237</v>
      </c>
      <c r="D19" s="5">
        <f t="shared" si="1"/>
        <v>0</v>
      </c>
      <c r="E19" s="5">
        <f t="shared" si="1"/>
        <v>0</v>
      </c>
      <c r="F19" s="5">
        <f t="shared" si="1"/>
        <v>1558</v>
      </c>
      <c r="G19" s="5">
        <f t="shared" si="1"/>
        <v>2760</v>
      </c>
      <c r="H19" s="5">
        <f t="shared" si="1"/>
        <v>51156</v>
      </c>
      <c r="I19" s="5">
        <f t="shared" si="1"/>
        <v>6636</v>
      </c>
      <c r="J19" s="6">
        <f t="shared" si="0"/>
        <v>62347</v>
      </c>
    </row>
    <row r="20" spans="1:10" ht="15.75" customHeight="1" x14ac:dyDescent="0.35"/>
    <row r="21" spans="1:10" ht="15.75" customHeight="1" x14ac:dyDescent="0.35"/>
    <row r="22" spans="1:10" ht="15.75" customHeight="1" x14ac:dyDescent="0.35"/>
    <row r="23" spans="1:10" ht="15.75" customHeight="1" x14ac:dyDescent="0.35"/>
    <row r="24" spans="1:10" ht="15.75" customHeight="1" x14ac:dyDescent="0.35"/>
    <row r="25" spans="1:10" ht="15.75" customHeight="1" x14ac:dyDescent="0.35"/>
    <row r="26" spans="1:10" ht="15.75" customHeight="1" x14ac:dyDescent="0.35"/>
    <row r="27" spans="1:10" ht="15.75" customHeight="1" x14ac:dyDescent="0.35"/>
    <row r="28" spans="1:10" ht="15.75" customHeight="1" x14ac:dyDescent="0.35"/>
    <row r="29" spans="1:10" ht="15.75" customHeight="1" x14ac:dyDescent="0.35"/>
    <row r="30" spans="1:10" ht="15.75" customHeight="1" x14ac:dyDescent="0.35"/>
    <row r="31" spans="1:10" ht="15.75" customHeight="1" x14ac:dyDescent="0.35"/>
    <row r="32" spans="1:10" ht="15.75" customHeight="1" x14ac:dyDescent="0.35"/>
  </sheetData>
  <mergeCells count="5">
    <mergeCell ref="C3:J3"/>
    <mergeCell ref="A3:A4"/>
    <mergeCell ref="B3:B4"/>
    <mergeCell ref="A1:J1"/>
    <mergeCell ref="A2:J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Subbag Program Dinpermades P2KB</cp:lastModifiedBy>
  <dcterms:created xsi:type="dcterms:W3CDTF">2025-05-08T07:40:42Z</dcterms:created>
  <dcterms:modified xsi:type="dcterms:W3CDTF">2026-01-15T00:52:15Z</dcterms:modified>
</cp:coreProperties>
</file>