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TADATA 2021\"/>
    </mc:Choice>
  </mc:AlternateContent>
  <xr:revisionPtr revIDLastSave="0" documentId="13_ncr:1_{BDAD1CB5-22B5-4F52-B825-3D33C29F3D5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DAFTAR PANJANG JALAN " sheetId="8" r:id="rId1"/>
  </sheets>
  <externalReferences>
    <externalReference r:id="rId2"/>
    <externalReference r:id="rId3"/>
    <externalReference r:id="rId4"/>
  </externalReferences>
  <definedNames>
    <definedName name="__xlnm.Print_Area_1">#REF!</definedName>
    <definedName name="__xlnm.Print_Area_1_16">'[1]Kab. Pati'!$A$1:$O$263</definedName>
    <definedName name="_xlnm._FilterDatabase" localSheetId="0" hidden="1">'DAFTAR PANJANG JALAN '!$B$3:$W$6</definedName>
    <definedName name="a">#REF!</definedName>
    <definedName name="aa">#REF!</definedName>
    <definedName name="aaa">#REF!</definedName>
    <definedName name="aaaaa">#REF!</definedName>
    <definedName name="aaaaaaaaa">#REF!</definedName>
    <definedName name="adatidak">[2]Sheet3!$A$1:$A$2</definedName>
    <definedName name="amir">#REF!</definedName>
    <definedName name="aris">#REF!</definedName>
    <definedName name="as">#REF!</definedName>
    <definedName name="ashhhh">#REF!</definedName>
    <definedName name="ASIYAM">#REF!</definedName>
    <definedName name="ass">#REF!</definedName>
    <definedName name="astuti">#REF!</definedName>
    <definedName name="ATIKA">#REF!</definedName>
    <definedName name="atikas">#REF!</definedName>
    <definedName name="b">#REF!</definedName>
    <definedName name="B.Aparatur">#REF!</definedName>
    <definedName name="B.Aparaturs">#REF!</definedName>
    <definedName name="B.Publik">#REF!</definedName>
    <definedName name="B.Publiks">#REF!</definedName>
    <definedName name="bappeda">#REF!</definedName>
    <definedName name="bappedas">#REF!</definedName>
    <definedName name="baru">#REF!</definedName>
    <definedName name="bb">#REF!</definedName>
    <definedName name="BINTORO">#REF!</definedName>
    <definedName name="BKD">#REF!</definedName>
    <definedName name="bonang13">#REF!</definedName>
    <definedName name="boo">#REF!</definedName>
    <definedName name="BPBD">#REF!</definedName>
    <definedName name="bpbds">#REF!</definedName>
    <definedName name="bppp">#REF!</definedName>
    <definedName name="cc">#REF!</definedName>
    <definedName name="COBA">#REF!</definedName>
    <definedName name="cobacoba">#REF!</definedName>
    <definedName name="cobacobas">#REF!</definedName>
    <definedName name="cobas">#REF!</definedName>
    <definedName name="COPY">#REF!</definedName>
    <definedName name="d">#REF!</definedName>
    <definedName name="DAG">#REF!</definedName>
    <definedName name="dd">#REF!</definedName>
    <definedName name="Demak">#REF!</definedName>
    <definedName name="demaks">#REF!</definedName>
    <definedName name="des">#REF!</definedName>
    <definedName name="dese">#REF!</definedName>
    <definedName name="dess">#REF!</definedName>
    <definedName name="desss">#REF!</definedName>
    <definedName name="dinperta2">#REF!</definedName>
    <definedName name="dinpertas">#REF!</definedName>
    <definedName name="dserh">#REF!</definedName>
    <definedName name="DYUKF">#REF!</definedName>
    <definedName name="e">#REF!</definedName>
    <definedName name="eees">#REF!</definedName>
    <definedName name="EV">#REF!</definedName>
    <definedName name="Eva">#REF!</definedName>
    <definedName name="EVALUASI">#REF!</definedName>
    <definedName name="EVEE">#REF!</definedName>
    <definedName name="EVRKPD2017">#REF!</definedName>
    <definedName name="ffff">#REF!</definedName>
    <definedName name="FFJUY">#REF!</definedName>
    <definedName name="fhdg">#REF!</definedName>
    <definedName name="fn">#REF!</definedName>
    <definedName name="g">#REF!</definedName>
    <definedName name="ghfjg">#REF!</definedName>
    <definedName name="GYUIFUIYK">#REF!</definedName>
    <definedName name="h">#REF!</definedName>
    <definedName name="I">#REF!</definedName>
    <definedName name="irma">#REF!</definedName>
    <definedName name="j">#REF!</definedName>
    <definedName name="jln">#REF!</definedName>
    <definedName name="jn">#REF!</definedName>
    <definedName name="jnw">#REF!</definedName>
    <definedName name="jnws">#REF!</definedName>
    <definedName name="juli">#REF!</definedName>
    <definedName name="JUNAED">#REF!</definedName>
    <definedName name="JUNAEDI">#REF!</definedName>
    <definedName name="junaedis">#REF!</definedName>
    <definedName name="junaeds">#REF!</definedName>
    <definedName name="JUNI">#REF!</definedName>
    <definedName name="JUNI2">#REF!</definedName>
    <definedName name="KEL">#REF!</definedName>
    <definedName name="Kels">#REF!</definedName>
    <definedName name="kesbang">#REF!</definedName>
    <definedName name="kjkkjfk">#REF!</definedName>
    <definedName name="KL">#REF!</definedName>
    <definedName name="KLHaja">#REF!</definedName>
    <definedName name="L">#REF!</definedName>
    <definedName name="LAGI">#REF!</definedName>
    <definedName name="laporan">#REF!</definedName>
    <definedName name="laporan1">#REF!</definedName>
    <definedName name="llllll">#REF!</definedName>
    <definedName name="m">#REF!</definedName>
    <definedName name="maskkwq">#REF!</definedName>
    <definedName name="mm">#REF!</definedName>
    <definedName name="mmkk">#REF!</definedName>
    <definedName name="MUR">#REF!</definedName>
    <definedName name="MURIN">#REF!</definedName>
    <definedName name="murin13">#REF!</definedName>
    <definedName name="murinah">#REF!</definedName>
    <definedName name="murinah1">#REF!</definedName>
    <definedName name="murinah1s">#REF!</definedName>
    <definedName name="MURINS">#REF!</definedName>
    <definedName name="MURS">#REF!</definedName>
    <definedName name="n">#REF!</definedName>
    <definedName name="naning">#REF!</definedName>
    <definedName name="nanings">#REF!</definedName>
    <definedName name="new">#REF!</definedName>
    <definedName name="nnm">#REF!</definedName>
    <definedName name="nnnn">#REF!</definedName>
    <definedName name="NNNN2">#REF!</definedName>
    <definedName name="nnnnn">#REF!</definedName>
    <definedName name="nnnnnss">#REF!</definedName>
    <definedName name="nnnns">#REF!</definedName>
    <definedName name="no">#REF!</definedName>
    <definedName name="NUNING">#REF!</definedName>
    <definedName name="nunings">#REF!</definedName>
    <definedName name="nur">#REF!</definedName>
    <definedName name="P">#REF!</definedName>
    <definedName name="PEMERINTAHAN">#REF!</definedName>
    <definedName name="Pengadaan_peralatan_gedung_kantor">[3]PAPARAN!#REF!</definedName>
    <definedName name="pengawad">#REF!</definedName>
    <definedName name="Pengawas">#REF!</definedName>
    <definedName name="pppppppp">#REF!</definedName>
    <definedName name="Print">#REF!</definedName>
    <definedName name="_xlnm.Print_Area" localSheetId="0">'DAFTAR PANJANG JALAN '!$B$1:$AK$123</definedName>
    <definedName name="_xlnm.Print_Titles" localSheetId="0">'DAFTAR PANJANG JALAN '!$3:$7</definedName>
    <definedName name="PS">#REF!</definedName>
    <definedName name="q">#REF!</definedName>
    <definedName name="rekap">#REF!</definedName>
    <definedName name="RekapTP">#REF!</definedName>
    <definedName name="renja">#REF!</definedName>
    <definedName name="RHGEFHB">#REF!</definedName>
    <definedName name="RKPD">#REF!</definedName>
    <definedName name="RKPD2">#REF!</definedName>
    <definedName name="RKPDDMK">#REF!</definedName>
    <definedName name="s">#REF!</definedName>
    <definedName name="sari">#REF!</definedName>
    <definedName name="satpol.1">#REF!</definedName>
    <definedName name="SAYA">#REF!</definedName>
    <definedName name="SDAF">#REF!</definedName>
    <definedName name="se">#REF!</definedName>
    <definedName name="SEP">#REF!</definedName>
    <definedName name="SP">#REF!</definedName>
    <definedName name="ss">#REF!</definedName>
    <definedName name="sss">#REF!</definedName>
    <definedName name="sssss">#REF!</definedName>
    <definedName name="SUMONO">#REF!</definedName>
    <definedName name="swer">#REF!</definedName>
    <definedName name="terbaru">#REF!</definedName>
    <definedName name="tes">#REF!</definedName>
    <definedName name="TRIWULAN2">#REF!</definedName>
    <definedName name="tt">#REF!</definedName>
    <definedName name="tyas">#REF!</definedName>
    <definedName name="vv">#REF!</definedName>
    <definedName name="w">#REF!</definedName>
    <definedName name="WWW">#REF!</definedName>
    <definedName name="yes">#REF!</definedName>
    <definedName name="z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6" i="8" l="1"/>
  <c r="K106" i="8"/>
  <c r="G106" i="8"/>
  <c r="AA105" i="8"/>
  <c r="AB105" i="8" s="1"/>
  <c r="T105" i="8"/>
  <c r="R105" i="8"/>
  <c r="P105" i="8"/>
  <c r="M105" i="8"/>
  <c r="AF105" i="8" s="1"/>
  <c r="J105" i="8"/>
  <c r="AF104" i="8"/>
  <c r="AA104" i="8"/>
  <c r="AB104" i="8" s="1"/>
  <c r="T104" i="8"/>
  <c r="R104" i="8"/>
  <c r="P104" i="8"/>
  <c r="N104" i="8"/>
  <c r="J104" i="8"/>
  <c r="AF103" i="8"/>
  <c r="AA103" i="8"/>
  <c r="AB103" i="8" s="1"/>
  <c r="T103" i="8"/>
  <c r="R103" i="8"/>
  <c r="P103" i="8"/>
  <c r="N103" i="8"/>
  <c r="J103" i="8"/>
  <c r="AA102" i="8"/>
  <c r="AB102" i="8" s="1"/>
  <c r="T102" i="8"/>
  <c r="R102" i="8"/>
  <c r="P102" i="8"/>
  <c r="M102" i="8"/>
  <c r="AF102" i="8" s="1"/>
  <c r="J102" i="8"/>
  <c r="AA101" i="8"/>
  <c r="AB101" i="8" s="1"/>
  <c r="T101" i="8"/>
  <c r="R101" i="8"/>
  <c r="P101" i="8"/>
  <c r="M101" i="8"/>
  <c r="N101" i="8" s="1"/>
  <c r="I101" i="8"/>
  <c r="AF100" i="8"/>
  <c r="AA100" i="8"/>
  <c r="AB100" i="8" s="1"/>
  <c r="T100" i="8"/>
  <c r="R100" i="8"/>
  <c r="P100" i="8"/>
  <c r="N100" i="8"/>
  <c r="AF99" i="8"/>
  <c r="AA99" i="8"/>
  <c r="AB99" i="8" s="1"/>
  <c r="T99" i="8"/>
  <c r="R99" i="8"/>
  <c r="P99" i="8"/>
  <c r="N99" i="8"/>
  <c r="J99" i="8"/>
  <c r="AF98" i="8"/>
  <c r="AA98" i="8"/>
  <c r="AB98" i="8" s="1"/>
  <c r="T98" i="8"/>
  <c r="R98" i="8"/>
  <c r="P98" i="8"/>
  <c r="N98" i="8"/>
  <c r="I98" i="8"/>
  <c r="AF97" i="8"/>
  <c r="AA97" i="8"/>
  <c r="AB97" i="8" s="1"/>
  <c r="T97" i="8"/>
  <c r="R97" i="8"/>
  <c r="P97" i="8"/>
  <c r="N97" i="8"/>
  <c r="AF96" i="8"/>
  <c r="AA96" i="8"/>
  <c r="AB96" i="8" s="1"/>
  <c r="T96" i="8"/>
  <c r="R96" i="8"/>
  <c r="P96" i="8"/>
  <c r="N96" i="8"/>
  <c r="AA95" i="8"/>
  <c r="AB95" i="8" s="1"/>
  <c r="T95" i="8"/>
  <c r="R95" i="8"/>
  <c r="P95" i="8"/>
  <c r="M95" i="8"/>
  <c r="N95" i="8" s="1"/>
  <c r="J95" i="8"/>
  <c r="AF94" i="8"/>
  <c r="AA94" i="8"/>
  <c r="AB94" i="8" s="1"/>
  <c r="T94" i="8"/>
  <c r="R94" i="8"/>
  <c r="P94" i="8"/>
  <c r="N94" i="8"/>
  <c r="I94" i="8"/>
  <c r="AA93" i="8"/>
  <c r="AB93" i="8" s="1"/>
  <c r="T93" i="8"/>
  <c r="R93" i="8"/>
  <c r="P93" i="8"/>
  <c r="M93" i="8"/>
  <c r="AF93" i="8" s="1"/>
  <c r="I93" i="8"/>
  <c r="AF92" i="8"/>
  <c r="AA92" i="8"/>
  <c r="AB92" i="8" s="1"/>
  <c r="T92" i="8"/>
  <c r="R92" i="8"/>
  <c r="P92" i="8"/>
  <c r="N92" i="8"/>
  <c r="I92" i="8"/>
  <c r="AF91" i="8"/>
  <c r="AA91" i="8"/>
  <c r="AB91" i="8" s="1"/>
  <c r="T91" i="8"/>
  <c r="R91" i="8"/>
  <c r="P91" i="8"/>
  <c r="N91" i="8"/>
  <c r="I91" i="8"/>
  <c r="AF90" i="8"/>
  <c r="AD90" i="8"/>
  <c r="AA90" i="8"/>
  <c r="AB90" i="8" s="1"/>
  <c r="T90" i="8"/>
  <c r="R90" i="8"/>
  <c r="P90" i="8"/>
  <c r="N90" i="8"/>
  <c r="AA89" i="8"/>
  <c r="AB89" i="8" s="1"/>
  <c r="T89" i="8"/>
  <c r="R89" i="8"/>
  <c r="P89" i="8"/>
  <c r="M89" i="8"/>
  <c r="N89" i="8" s="1"/>
  <c r="AF88" i="8"/>
  <c r="AA88" i="8"/>
  <c r="AB88" i="8" s="1"/>
  <c r="T88" i="8"/>
  <c r="R88" i="8"/>
  <c r="P88" i="8"/>
  <c r="N88" i="8"/>
  <c r="AF87" i="8"/>
  <c r="AA87" i="8"/>
  <c r="AB87" i="8" s="1"/>
  <c r="T87" i="8"/>
  <c r="R87" i="8"/>
  <c r="P87" i="8"/>
  <c r="N87" i="8"/>
  <c r="J87" i="8"/>
  <c r="AF86" i="8"/>
  <c r="AA86" i="8"/>
  <c r="AB86" i="8" s="1"/>
  <c r="T86" i="8"/>
  <c r="R86" i="8"/>
  <c r="P86" i="8"/>
  <c r="N86" i="8"/>
  <c r="I86" i="8"/>
  <c r="AF85" i="8"/>
  <c r="AA85" i="8"/>
  <c r="AB85" i="8" s="1"/>
  <c r="T85" i="8"/>
  <c r="R85" i="8"/>
  <c r="P85" i="8"/>
  <c r="N85" i="8"/>
  <c r="I85" i="8"/>
  <c r="AF84" i="8"/>
  <c r="AA84" i="8"/>
  <c r="AB84" i="8" s="1"/>
  <c r="T84" i="8"/>
  <c r="R84" i="8"/>
  <c r="P84" i="8"/>
  <c r="N84" i="8"/>
  <c r="I84" i="8"/>
  <c r="AF83" i="8"/>
  <c r="AA83" i="8"/>
  <c r="AB83" i="8" s="1"/>
  <c r="T83" i="8"/>
  <c r="R83" i="8"/>
  <c r="P83" i="8"/>
  <c r="N83" i="8"/>
  <c r="I83" i="8"/>
  <c r="AF82" i="8"/>
  <c r="AA82" i="8"/>
  <c r="AB82" i="8" s="1"/>
  <c r="T82" i="8"/>
  <c r="R82" i="8"/>
  <c r="P82" i="8"/>
  <c r="N82" i="8"/>
  <c r="I82" i="8"/>
  <c r="AF81" i="8"/>
  <c r="AA81" i="8"/>
  <c r="AB81" i="8" s="1"/>
  <c r="T81" i="8"/>
  <c r="R81" i="8"/>
  <c r="P81" i="8"/>
  <c r="N81" i="8"/>
  <c r="AF80" i="8"/>
  <c r="AA80" i="8"/>
  <c r="AB80" i="8" s="1"/>
  <c r="T80" i="8"/>
  <c r="R80" i="8"/>
  <c r="P80" i="8"/>
  <c r="N80" i="8"/>
  <c r="I80" i="8"/>
  <c r="AF79" i="8"/>
  <c r="AA79" i="8"/>
  <c r="AB79" i="8" s="1"/>
  <c r="T79" i="8"/>
  <c r="R79" i="8"/>
  <c r="P79" i="8"/>
  <c r="N79" i="8"/>
  <c r="I79" i="8"/>
  <c r="AF78" i="8"/>
  <c r="AA78" i="8"/>
  <c r="AB78" i="8" s="1"/>
  <c r="T78" i="8"/>
  <c r="R78" i="8"/>
  <c r="P78" i="8"/>
  <c r="N78" i="8"/>
  <c r="J78" i="8"/>
  <c r="AF77" i="8"/>
  <c r="AA77" i="8"/>
  <c r="AB77" i="8" s="1"/>
  <c r="T77" i="8"/>
  <c r="R77" i="8"/>
  <c r="P77" i="8"/>
  <c r="N77" i="8"/>
  <c r="AF76" i="8"/>
  <c r="AA76" i="8"/>
  <c r="AB76" i="8" s="1"/>
  <c r="T76" i="8"/>
  <c r="R76" i="8"/>
  <c r="P76" i="8"/>
  <c r="N76" i="8"/>
  <c r="J76" i="8"/>
  <c r="AF75" i="8"/>
  <c r="AA75" i="8"/>
  <c r="AB75" i="8" s="1"/>
  <c r="T75" i="8"/>
  <c r="R75" i="8"/>
  <c r="P75" i="8"/>
  <c r="N75" i="8"/>
  <c r="AF74" i="8"/>
  <c r="AA74" i="8"/>
  <c r="AB74" i="8" s="1"/>
  <c r="T74" i="8"/>
  <c r="R74" i="8"/>
  <c r="P74" i="8"/>
  <c r="N74" i="8"/>
  <c r="J74" i="8"/>
  <c r="AF73" i="8"/>
  <c r="AA73" i="8"/>
  <c r="AB73" i="8" s="1"/>
  <c r="T73" i="8"/>
  <c r="R73" i="8"/>
  <c r="P73" i="8"/>
  <c r="N73" i="8"/>
  <c r="J73" i="8"/>
  <c r="AF72" i="8"/>
  <c r="AA72" i="8"/>
  <c r="AB72" i="8" s="1"/>
  <c r="T72" i="8"/>
  <c r="R72" i="8"/>
  <c r="P72" i="8"/>
  <c r="N72" i="8"/>
  <c r="AA71" i="8"/>
  <c r="AB71" i="8" s="1"/>
  <c r="T71" i="8"/>
  <c r="R71" i="8"/>
  <c r="P71" i="8"/>
  <c r="M71" i="8"/>
  <c r="N71" i="8" s="1"/>
  <c r="AF70" i="8"/>
  <c r="AA70" i="8"/>
  <c r="AB70" i="8" s="1"/>
  <c r="T70" i="8"/>
  <c r="R70" i="8"/>
  <c r="P70" i="8"/>
  <c r="N70" i="8"/>
  <c r="J70" i="8"/>
  <c r="AF69" i="8"/>
  <c r="AA69" i="8"/>
  <c r="AB69" i="8" s="1"/>
  <c r="T69" i="8"/>
  <c r="R69" i="8"/>
  <c r="P69" i="8"/>
  <c r="N69" i="8"/>
  <c r="J69" i="8"/>
  <c r="AF68" i="8"/>
  <c r="AA68" i="8"/>
  <c r="AB68" i="8" s="1"/>
  <c r="T68" i="8"/>
  <c r="R68" i="8"/>
  <c r="P68" i="8"/>
  <c r="N68" i="8"/>
  <c r="J68" i="8"/>
  <c r="AF67" i="8"/>
  <c r="AA67" i="8"/>
  <c r="AB67" i="8" s="1"/>
  <c r="T67" i="8"/>
  <c r="R67" i="8"/>
  <c r="P67" i="8"/>
  <c r="N67" i="8"/>
  <c r="AF66" i="8"/>
  <c r="AA66" i="8"/>
  <c r="AB66" i="8" s="1"/>
  <c r="T66" i="8"/>
  <c r="R66" i="8"/>
  <c r="P66" i="8"/>
  <c r="N66" i="8"/>
  <c r="J66" i="8"/>
  <c r="AF65" i="8"/>
  <c r="AA65" i="8"/>
  <c r="AB65" i="8" s="1"/>
  <c r="T65" i="8"/>
  <c r="R65" i="8"/>
  <c r="P65" i="8"/>
  <c r="N65" i="8"/>
  <c r="S64" i="8"/>
  <c r="S106" i="8" s="1"/>
  <c r="R64" i="8"/>
  <c r="Q64" i="8"/>
  <c r="O64" i="8"/>
  <c r="O106" i="8" s="1"/>
  <c r="F113" i="8" s="1"/>
  <c r="N64" i="8"/>
  <c r="M64" i="8"/>
  <c r="AF63" i="8"/>
  <c r="AA63" i="8"/>
  <c r="AB63" i="8" s="1"/>
  <c r="T63" i="8"/>
  <c r="R63" i="8"/>
  <c r="P63" i="8"/>
  <c r="N63" i="8"/>
  <c r="J63" i="8"/>
  <c r="AF62" i="8"/>
  <c r="AA62" i="8"/>
  <c r="AB62" i="8" s="1"/>
  <c r="T62" i="8"/>
  <c r="R62" i="8"/>
  <c r="P62" i="8"/>
  <c r="N62" i="8"/>
  <c r="J62" i="8"/>
  <c r="AA61" i="8"/>
  <c r="AB61" i="8" s="1"/>
  <c r="T61" i="8"/>
  <c r="R61" i="8"/>
  <c r="P61" i="8"/>
  <c r="M61" i="8"/>
  <c r="AF61" i="8" s="1"/>
  <c r="J61" i="8"/>
  <c r="AF60" i="8"/>
  <c r="AA60" i="8"/>
  <c r="AB60" i="8" s="1"/>
  <c r="T60" i="8"/>
  <c r="R60" i="8"/>
  <c r="P60" i="8"/>
  <c r="N60" i="8"/>
  <c r="J60" i="8"/>
  <c r="T59" i="8"/>
  <c r="Q59" i="8"/>
  <c r="AA59" i="8" s="1"/>
  <c r="AB59" i="8" s="1"/>
  <c r="P59" i="8"/>
  <c r="N59" i="8"/>
  <c r="AA58" i="8"/>
  <c r="AB58" i="8" s="1"/>
  <c r="T58" i="8"/>
  <c r="R58" i="8"/>
  <c r="P58" i="8"/>
  <c r="M58" i="8"/>
  <c r="AF58" i="8" s="1"/>
  <c r="T57" i="8"/>
  <c r="R57" i="8"/>
  <c r="P57" i="8"/>
  <c r="M57" i="8"/>
  <c r="AF57" i="8" s="1"/>
  <c r="J57" i="8"/>
  <c r="AF56" i="8"/>
  <c r="AD56" i="8"/>
  <c r="T56" i="8"/>
  <c r="R56" i="8"/>
  <c r="P56" i="8"/>
  <c r="N56" i="8"/>
  <c r="J56" i="8"/>
  <c r="T55" i="8"/>
  <c r="R55" i="8"/>
  <c r="Q55" i="8"/>
  <c r="P55" i="8"/>
  <c r="M55" i="8"/>
  <c r="J55" i="8"/>
  <c r="AF54" i="8"/>
  <c r="AD54" i="8"/>
  <c r="T54" i="8"/>
  <c r="R54" i="8"/>
  <c r="P54" i="8"/>
  <c r="N54" i="8"/>
  <c r="AF53" i="8"/>
  <c r="T53" i="8"/>
  <c r="R53" i="8"/>
  <c r="P53" i="8"/>
  <c r="N53" i="8"/>
  <c r="J53" i="8"/>
  <c r="AF52" i="8"/>
  <c r="AD52" i="8"/>
  <c r="T52" i="8"/>
  <c r="R52" i="8"/>
  <c r="P52" i="8"/>
  <c r="N52" i="8"/>
  <c r="J52" i="8"/>
  <c r="AF51" i="8"/>
  <c r="T51" i="8"/>
  <c r="R51" i="8"/>
  <c r="P51" i="8"/>
  <c r="N51" i="8"/>
  <c r="J51" i="8"/>
  <c r="AF50" i="8"/>
  <c r="T50" i="8"/>
  <c r="R50" i="8"/>
  <c r="P50" i="8"/>
  <c r="N50" i="8"/>
  <c r="J50" i="8"/>
  <c r="AF49" i="8"/>
  <c r="T49" i="8"/>
  <c r="R49" i="8"/>
  <c r="P49" i="8"/>
  <c r="N49" i="8"/>
  <c r="J49" i="8"/>
  <c r="AF48" i="8"/>
  <c r="T48" i="8"/>
  <c r="R48" i="8"/>
  <c r="P48" i="8"/>
  <c r="N48" i="8"/>
  <c r="J48" i="8"/>
  <c r="AF47" i="8"/>
  <c r="T47" i="8"/>
  <c r="R47" i="8"/>
  <c r="P47" i="8"/>
  <c r="N47" i="8"/>
  <c r="AF46" i="8"/>
  <c r="Z46" i="8"/>
  <c r="T46" i="8"/>
  <c r="R46" i="8"/>
  <c r="P46" i="8"/>
  <c r="N46" i="8"/>
  <c r="J46" i="8"/>
  <c r="AF45" i="8"/>
  <c r="T45" i="8"/>
  <c r="R45" i="8"/>
  <c r="P45" i="8"/>
  <c r="N45" i="8"/>
  <c r="J45" i="8"/>
  <c r="AF44" i="8"/>
  <c r="T44" i="8"/>
  <c r="R44" i="8"/>
  <c r="P44" i="8"/>
  <c r="N44" i="8"/>
  <c r="J44" i="8"/>
  <c r="AF43" i="8"/>
  <c r="T43" i="8"/>
  <c r="R43" i="8"/>
  <c r="P43" i="8"/>
  <c r="N43" i="8"/>
  <c r="AF42" i="8"/>
  <c r="AD42" i="8"/>
  <c r="T42" i="8"/>
  <c r="R42" i="8"/>
  <c r="P42" i="8"/>
  <c r="N42" i="8"/>
  <c r="J42" i="8"/>
  <c r="AF41" i="8"/>
  <c r="T41" i="8"/>
  <c r="R41" i="8"/>
  <c r="P41" i="8"/>
  <c r="N41" i="8"/>
  <c r="AF40" i="8"/>
  <c r="T40" i="8"/>
  <c r="R40" i="8"/>
  <c r="P40" i="8"/>
  <c r="N40" i="8"/>
  <c r="J40" i="8"/>
  <c r="AF39" i="8"/>
  <c r="T39" i="8"/>
  <c r="R39" i="8"/>
  <c r="P39" i="8"/>
  <c r="N39" i="8"/>
  <c r="J39" i="8"/>
  <c r="AF38" i="8"/>
  <c r="T38" i="8"/>
  <c r="R38" i="8"/>
  <c r="P38" i="8"/>
  <c r="N38" i="8"/>
  <c r="J38" i="8"/>
  <c r="T37" i="8"/>
  <c r="R37" i="8"/>
  <c r="P37" i="8"/>
  <c r="M37" i="8"/>
  <c r="AF37" i="8" s="1"/>
  <c r="J37" i="8"/>
  <c r="AF36" i="8"/>
  <c r="T36" i="8"/>
  <c r="R36" i="8"/>
  <c r="P36" i="8"/>
  <c r="N36" i="8"/>
  <c r="J36" i="8"/>
  <c r="AF35" i="8"/>
  <c r="T35" i="8"/>
  <c r="R35" i="8"/>
  <c r="P35" i="8"/>
  <c r="N35" i="8"/>
  <c r="J35" i="8"/>
  <c r="AF34" i="8"/>
  <c r="AD34" i="8"/>
  <c r="AD35" i="8" s="1"/>
  <c r="T34" i="8"/>
  <c r="R34" i="8"/>
  <c r="P34" i="8"/>
  <c r="N34" i="8"/>
  <c r="J34" i="8"/>
  <c r="AF33" i="8"/>
  <c r="T33" i="8"/>
  <c r="R33" i="8"/>
  <c r="P33" i="8"/>
  <c r="N33" i="8"/>
  <c r="J33" i="8"/>
  <c r="AF32" i="8"/>
  <c r="T32" i="8"/>
  <c r="R32" i="8"/>
  <c r="P32" i="8"/>
  <c r="N32" i="8"/>
  <c r="J32" i="8"/>
  <c r="AF31" i="8"/>
  <c r="T31" i="8"/>
  <c r="R31" i="8"/>
  <c r="P31" i="8"/>
  <c r="N31" i="8"/>
  <c r="J31" i="8"/>
  <c r="AF30" i="8"/>
  <c r="T30" i="8"/>
  <c r="R30" i="8"/>
  <c r="P30" i="8"/>
  <c r="N30" i="8"/>
  <c r="J30" i="8"/>
  <c r="AF29" i="8"/>
  <c r="T29" i="8"/>
  <c r="R29" i="8"/>
  <c r="P29" i="8"/>
  <c r="N29" i="8"/>
  <c r="AF28" i="8"/>
  <c r="T28" i="8"/>
  <c r="R28" i="8"/>
  <c r="P28" i="8"/>
  <c r="N28" i="8"/>
  <c r="J28" i="8"/>
  <c r="AF27" i="8"/>
  <c r="AD27" i="8"/>
  <c r="T27" i="8"/>
  <c r="R27" i="8"/>
  <c r="P27" i="8"/>
  <c r="N27" i="8"/>
  <c r="J27" i="8"/>
  <c r="AF26" i="8"/>
  <c r="AD26" i="8"/>
  <c r="T26" i="8"/>
  <c r="R26" i="8"/>
  <c r="P26" i="8"/>
  <c r="N26" i="8"/>
  <c r="J26" i="8"/>
  <c r="AF25" i="8"/>
  <c r="T25" i="8"/>
  <c r="R25" i="8"/>
  <c r="P25" i="8"/>
  <c r="N25" i="8"/>
  <c r="J25" i="8"/>
  <c r="AF24" i="8"/>
  <c r="T24" i="8"/>
  <c r="R24" i="8"/>
  <c r="P24" i="8"/>
  <c r="N24" i="8"/>
  <c r="AF23" i="8"/>
  <c r="T23" i="8"/>
  <c r="R23" i="8"/>
  <c r="P23" i="8"/>
  <c r="N23" i="8"/>
  <c r="J23" i="8"/>
  <c r="B23" i="8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H106" i="8" s="1"/>
  <c r="AF22" i="8"/>
  <c r="T22" i="8"/>
  <c r="R22" i="8"/>
  <c r="P22" i="8"/>
  <c r="N22" i="8"/>
  <c r="AF21" i="8"/>
  <c r="T21" i="8"/>
  <c r="R21" i="8"/>
  <c r="P21" i="8"/>
  <c r="N21" i="8"/>
  <c r="J21" i="8"/>
  <c r="AF20" i="8"/>
  <c r="T20" i="8"/>
  <c r="R20" i="8"/>
  <c r="P20" i="8"/>
  <c r="N20" i="8"/>
  <c r="J20" i="8"/>
  <c r="AF19" i="8"/>
  <c r="T19" i="8"/>
  <c r="R19" i="8"/>
  <c r="P19" i="8"/>
  <c r="N19" i="8"/>
  <c r="AF18" i="8"/>
  <c r="T18" i="8"/>
  <c r="R18" i="8"/>
  <c r="P18" i="8"/>
  <c r="N18" i="8"/>
  <c r="J18" i="8"/>
  <c r="AF17" i="8"/>
  <c r="AD17" i="8"/>
  <c r="AD18" i="8" s="1"/>
  <c r="T17" i="8"/>
  <c r="R17" i="8"/>
  <c r="P17" i="8"/>
  <c r="N17" i="8"/>
  <c r="J17" i="8"/>
  <c r="AF16" i="8"/>
  <c r="T16" i="8"/>
  <c r="R16" i="8"/>
  <c r="P16" i="8"/>
  <c r="N16" i="8"/>
  <c r="J16" i="8"/>
  <c r="T15" i="8"/>
  <c r="Q15" i="8"/>
  <c r="R15" i="8" s="1"/>
  <c r="P15" i="8"/>
  <c r="M15" i="8"/>
  <c r="N15" i="8" s="1"/>
  <c r="J15" i="8"/>
  <c r="AF14" i="8"/>
  <c r="T14" i="8"/>
  <c r="R14" i="8"/>
  <c r="P14" i="8"/>
  <c r="N14" i="8"/>
  <c r="J14" i="8"/>
  <c r="AF13" i="8"/>
  <c r="T13" i="8"/>
  <c r="R13" i="8"/>
  <c r="P13" i="8"/>
  <c r="N13" i="8"/>
  <c r="J13" i="8"/>
  <c r="T12" i="8"/>
  <c r="R12" i="8"/>
  <c r="Q12" i="8"/>
  <c r="P12" i="8"/>
  <c r="M12" i="8"/>
  <c r="N12" i="8" s="1"/>
  <c r="J12" i="8"/>
  <c r="AF11" i="8"/>
  <c r="T11" i="8"/>
  <c r="R11" i="8"/>
  <c r="P11" i="8"/>
  <c r="N11" i="8"/>
  <c r="J11" i="8"/>
  <c r="AF10" i="8"/>
  <c r="T10" i="8"/>
  <c r="R10" i="8"/>
  <c r="P10" i="8"/>
  <c r="N10" i="8"/>
  <c r="T9" i="8"/>
  <c r="Q9" i="8"/>
  <c r="R9" i="8" s="1"/>
  <c r="P9" i="8"/>
  <c r="M9" i="8"/>
  <c r="P64" i="8" l="1"/>
  <c r="T64" i="8"/>
  <c r="K107" i="8"/>
  <c r="M106" i="8"/>
  <c r="T106" i="8"/>
  <c r="E116" i="8" s="1"/>
  <c r="AF71" i="8"/>
  <c r="AF12" i="8"/>
  <c r="AF64" i="8"/>
  <c r="AA64" i="8"/>
  <c r="AB64" i="8" s="1"/>
  <c r="AF59" i="8"/>
  <c r="N9" i="8"/>
  <c r="AF15" i="8"/>
  <c r="N37" i="8"/>
  <c r="AF55" i="8"/>
  <c r="R59" i="8"/>
  <c r="N93" i="8"/>
  <c r="I106" i="8"/>
  <c r="I107" i="8" s="1"/>
  <c r="J106" i="8"/>
  <c r="J107" i="8" s="1"/>
  <c r="N57" i="8"/>
  <c r="L107" i="8"/>
  <c r="N106" i="8"/>
  <c r="F112" i="8"/>
  <c r="F111" i="8" s="1"/>
  <c r="F116" i="8"/>
  <c r="AF9" i="8"/>
  <c r="N55" i="8"/>
  <c r="N58" i="8"/>
  <c r="N61" i="8"/>
  <c r="AF89" i="8"/>
  <c r="AF95" i="8"/>
  <c r="AF101" i="8"/>
  <c r="N102" i="8"/>
  <c r="N105" i="8"/>
  <c r="P106" i="8"/>
  <c r="Q106" i="8"/>
  <c r="AF106" i="8" s="1"/>
  <c r="R106" i="8" l="1"/>
  <c r="E115" i="8" s="1"/>
  <c r="E114" i="8" s="1"/>
  <c r="F115" i="8"/>
  <c r="F114" i="8" s="1"/>
  <c r="F117" i="8" s="1"/>
  <c r="AE86" i="8"/>
  <c r="E113" i="8"/>
  <c r="E112" i="8"/>
  <c r="E111" i="8" s="1"/>
  <c r="AD86" i="8"/>
  <c r="E117" i="8" l="1"/>
</calcChain>
</file>

<file path=xl/sharedStrings.xml><?xml version="1.0" encoding="utf-8"?>
<sst xmlns="http://schemas.openxmlformats.org/spreadsheetml/2006/main" count="874" uniqueCount="491">
  <si>
    <t>Nomor Ruas</t>
  </si>
  <si>
    <t>Sub Ruas</t>
  </si>
  <si>
    <t>Nama Ruas Jalan</t>
  </si>
  <si>
    <t>Lebar Rata-Rata (m)</t>
  </si>
  <si>
    <t>Panjang Tiap Jenis Permukaan (%)</t>
  </si>
  <si>
    <t>Panjang Tiap Kondisi</t>
  </si>
  <si>
    <t>LHR</t>
  </si>
  <si>
    <t>Aspal/ Penetrasi Macadam</t>
  </si>
  <si>
    <t>Perkerasan Beton</t>
  </si>
  <si>
    <t>Telford/ Kerikil</t>
  </si>
  <si>
    <t>Tanah/ Belum Tembus</t>
  </si>
  <si>
    <t>Baik</t>
  </si>
  <si>
    <t>Rusak Ringan</t>
  </si>
  <si>
    <t>Rusak Berat</t>
  </si>
  <si>
    <t>%</t>
  </si>
  <si>
    <t>km</t>
  </si>
  <si>
    <t>Sedang</t>
  </si>
  <si>
    <t>Mranggen</t>
  </si>
  <si>
    <t>P</t>
  </si>
  <si>
    <t>Sayung</t>
  </si>
  <si>
    <t>K</t>
  </si>
  <si>
    <t>Guntur, Sayung</t>
  </si>
  <si>
    <t>Dempet</t>
  </si>
  <si>
    <t>Gajah</t>
  </si>
  <si>
    <t>Gajah, Dempet</t>
  </si>
  <si>
    <t>Mijen, Karanganyar</t>
  </si>
  <si>
    <t>Mijen</t>
  </si>
  <si>
    <t>Wedung</t>
  </si>
  <si>
    <t>Bonang</t>
  </si>
  <si>
    <t>Demak</t>
  </si>
  <si>
    <t>Demak, Bonang</t>
  </si>
  <si>
    <t>Guntur</t>
  </si>
  <si>
    <t>Karanganyar</t>
  </si>
  <si>
    <t>Karangtengah</t>
  </si>
  <si>
    <t>Wonosalam</t>
  </si>
  <si>
    <t>Jalan SMU Mranggen</t>
  </si>
  <si>
    <t>Karanganyar, Gajah</t>
  </si>
  <si>
    <t>Sayung, Bonang</t>
  </si>
  <si>
    <t>Kebonagung</t>
  </si>
  <si>
    <t>Jalan Pemuda</t>
  </si>
  <si>
    <t>Jalan Sultan Hadiwijaya</t>
  </si>
  <si>
    <t>Jalan Kyai Jebat</t>
  </si>
  <si>
    <t>Jalan Patimura</t>
  </si>
  <si>
    <t>Jalan Kyai Palembang</t>
  </si>
  <si>
    <t>Jalan Noorcahya</t>
  </si>
  <si>
    <t>Jalan Jajar</t>
  </si>
  <si>
    <t>Jalan Semboja</t>
  </si>
  <si>
    <t>Jalan Betengan</t>
  </si>
  <si>
    <t>Jalan Kyai Turmudi</t>
  </si>
  <si>
    <t>Jalan Kyai Sampang</t>
  </si>
  <si>
    <t>Jalan Kauman II</t>
  </si>
  <si>
    <t>Jalan Kauman III</t>
  </si>
  <si>
    <t>Jalan Domenggalan</t>
  </si>
  <si>
    <t>Jalan Muka Kabupaten</t>
  </si>
  <si>
    <t>Demak, Wonosalam</t>
  </si>
  <si>
    <t>Jalan Siwalan</t>
  </si>
  <si>
    <t>Jalan Kenanga</t>
  </si>
  <si>
    <t>Jalan Glatik</t>
  </si>
  <si>
    <t>Jalan Angsa</t>
  </si>
  <si>
    <t>A. Total Panjang Jalan (KM)</t>
  </si>
  <si>
    <t>N</t>
  </si>
  <si>
    <t>Akses Ke Jalan N/P/K</t>
  </si>
  <si>
    <t>Nilai Strategis Ruas Jalan</t>
  </si>
  <si>
    <t>TOTAL</t>
  </si>
  <si>
    <t>Mranggen - Banyumeneng</t>
  </si>
  <si>
    <t>v</t>
  </si>
  <si>
    <t>Mranggen - Bulusari</t>
  </si>
  <si>
    <t>Bulusari - Kalisari</t>
  </si>
  <si>
    <t>Pamongan - Bulusari</t>
  </si>
  <si>
    <t>Karangawen - Pamongan</t>
  </si>
  <si>
    <t>Kr. Awen, Guntur</t>
  </si>
  <si>
    <t>Karangawen - Jragung</t>
  </si>
  <si>
    <t>Kr. Awen</t>
  </si>
  <si>
    <t>Dempet - Mintreng</t>
  </si>
  <si>
    <t>Dempet - Luwuk</t>
  </si>
  <si>
    <t>Gajah - Dempet</t>
  </si>
  <si>
    <t>Gajah/Dempet</t>
  </si>
  <si>
    <t>Gajah - Geneng</t>
  </si>
  <si>
    <t>Gedangalas - Tanjunganyar</t>
  </si>
  <si>
    <t>Bengkal - Pasir</t>
  </si>
  <si>
    <t>Pasir - Jetak</t>
  </si>
  <si>
    <t>Jetak - Jungsemi</t>
  </si>
  <si>
    <t>Wedung &amp; Mijen</t>
  </si>
  <si>
    <t>Bungo - Pasir</t>
  </si>
  <si>
    <t>Bungo - Mutihkulon</t>
  </si>
  <si>
    <t xml:space="preserve">Wedung </t>
  </si>
  <si>
    <t>Wedung - Bungo</t>
  </si>
  <si>
    <t>Bonang - Ngawen</t>
  </si>
  <si>
    <t>Bonang,Wedung</t>
  </si>
  <si>
    <t>Bonang - Morodemak</t>
  </si>
  <si>
    <t>Demak - Bonang</t>
  </si>
  <si>
    <t>Buyaran - Guntur</t>
  </si>
  <si>
    <t>Kr.Tengah,Guntur</t>
  </si>
  <si>
    <t>Guntur - Pamongan</t>
  </si>
  <si>
    <t>Bengkal - Karanganyar</t>
  </si>
  <si>
    <t>Wonokerto - Tambakbulusan</t>
  </si>
  <si>
    <t>Gaji - Candisari</t>
  </si>
  <si>
    <t>Candisari - Karanggawang</t>
  </si>
  <si>
    <t>Karangawen  - Bumirejo</t>
  </si>
  <si>
    <t>Karang Awen</t>
  </si>
  <si>
    <t>Kuripan - Wonosekar</t>
  </si>
  <si>
    <t>Kangkung - Tlogorejo</t>
  </si>
  <si>
    <t>Mranggen, Kr.Awen</t>
  </si>
  <si>
    <t>Tanjunganyar - Wilalung</t>
  </si>
  <si>
    <t>Trengguli - Demung</t>
  </si>
  <si>
    <t>Boyolali - Tambirejo</t>
  </si>
  <si>
    <t>Cangkring - Karangrejo</t>
  </si>
  <si>
    <t>Kr. Anyar, Gajah, Dempet</t>
  </si>
  <si>
    <t>Wonosalam - Tlogosih</t>
  </si>
  <si>
    <t xml:space="preserve">Wonosalam, Dempet </t>
  </si>
  <si>
    <t>Demak - Wonosalam</t>
  </si>
  <si>
    <t>Karangrejo - Wonosalam</t>
  </si>
  <si>
    <t>Pasir - Mijen</t>
  </si>
  <si>
    <t>Jungsemi - Mutihkulon</t>
  </si>
  <si>
    <t>Karanganyar - Wilalung</t>
  </si>
  <si>
    <t>Wilalung - Luwuk</t>
  </si>
  <si>
    <t>Luwuk - Merak</t>
  </si>
  <si>
    <t>Kalikondang - Tlogoboyo</t>
  </si>
  <si>
    <t>Bakung - Wonorejo</t>
  </si>
  <si>
    <t>Brambang -Waru</t>
  </si>
  <si>
    <t>Karangawen,Mranggen</t>
  </si>
  <si>
    <t>Singorejo - Wedung</t>
  </si>
  <si>
    <t>Demak, Bonang, Wedung</t>
  </si>
  <si>
    <t>Onggorawe - Surodadi</t>
  </si>
  <si>
    <t>Onggorawe - Bulusari</t>
  </si>
  <si>
    <t>Demak - Donorojo</t>
  </si>
  <si>
    <t>Surodadi - Morodemak</t>
  </si>
  <si>
    <t>Mranggen - Kebonbatur</t>
  </si>
  <si>
    <t>Kalianyar - Doreng</t>
  </si>
  <si>
    <t>Mutihkulon - Tedunan</t>
  </si>
  <si>
    <t>Tedunan - Menco</t>
  </si>
  <si>
    <t>Menco - Jetak</t>
  </si>
  <si>
    <t>Surodadi - Bedono</t>
  </si>
  <si>
    <t>Bedono - Purwosari</t>
  </si>
  <si>
    <t>Tambirejo - Medini</t>
  </si>
  <si>
    <t>Karang Mlati - Donorojo</t>
  </si>
  <si>
    <t>Angin – angina - Bongkol</t>
  </si>
  <si>
    <t>Sriwulan - Sayung</t>
  </si>
  <si>
    <t>Wonokerto - Karangsari</t>
  </si>
  <si>
    <t>Kuncir - Jatisono</t>
  </si>
  <si>
    <t>Loireng - Pilangsari</t>
  </si>
  <si>
    <t>Wonorejo - Undaan Kidul</t>
  </si>
  <si>
    <t>Gaji - Sampang</t>
  </si>
  <si>
    <t>Donorejo - Sampang</t>
  </si>
  <si>
    <t>Banyumeneng - Kawengen</t>
  </si>
  <si>
    <t>Megonten - Mijen</t>
  </si>
  <si>
    <t>Grogol - Trimulyo</t>
  </si>
  <si>
    <t xml:space="preserve">Jalan Kyai Singkil </t>
  </si>
  <si>
    <t xml:space="preserve">Jalan Bhayangkara </t>
  </si>
  <si>
    <t>Jalan Kyai Mugni</t>
  </si>
  <si>
    <t>Jalan Setinggil - Mangunjiwan</t>
  </si>
  <si>
    <t>Jalur lambat Bintoro - Kalikondang</t>
  </si>
  <si>
    <t>Kadilangu - Botorejo</t>
  </si>
  <si>
    <t>Jl. Lingkungan Krapyak</t>
  </si>
  <si>
    <t>Jalan Betengan/Pasar - Sultan Patah</t>
  </si>
  <si>
    <t>...</t>
  </si>
  <si>
    <t>REKAP KONDISI JALAN</t>
  </si>
  <si>
    <t>NO</t>
  </si>
  <si>
    <t>URAIAN</t>
  </si>
  <si>
    <t>PROSENTASE (%)</t>
  </si>
  <si>
    <t>PANJANG (KM)</t>
  </si>
  <si>
    <t>MANTAP</t>
  </si>
  <si>
    <t>TIDAK MANTAP</t>
  </si>
  <si>
    <t>33.20.21.8</t>
  </si>
  <si>
    <t>33.20.21.9</t>
  </si>
  <si>
    <t>33.20.21.10</t>
  </si>
  <si>
    <t>33.20.30.1</t>
  </si>
  <si>
    <t>33.20.30.2</t>
  </si>
  <si>
    <t>33.20.30.3</t>
  </si>
  <si>
    <t>33.20.30.4</t>
  </si>
  <si>
    <t>33.20.30.5</t>
  </si>
  <si>
    <t>33.20.30.6</t>
  </si>
  <si>
    <t>33.20.30.7</t>
  </si>
  <si>
    <t>33.20.30.8</t>
  </si>
  <si>
    <t>33.20.30.10</t>
  </si>
  <si>
    <t>33.20.30.11</t>
  </si>
  <si>
    <t>33.20.30.12</t>
  </si>
  <si>
    <t>33.20.30.13</t>
  </si>
  <si>
    <t>33.20.30.14</t>
  </si>
  <si>
    <t>33.20.40.1</t>
  </si>
  <si>
    <t>33.20.40.2</t>
  </si>
  <si>
    <t>33.20.40.3</t>
  </si>
  <si>
    <t>33.20.40.4</t>
  </si>
  <si>
    <t>33.20.40.5</t>
  </si>
  <si>
    <t>33.20.40.6</t>
  </si>
  <si>
    <t>33.20.40.7</t>
  </si>
  <si>
    <t>33.20.40.8</t>
  </si>
  <si>
    <t>33.20.40.9</t>
  </si>
  <si>
    <t>33.20.40.10</t>
  </si>
  <si>
    <t>33.20.40.11</t>
  </si>
  <si>
    <t>33.20.40.12</t>
  </si>
  <si>
    <t>33.20.40.13</t>
  </si>
  <si>
    <t>33.20.40.14</t>
  </si>
  <si>
    <t>33.20.40.15</t>
  </si>
  <si>
    <t>33.20.40.16</t>
  </si>
  <si>
    <t>33.20.50.1</t>
  </si>
  <si>
    <t>33.20.50.3</t>
  </si>
  <si>
    <t>33.20.50.4</t>
  </si>
  <si>
    <t>33.20.50.5</t>
  </si>
  <si>
    <t>33.20.50.6</t>
  </si>
  <si>
    <t>33.20.50.7</t>
  </si>
  <si>
    <t>33.20.50.8</t>
  </si>
  <si>
    <t>33.20.50.9</t>
  </si>
  <si>
    <t>33.20.50.10</t>
  </si>
  <si>
    <t>33.20.50.11</t>
  </si>
  <si>
    <t>33.20.50.12</t>
  </si>
  <si>
    <t>33.20.50.13</t>
  </si>
  <si>
    <t>33.20.50.14</t>
  </si>
  <si>
    <t>33.20.50.15</t>
  </si>
  <si>
    <t>33.20.50.16</t>
  </si>
  <si>
    <t>33.20.50.17</t>
  </si>
  <si>
    <t>33.20.60.1</t>
  </si>
  <si>
    <t>33.20.60.2</t>
  </si>
  <si>
    <t>33.20.60.3</t>
  </si>
  <si>
    <t>33.20.60.4</t>
  </si>
  <si>
    <t>33.20.60.5</t>
  </si>
  <si>
    <t>33.20.60.6</t>
  </si>
  <si>
    <t>33.20.60.8</t>
  </si>
  <si>
    <t>33.20.60.9</t>
  </si>
  <si>
    <t>33.20.60.10</t>
  </si>
  <si>
    <t>33.20.60.11</t>
  </si>
  <si>
    <t>33.20.60.12</t>
  </si>
  <si>
    <t>33.20.60.13</t>
  </si>
  <si>
    <t>33.20.60.14</t>
  </si>
  <si>
    <t>33.20.60.15</t>
  </si>
  <si>
    <t>33.20.60.16</t>
  </si>
  <si>
    <t>33.20.60.17</t>
  </si>
  <si>
    <t>33.20.60.18</t>
  </si>
  <si>
    <t>33.20.60.19</t>
  </si>
  <si>
    <t>33.20.60.20</t>
  </si>
  <si>
    <t>33.20.70.1</t>
  </si>
  <si>
    <t>33.20.70.2</t>
  </si>
  <si>
    <t>33.20.70.3</t>
  </si>
  <si>
    <t>33.20.70.4</t>
  </si>
  <si>
    <t>33.20.70.5</t>
  </si>
  <si>
    <t>33.20.70.6</t>
  </si>
  <si>
    <t>33.20.70.7</t>
  </si>
  <si>
    <t>33.20.70.8</t>
  </si>
  <si>
    <t>33.20.70.9</t>
  </si>
  <si>
    <t>33.20.70.10</t>
  </si>
  <si>
    <t>33.20.70.11</t>
  </si>
  <si>
    <t>33.20.70.12</t>
  </si>
  <si>
    <t>33.20.70.13</t>
  </si>
  <si>
    <t>33.20.70.14</t>
  </si>
  <si>
    <t>33.20.70.15</t>
  </si>
  <si>
    <t>33.20.70.16</t>
  </si>
  <si>
    <t>33.20.70.17</t>
  </si>
  <si>
    <t>33.20.70.18</t>
  </si>
  <si>
    <t>33.20.70.19</t>
  </si>
  <si>
    <t>33.20.70.20</t>
  </si>
  <si>
    <t>33.20.70.22</t>
  </si>
  <si>
    <t>33.20.70.23</t>
  </si>
  <si>
    <t>33.20.70.24</t>
  </si>
  <si>
    <t>33.20.70.25</t>
  </si>
  <si>
    <t>33.20.70.26</t>
  </si>
  <si>
    <t>33.20.70.27</t>
  </si>
  <si>
    <t>33.20.70.28</t>
  </si>
  <si>
    <t>33.20.70.29</t>
  </si>
  <si>
    <t>33.20.70.30</t>
  </si>
  <si>
    <t>33.20.70.31</t>
  </si>
  <si>
    <t>33.20.70.32</t>
  </si>
  <si>
    <t>33.20.70.33</t>
  </si>
  <si>
    <t>33.20.70.34</t>
  </si>
  <si>
    <t>33.20.70.35</t>
  </si>
  <si>
    <t>33.20.70.36</t>
  </si>
  <si>
    <t>33.20.70.37</t>
  </si>
  <si>
    <t>33.20.80.1</t>
  </si>
  <si>
    <t>33.20.80.2</t>
  </si>
  <si>
    <t>33.20.80.3</t>
  </si>
  <si>
    <t>33.20.80.4</t>
  </si>
  <si>
    <t>33.20.80.5</t>
  </si>
  <si>
    <t>33.20.80.6</t>
  </si>
  <si>
    <t>33.20.80.7</t>
  </si>
  <si>
    <t>33.20.80.8</t>
  </si>
  <si>
    <t>33.20.80.9</t>
  </si>
  <si>
    <t>33.20.80.10</t>
  </si>
  <si>
    <t>33.20.80.11</t>
  </si>
  <si>
    <t>33.20.80.12</t>
  </si>
  <si>
    <t>33.20.80.14</t>
  </si>
  <si>
    <t>33.20.80.15</t>
  </si>
  <si>
    <t>33.20.80.16</t>
  </si>
  <si>
    <t>33.20.80.17</t>
  </si>
  <si>
    <t>33.20.80.19</t>
  </si>
  <si>
    <t>33.20.80.20</t>
  </si>
  <si>
    <t>33.20.80.22</t>
  </si>
  <si>
    <t>33.20.80.23</t>
  </si>
  <si>
    <t>33.20.80.24</t>
  </si>
  <si>
    <t>33.20.80.25</t>
  </si>
  <si>
    <t>33.20.80.26</t>
  </si>
  <si>
    <t>33.20.80.27</t>
  </si>
  <si>
    <t>33.20.80.29</t>
  </si>
  <si>
    <t>33.20.80.30</t>
  </si>
  <si>
    <t>33.20.80.31</t>
  </si>
  <si>
    <t>33.20.80.32</t>
  </si>
  <si>
    <t>33.20.80.33</t>
  </si>
  <si>
    <t>33.20.80.34</t>
  </si>
  <si>
    <t>33.20.80.35</t>
  </si>
  <si>
    <t>33.20.80.36</t>
  </si>
  <si>
    <t>33.20.80.37</t>
  </si>
  <si>
    <t>33.20.80.38</t>
  </si>
  <si>
    <t>33.20.80.39</t>
  </si>
  <si>
    <t>33.20.80.40</t>
  </si>
  <si>
    <t>33.20.80.41</t>
  </si>
  <si>
    <t>33.20.80.42</t>
  </si>
  <si>
    <t>33.20.80.43</t>
  </si>
  <si>
    <t>33.20.80.44</t>
  </si>
  <si>
    <t>33.20.80.45</t>
  </si>
  <si>
    <t>33.20.80.46</t>
  </si>
  <si>
    <t>33.20.80.47</t>
  </si>
  <si>
    <t>33.20.80.48</t>
  </si>
  <si>
    <t>33.20.80.50</t>
  </si>
  <si>
    <t>33.20.80.53</t>
  </si>
  <si>
    <t>33.20.80.54</t>
  </si>
  <si>
    <t>33.20.80.56</t>
  </si>
  <si>
    <t>33.20.80.57</t>
  </si>
  <si>
    <t>33.20.80.59</t>
  </si>
  <si>
    <t>33.20.80.60</t>
  </si>
  <si>
    <t>33.20.80.61</t>
  </si>
  <si>
    <t>33.20.80.62</t>
  </si>
  <si>
    <t>33.20.80.63</t>
  </si>
  <si>
    <t>33.20.80.64</t>
  </si>
  <si>
    <t>33.20.80.65</t>
  </si>
  <si>
    <t>33.20.80.66</t>
  </si>
  <si>
    <t>33.20.80.67</t>
  </si>
  <si>
    <t>33.20.80.68</t>
  </si>
  <si>
    <t>33.20.80.69</t>
  </si>
  <si>
    <t>33.20.80.70</t>
  </si>
  <si>
    <t>33.20.80.71</t>
  </si>
  <si>
    <t>33.20.80.72</t>
  </si>
  <si>
    <t>33.20.80.73</t>
  </si>
  <si>
    <t>33.20.80.74</t>
  </si>
  <si>
    <t>33.20.80.75</t>
  </si>
  <si>
    <t>33.20.80.76</t>
  </si>
  <si>
    <t>33.20.80.77</t>
  </si>
  <si>
    <t>33.20.80.78</t>
  </si>
  <si>
    <t>33.20.80.79</t>
  </si>
  <si>
    <t>33.20.90.1</t>
  </si>
  <si>
    <t>33.20.90.2</t>
  </si>
  <si>
    <t>33.20.90.3</t>
  </si>
  <si>
    <t>33.20.90.4</t>
  </si>
  <si>
    <t>33.20.90.5</t>
  </si>
  <si>
    <t>33.20.90.6</t>
  </si>
  <si>
    <t>33.20.90.7</t>
  </si>
  <si>
    <t>33.20.90.8</t>
  </si>
  <si>
    <t>33.20.90.9</t>
  </si>
  <si>
    <t>33.20.90.10</t>
  </si>
  <si>
    <t>33.20.90.11</t>
  </si>
  <si>
    <t>33.20.90.12</t>
  </si>
  <si>
    <t>33.20.90.13</t>
  </si>
  <si>
    <t>33.20.90.14</t>
  </si>
  <si>
    <t>33.20.91.1</t>
  </si>
  <si>
    <t>33.20.91.2</t>
  </si>
  <si>
    <t>33.20.91.3</t>
  </si>
  <si>
    <t>33.20.91.4</t>
  </si>
  <si>
    <t>33.20.91.5</t>
  </si>
  <si>
    <t>33.20.91.6</t>
  </si>
  <si>
    <t>33.20.91.7</t>
  </si>
  <si>
    <t>33.20.91.8</t>
  </si>
  <si>
    <t>33.20.91.9</t>
  </si>
  <si>
    <t>33.20.91.10</t>
  </si>
  <si>
    <t>33.20.91.11</t>
  </si>
  <si>
    <t>33.20.91.12</t>
  </si>
  <si>
    <t>33.20.91.13</t>
  </si>
  <si>
    <t>33.20.91.14</t>
  </si>
  <si>
    <t>33.20.91.15</t>
  </si>
  <si>
    <t>33.20.91.16</t>
  </si>
  <si>
    <t>33.20.91.17</t>
  </si>
  <si>
    <t>33.20.91.18</t>
  </si>
  <si>
    <t>33.20.91.19</t>
  </si>
  <si>
    <t>33.20.91.20</t>
  </si>
  <si>
    <t>33.20.91.21</t>
  </si>
  <si>
    <t>33.20.91.22</t>
  </si>
  <si>
    <t>33.20.91.23</t>
  </si>
  <si>
    <t>33.20.100.1</t>
  </si>
  <si>
    <t>33.20.100.2</t>
  </si>
  <si>
    <t>33.20.100.3</t>
  </si>
  <si>
    <t>33.20.100.5</t>
  </si>
  <si>
    <t>33.20.100.6</t>
  </si>
  <si>
    <t>33.20.100.7</t>
  </si>
  <si>
    <t>33.20.100.8</t>
  </si>
  <si>
    <t>33.20.100.9</t>
  </si>
  <si>
    <t>33.20.100.10</t>
  </si>
  <si>
    <t>33.20.100.11</t>
  </si>
  <si>
    <t>33.20.100.12</t>
  </si>
  <si>
    <t>33.20.100.13</t>
  </si>
  <si>
    <t>33.20.100.14</t>
  </si>
  <si>
    <t>33.20.100.15</t>
  </si>
  <si>
    <t>33.20.100.16</t>
  </si>
  <si>
    <t>33.20.100.17</t>
  </si>
  <si>
    <t>33.20.100.18</t>
  </si>
  <si>
    <t>33.20.100.19</t>
  </si>
  <si>
    <t>33.20.100.20</t>
  </si>
  <si>
    <t>33.20.100.21</t>
  </si>
  <si>
    <t>33.20.100.22</t>
  </si>
  <si>
    <t>33.20.100.23</t>
  </si>
  <si>
    <t>33.20.100.24</t>
  </si>
  <si>
    <t>33.20.100.25</t>
  </si>
  <si>
    <t>33.20.100.26</t>
  </si>
  <si>
    <t>33.20.100.27</t>
  </si>
  <si>
    <t>33.20.100.28</t>
  </si>
  <si>
    <t>33.20.100.29</t>
  </si>
  <si>
    <t>33.20.101.1</t>
  </si>
  <si>
    <t>33.20.101.2</t>
  </si>
  <si>
    <t>33.20.101.3</t>
  </si>
  <si>
    <t>33.20.101.4</t>
  </si>
  <si>
    <t>33.20.101.5</t>
  </si>
  <si>
    <t>33.20.101.6</t>
  </si>
  <si>
    <t>33.20.101.7</t>
  </si>
  <si>
    <t>33.20.101.8</t>
  </si>
  <si>
    <t>33.20.101.9</t>
  </si>
  <si>
    <t>33.20.101.10</t>
  </si>
  <si>
    <t>33.20.101.11</t>
  </si>
  <si>
    <t>33.20.101.12</t>
  </si>
  <si>
    <t>33.20.101.13</t>
  </si>
  <si>
    <t>33.20.101.14</t>
  </si>
  <si>
    <t>33.20.101.15</t>
  </si>
  <si>
    <t>33.20.101.16</t>
  </si>
  <si>
    <t>33.20.101.17</t>
  </si>
  <si>
    <t>33.20.101.18</t>
  </si>
  <si>
    <t>33.20.101.19</t>
  </si>
  <si>
    <t>33.20.101.20</t>
  </si>
  <si>
    <t>33.20.110.1</t>
  </si>
  <si>
    <t>33.20.110.2</t>
  </si>
  <si>
    <t>33.20.110.3</t>
  </si>
  <si>
    <t>33.20.110.4</t>
  </si>
  <si>
    <t>33.20.110.5</t>
  </si>
  <si>
    <t>33.20.110.6</t>
  </si>
  <si>
    <t>33.20.110.7</t>
  </si>
  <si>
    <t>33.20.110.8</t>
  </si>
  <si>
    <t>33.20.110.9</t>
  </si>
  <si>
    <t>33.20.110.10</t>
  </si>
  <si>
    <t>33.20.110.11</t>
  </si>
  <si>
    <t>33.20.110.12</t>
  </si>
  <si>
    <t>33.20.110.13</t>
  </si>
  <si>
    <t>33.20.110.14</t>
  </si>
  <si>
    <t>33.20.110.15</t>
  </si>
  <si>
    <t>33.20.110.16</t>
  </si>
  <si>
    <t>33.20.110.17</t>
  </si>
  <si>
    <t>33.20.110.18</t>
  </si>
  <si>
    <t>33.20.110.19</t>
  </si>
  <si>
    <t>33.20.110.20</t>
  </si>
  <si>
    <t>33.20.110.21</t>
  </si>
  <si>
    <t>33.20.111.1</t>
  </si>
  <si>
    <t>33.20.111.2</t>
  </si>
  <si>
    <t>33.20.111.3</t>
  </si>
  <si>
    <t>33.20.111.4</t>
  </si>
  <si>
    <t>33.20.111.5</t>
  </si>
  <si>
    <t>33.20.111.6</t>
  </si>
  <si>
    <t>33.20.111.7</t>
  </si>
  <si>
    <t>33.20.111.8</t>
  </si>
  <si>
    <t>33.20.111.9</t>
  </si>
  <si>
    <t>33.20.111.10</t>
  </si>
  <si>
    <t>33.20.111.11</t>
  </si>
  <si>
    <t>33.20.111.12</t>
  </si>
  <si>
    <t>33.20.111.13</t>
  </si>
  <si>
    <t>33.20.111.14</t>
  </si>
  <si>
    <t>33.20.111.15</t>
  </si>
  <si>
    <t>33.20.111.16</t>
  </si>
  <si>
    <t>33.20.111.17</t>
  </si>
  <si>
    <t>33.20.111.18</t>
  </si>
  <si>
    <t>33.20.120.1</t>
  </si>
  <si>
    <t>33.20.120.2</t>
  </si>
  <si>
    <t>33.20.120.3</t>
  </si>
  <si>
    <t>33.20.120.4</t>
  </si>
  <si>
    <t>33.20.120.5</t>
  </si>
  <si>
    <t>33.20.120.6</t>
  </si>
  <si>
    <t>33.20.120.7</t>
  </si>
  <si>
    <t>33.20.120.8</t>
  </si>
  <si>
    <t>33.20.120.9</t>
  </si>
  <si>
    <t>33.20.120.10</t>
  </si>
  <si>
    <t>33.20.120.11</t>
  </si>
  <si>
    <t>33.20.120.12</t>
  </si>
  <si>
    <t>33.20.120.13</t>
  </si>
  <si>
    <t>33.20.120.14</t>
  </si>
  <si>
    <t>33.20.120.15</t>
  </si>
  <si>
    <t>33.20.120.16</t>
  </si>
  <si>
    <t>33.20.120.17</t>
  </si>
  <si>
    <t>33.20.120.18</t>
  </si>
  <si>
    <t>33.20.120.19</t>
  </si>
  <si>
    <t>33.20.120.20</t>
  </si>
  <si>
    <t xml:space="preserve">B. Presentase Jalan (%)   </t>
  </si>
  <si>
    <t xml:space="preserve">No </t>
  </si>
  <si>
    <t>Nama Kecamatan Yang Dilalui</t>
  </si>
  <si>
    <t>Panjang Ruas (Km)</t>
  </si>
  <si>
    <t>DAFTAR PANJANG JALAN MENURUT KEADAAN DAN STATUS JALAN DI KABUPATEN DEMAK</t>
  </si>
  <si>
    <t>Jalan Kabupaten</t>
  </si>
  <si>
    <t>Catatan :</t>
  </si>
  <si>
    <t>: Negara</t>
  </si>
  <si>
    <t>: Propinsi</t>
  </si>
  <si>
    <t>: Kabupaten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</si>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</sst>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_(* #,##0.000_);_(* \(#,##0.000\);_(* &quot;-&quot;???_);_(@_)"/>
    <numFmt numFmtId="167" formatCode="_(* #,##0.000_);_(* \(#,##0.000\);_(* &quot;-&quot;_);_(@_)"/>
    <numFmt numFmtId="168" formatCode="_(* #,##0.000_);_(* \(#,##0.000\);_(* &quot;-&quot;??_);_(@_)"/>
    <numFmt numFmtId="169" formatCode="0.000"/>
    <numFmt numFmtId="170" formatCode="_(* #,##0.00000_);_(* \(#,##0.00000\);_(* &quot;-&quot;_);_(@_)"/>
    <numFmt numFmtId="172" formatCode="0.0%"/>
    <numFmt numFmtId="173" formatCode="_(* #,##0.0_);_(* \(#,##0.0\);_(* &quot;-&quot;_);_(@_)"/>
    <numFmt numFmtId="174" formatCode="0.00000"/>
    <numFmt numFmtId="175" formatCode="_-* #,##0.000_-;\-* #,##0.000_-;_-* &quot;-&quot;??_-;_-@_-"/>
    <numFmt numFmtId="176" formatCode="_-* #,##0.000_-;\-* #,##0.000_-;_-* &quot;-&quot;???_-;_-@_-"/>
    <numFmt numFmtId="177" formatCode="_(* #,##0.000000_);_(* \(#,##0.000000\);_(* &quot;-&quot;???_);_(@_)"/>
    <numFmt numFmtId="178" formatCode="0.0000"/>
    <numFmt numFmtId="179" formatCode="0.0000%"/>
    <numFmt numFmtId="180" formatCode="0.000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u/>
      <sz val="12"/>
      <name val="Arial"/>
      <family val="2"/>
    </font>
    <font>
      <sz val="11"/>
      <color theme="1"/>
      <name val="Century Gothic"/>
      <family val="2"/>
      <charset val="1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Arial Narrow"/>
      <family val="2"/>
    </font>
    <font>
      <b/>
      <sz val="10"/>
      <color theme="0"/>
      <name val="Calibri"/>
      <family val="2"/>
      <scheme val="minor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theme="4" tint="-0.249977111117893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name val="Tahoma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33">
    <xf numFmtId="0" fontId="0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2" fillId="0" borderId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4" fillId="0" borderId="0"/>
    <xf numFmtId="0" fontId="4" fillId="0" borderId="0"/>
    <xf numFmtId="9" fontId="13" fillId="0" borderId="0" applyFont="0" applyFill="0" applyBorder="0" applyAlignment="0" applyProtection="0"/>
    <xf numFmtId="0" fontId="1" fillId="0" borderId="0"/>
    <xf numFmtId="4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3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54">
    <xf numFmtId="0" fontId="0" fillId="0" borderId="0" xfId="0"/>
    <xf numFmtId="43" fontId="4" fillId="0" borderId="0" xfId="2" applyFont="1" applyFill="1" applyAlignment="1">
      <alignment horizontal="center"/>
    </xf>
    <xf numFmtId="164" fontId="4" fillId="0" borderId="0" xfId="3" applyNumberFormat="1" applyFont="1" applyFill="1" applyAlignment="1">
      <alignment horizontal="center"/>
    </xf>
    <xf numFmtId="10" fontId="4" fillId="0" borderId="0" xfId="4" applyNumberFormat="1" applyFont="1" applyFill="1" applyBorder="1" applyAlignment="1">
      <alignment vertical="center"/>
    </xf>
    <xf numFmtId="164" fontId="4" fillId="0" borderId="0" xfId="3" applyNumberFormat="1" applyFont="1" applyFill="1" applyAlignment="1">
      <alignment vertical="center"/>
    </xf>
    <xf numFmtId="167" fontId="9" fillId="0" borderId="0" xfId="4" applyNumberFormat="1" applyFont="1" applyFill="1" applyAlignment="1">
      <alignment vertical="center"/>
    </xf>
    <xf numFmtId="43" fontId="4" fillId="0" borderId="0" xfId="2" applyFont="1" applyFill="1" applyAlignment="1">
      <alignment vertical="center"/>
    </xf>
    <xf numFmtId="165" fontId="4" fillId="0" borderId="0" xfId="3" applyNumberFormat="1" applyFont="1" applyFill="1" applyAlignment="1">
      <alignment vertical="center"/>
    </xf>
    <xf numFmtId="165" fontId="4" fillId="0" borderId="0" xfId="4" applyNumberFormat="1" applyFont="1" applyFill="1" applyBorder="1" applyAlignment="1">
      <alignment horizontal="center"/>
    </xf>
    <xf numFmtId="173" fontId="4" fillId="0" borderId="0" xfId="4" applyNumberFormat="1" applyFont="1" applyFill="1" applyBorder="1" applyAlignment="1">
      <alignment horizontal="center"/>
    </xf>
    <xf numFmtId="168" fontId="4" fillId="0" borderId="0" xfId="27" applyNumberFormat="1" applyFont="1" applyFill="1" applyBorder="1"/>
    <xf numFmtId="165" fontId="15" fillId="0" borderId="0" xfId="4" applyNumberFormat="1" applyFont="1" applyFill="1" applyBorder="1" applyAlignment="1">
      <alignment horizontal="center"/>
    </xf>
    <xf numFmtId="173" fontId="15" fillId="0" borderId="0" xfId="4" applyNumberFormat="1" applyFont="1" applyFill="1" applyBorder="1" applyAlignment="1">
      <alignment horizontal="center"/>
    </xf>
    <xf numFmtId="10" fontId="17" fillId="0" borderId="0" xfId="17" applyNumberFormat="1" applyFont="1" applyFill="1" applyBorder="1" applyAlignment="1">
      <alignment horizontal="center" vertical="center"/>
    </xf>
    <xf numFmtId="173" fontId="17" fillId="0" borderId="0" xfId="17" applyNumberFormat="1" applyFont="1" applyFill="1" applyBorder="1" applyAlignment="1">
      <alignment horizontal="center" vertical="center"/>
    </xf>
    <xf numFmtId="168" fontId="21" fillId="0" borderId="0" xfId="27" applyNumberFormat="1" applyFont="1" applyFill="1" applyBorder="1"/>
    <xf numFmtId="9" fontId="22" fillId="0" borderId="0" xfId="31" applyFont="1" applyFill="1" applyBorder="1"/>
    <xf numFmtId="165" fontId="16" fillId="0" borderId="0" xfId="4" applyNumberFormat="1" applyFont="1" applyFill="1" applyBorder="1" applyAlignment="1">
      <alignment horizontal="center"/>
    </xf>
    <xf numFmtId="167" fontId="15" fillId="0" borderId="0" xfId="4" applyNumberFormat="1" applyFont="1" applyFill="1" applyBorder="1" applyAlignment="1">
      <alignment horizontal="center"/>
    </xf>
    <xf numFmtId="170" fontId="15" fillId="0" borderId="0" xfId="4" applyNumberFormat="1" applyFont="1" applyFill="1" applyBorder="1" applyAlignment="1">
      <alignment horizontal="center"/>
    </xf>
    <xf numFmtId="4" fontId="15" fillId="0" borderId="0" xfId="4" applyNumberFormat="1" applyFont="1" applyFill="1" applyBorder="1" applyAlignment="1">
      <alignment horizontal="center"/>
    </xf>
    <xf numFmtId="170" fontId="4" fillId="0" borderId="0" xfId="4" applyNumberFormat="1" applyFont="1" applyFill="1" applyBorder="1"/>
    <xf numFmtId="1" fontId="26" fillId="7" borderId="7" xfId="16" applyNumberFormat="1" applyFont="1" applyFill="1" applyBorder="1" applyAlignment="1">
      <alignment horizontal="center" vertical="center"/>
    </xf>
    <xf numFmtId="2" fontId="26" fillId="7" borderId="33" xfId="16" applyNumberFormat="1" applyFont="1" applyFill="1" applyBorder="1" applyAlignment="1">
      <alignment horizontal="center"/>
    </xf>
    <xf numFmtId="10" fontId="27" fillId="0" borderId="15" xfId="26" applyNumberFormat="1" applyFont="1" applyFill="1" applyBorder="1" applyAlignment="1">
      <alignment horizontal="center"/>
    </xf>
    <xf numFmtId="10" fontId="28" fillId="0" borderId="15" xfId="26" applyNumberFormat="1" applyFont="1" applyFill="1" applyBorder="1" applyAlignment="1">
      <alignment horizontal="center"/>
    </xf>
    <xf numFmtId="10" fontId="29" fillId="0" borderId="15" xfId="26" applyNumberFormat="1" applyFont="1" applyFill="1" applyBorder="1" applyAlignment="1">
      <alignment horizontal="center"/>
    </xf>
    <xf numFmtId="10" fontId="30" fillId="0" borderId="42" xfId="26" applyNumberFormat="1" applyFont="1" applyFill="1" applyBorder="1" applyAlignment="1">
      <alignment horizontal="center"/>
    </xf>
    <xf numFmtId="168" fontId="31" fillId="0" borderId="0" xfId="27" applyNumberFormat="1" applyFont="1" applyFill="1" applyBorder="1"/>
    <xf numFmtId="169" fontId="31" fillId="0" borderId="53" xfId="4" applyNumberFormat="1" applyFont="1" applyFill="1" applyBorder="1" applyAlignment="1">
      <alignment horizontal="center" vertical="center"/>
    </xf>
    <xf numFmtId="0" fontId="31" fillId="0" borderId="53" xfId="4" applyNumberFormat="1" applyFont="1" applyFill="1" applyBorder="1" applyAlignment="1">
      <alignment horizontal="center" vertical="center"/>
    </xf>
    <xf numFmtId="0" fontId="31" fillId="0" borderId="54" xfId="4" applyNumberFormat="1" applyFont="1" applyFill="1" applyBorder="1" applyAlignment="1">
      <alignment horizontal="center" vertical="center"/>
    </xf>
    <xf numFmtId="0" fontId="31" fillId="0" borderId="0" xfId="4" applyNumberFormat="1" applyFont="1" applyFill="1" applyBorder="1" applyAlignment="1">
      <alignment horizontal="center" vertical="center"/>
    </xf>
    <xf numFmtId="0" fontId="31" fillId="0" borderId="55" xfId="4" applyNumberFormat="1" applyFont="1" applyFill="1" applyBorder="1" applyAlignment="1">
      <alignment horizontal="center" vertical="center"/>
    </xf>
    <xf numFmtId="0" fontId="31" fillId="0" borderId="25" xfId="4" applyNumberFormat="1" applyFont="1" applyFill="1" applyBorder="1" applyAlignment="1">
      <alignment horizontal="center" vertical="center"/>
    </xf>
    <xf numFmtId="169" fontId="31" fillId="0" borderId="25" xfId="4" applyNumberFormat="1" applyFont="1" applyFill="1" applyBorder="1" applyAlignment="1">
      <alignment horizontal="center" vertical="center"/>
    </xf>
    <xf numFmtId="2" fontId="26" fillId="4" borderId="46" xfId="16" applyNumberFormat="1" applyFont="1" applyFill="1" applyBorder="1" applyAlignment="1">
      <alignment horizontal="center" vertical="center" wrapText="1"/>
    </xf>
    <xf numFmtId="2" fontId="26" fillId="4" borderId="14" xfId="16" applyNumberFormat="1" applyFont="1" applyFill="1" applyBorder="1" applyAlignment="1">
      <alignment horizontal="center" vertical="center" wrapText="1"/>
    </xf>
    <xf numFmtId="2" fontId="26" fillId="4" borderId="42" xfId="16" applyNumberFormat="1" applyFont="1" applyFill="1" applyBorder="1" applyAlignment="1">
      <alignment horizontal="center" vertical="center" wrapText="1"/>
    </xf>
    <xf numFmtId="172" fontId="26" fillId="4" borderId="17" xfId="16" applyNumberFormat="1" applyFont="1" applyFill="1" applyBorder="1" applyAlignment="1">
      <alignment horizontal="center" vertical="center" wrapText="1"/>
    </xf>
    <xf numFmtId="173" fontId="26" fillId="4" borderId="17" xfId="16" applyNumberFormat="1" applyFont="1" applyFill="1" applyBorder="1" applyAlignment="1">
      <alignment horizontal="center" vertical="center" wrapText="1"/>
    </xf>
    <xf numFmtId="2" fontId="32" fillId="4" borderId="42" xfId="16" applyNumberFormat="1" applyFont="1" applyFill="1" applyBorder="1" applyAlignment="1">
      <alignment horizontal="center" vertical="center" wrapText="1"/>
    </xf>
    <xf numFmtId="1" fontId="28" fillId="5" borderId="47" xfId="16" applyNumberFormat="1" applyFont="1" applyFill="1" applyBorder="1" applyAlignment="1">
      <alignment horizontal="center" vertical="center"/>
    </xf>
    <xf numFmtId="0" fontId="28" fillId="5" borderId="48" xfId="16" applyFont="1" applyFill="1" applyBorder="1" applyAlignment="1">
      <alignment horizontal="center" vertical="center"/>
    </xf>
    <xf numFmtId="0" fontId="28" fillId="5" borderId="48" xfId="16" quotePrefix="1" applyFont="1" applyFill="1" applyBorder="1" applyAlignment="1">
      <alignment horizontal="center" vertical="center"/>
    </xf>
    <xf numFmtId="0" fontId="22" fillId="5" borderId="50" xfId="16" quotePrefix="1" applyFont="1" applyFill="1" applyBorder="1" applyAlignment="1">
      <alignment horizontal="center"/>
    </xf>
    <xf numFmtId="0" fontId="22" fillId="5" borderId="48" xfId="16" quotePrefix="1" applyFont="1" applyFill="1" applyBorder="1" applyAlignment="1">
      <alignment horizontal="center"/>
    </xf>
    <xf numFmtId="0" fontId="22" fillId="5" borderId="51" xfId="16" applyFont="1" applyFill="1" applyBorder="1" applyAlignment="1">
      <alignment horizontal="center"/>
    </xf>
    <xf numFmtId="165" fontId="28" fillId="0" borderId="39" xfId="4" applyNumberFormat="1" applyFont="1" applyFill="1" applyBorder="1" applyAlignment="1">
      <alignment horizontal="center" vertical="center"/>
    </xf>
    <xf numFmtId="173" fontId="28" fillId="0" borderId="39" xfId="4" applyNumberFormat="1" applyFont="1" applyFill="1" applyBorder="1" applyAlignment="1">
      <alignment horizontal="center" vertical="center"/>
    </xf>
    <xf numFmtId="0" fontId="35" fillId="0" borderId="23" xfId="18" applyFont="1" applyFill="1" applyBorder="1" applyAlignment="1">
      <alignment horizontal="left" vertical="center"/>
    </xf>
    <xf numFmtId="0" fontId="36" fillId="0" borderId="24" xfId="18" applyFont="1" applyFill="1" applyBorder="1" applyAlignment="1">
      <alignment horizontal="left" vertical="center"/>
    </xf>
    <xf numFmtId="169" fontId="36" fillId="0" borderId="23" xfId="18" applyNumberFormat="1" applyFont="1" applyFill="1" applyBorder="1" applyAlignment="1">
      <alignment horizontal="right" vertical="center"/>
    </xf>
    <xf numFmtId="43" fontId="28" fillId="0" borderId="23" xfId="2" applyFont="1" applyFill="1" applyBorder="1" applyAlignment="1">
      <alignment horizontal="center"/>
    </xf>
    <xf numFmtId="169" fontId="28" fillId="0" borderId="25" xfId="18" applyNumberFormat="1" applyFont="1" applyFill="1" applyBorder="1" applyAlignment="1">
      <alignment horizontal="right" vertical="center"/>
    </xf>
    <xf numFmtId="10" fontId="28" fillId="0" borderId="43" xfId="4" applyNumberFormat="1" applyFont="1" applyFill="1" applyBorder="1" applyAlignment="1" applyProtection="1">
      <alignment horizontal="right"/>
    </xf>
    <xf numFmtId="169" fontId="28" fillId="0" borderId="25" xfId="30" applyNumberFormat="1" applyFont="1" applyFill="1" applyBorder="1" applyAlignment="1">
      <alignment horizontal="right" vertical="center"/>
    </xf>
    <xf numFmtId="168" fontId="28" fillId="0" borderId="23" xfId="29" applyNumberFormat="1" applyFont="1" applyFill="1" applyBorder="1" applyAlignment="1">
      <alignment horizontal="right" vertical="center"/>
    </xf>
    <xf numFmtId="0" fontId="28" fillId="0" borderId="23" xfId="16" applyFont="1" applyFill="1" applyBorder="1" applyAlignment="1">
      <alignment horizontal="center" vertical="center"/>
    </xf>
    <xf numFmtId="9" fontId="28" fillId="0" borderId="26" xfId="17" applyFont="1" applyFill="1" applyBorder="1" applyAlignment="1">
      <alignment horizontal="center" vertical="center"/>
    </xf>
    <xf numFmtId="9" fontId="28" fillId="0" borderId="23" xfId="17" applyFont="1" applyFill="1" applyBorder="1" applyAlignment="1">
      <alignment horizontal="center" vertical="center"/>
    </xf>
    <xf numFmtId="9" fontId="33" fillId="0" borderId="26" xfId="17" applyFont="1" applyFill="1" applyBorder="1" applyAlignment="1">
      <alignment horizontal="center" vertical="center"/>
    </xf>
    <xf numFmtId="9" fontId="33" fillId="0" borderId="23" xfId="17" applyFont="1" applyFill="1" applyBorder="1" applyAlignment="1">
      <alignment horizontal="center" vertical="center"/>
    </xf>
    <xf numFmtId="0" fontId="26" fillId="0" borderId="23" xfId="16" applyFont="1" applyFill="1" applyBorder="1" applyAlignment="1">
      <alignment horizontal="center" vertical="center"/>
    </xf>
    <xf numFmtId="0" fontId="36" fillId="0" borderId="23" xfId="18" applyFont="1" applyFill="1" applyBorder="1" applyAlignment="1">
      <alignment horizontal="left" vertical="center"/>
    </xf>
    <xf numFmtId="43" fontId="28" fillId="0" borderId="23" xfId="2" applyFont="1" applyFill="1" applyBorder="1"/>
    <xf numFmtId="10" fontId="28" fillId="0" borderId="63" xfId="4" applyNumberFormat="1" applyFont="1" applyFill="1" applyBorder="1" applyAlignment="1" applyProtection="1">
      <alignment horizontal="right"/>
    </xf>
    <xf numFmtId="169" fontId="26" fillId="2" borderId="56" xfId="16" applyNumberFormat="1" applyFont="1" applyFill="1" applyBorder="1" applyAlignment="1">
      <alignment horizontal="right" vertical="center"/>
    </xf>
    <xf numFmtId="2" fontId="28" fillId="0" borderId="56" xfId="2" applyNumberFormat="1" applyFont="1" applyFill="1" applyBorder="1" applyAlignment="1">
      <alignment horizontal="right" vertical="center"/>
    </xf>
    <xf numFmtId="10" fontId="28" fillId="0" borderId="35" xfId="4" applyNumberFormat="1" applyFont="1" applyFill="1" applyBorder="1" applyAlignment="1">
      <alignment horizontal="right" vertical="center"/>
    </xf>
    <xf numFmtId="10" fontId="28" fillId="0" borderId="36" xfId="4" applyNumberFormat="1" applyFont="1" applyFill="1" applyBorder="1" applyAlignment="1">
      <alignment horizontal="right" vertical="center"/>
    </xf>
    <xf numFmtId="165" fontId="39" fillId="0" borderId="43" xfId="4" applyNumberFormat="1" applyFont="1" applyFill="1" applyBorder="1" applyAlignment="1" applyProtection="1">
      <alignment horizontal="right"/>
    </xf>
    <xf numFmtId="0" fontId="28" fillId="5" borderId="50" xfId="16" quotePrefix="1" applyFont="1" applyFill="1" applyBorder="1" applyAlignment="1">
      <alignment horizontal="center" vertical="center"/>
    </xf>
    <xf numFmtId="2" fontId="26" fillId="4" borderId="17" xfId="16" applyNumberFormat="1" applyFont="1" applyFill="1" applyBorder="1" applyAlignment="1">
      <alignment horizontal="center" vertical="center" wrapText="1"/>
    </xf>
    <xf numFmtId="4" fontId="10" fillId="0" borderId="0" xfId="18" applyNumberFormat="1" applyFont="1" applyAlignment="1">
      <alignment horizontal="center" vertical="center"/>
    </xf>
    <xf numFmtId="1" fontId="4" fillId="0" borderId="0" xfId="16" applyNumberFormat="1" applyAlignment="1">
      <alignment horizontal="center" vertical="center"/>
    </xf>
    <xf numFmtId="0" fontId="4" fillId="0" borderId="0" xfId="16" applyAlignment="1">
      <alignment horizontal="right"/>
    </xf>
    <xf numFmtId="0" fontId="4" fillId="0" borderId="0" xfId="16"/>
    <xf numFmtId="0" fontId="4" fillId="0" borderId="0" xfId="16" applyAlignment="1">
      <alignment horizontal="center"/>
    </xf>
    <xf numFmtId="2" fontId="5" fillId="0" borderId="0" xfId="16" applyNumberFormat="1" applyFont="1" applyAlignment="1">
      <alignment horizontal="center"/>
    </xf>
    <xf numFmtId="0" fontId="4" fillId="0" borderId="0" xfId="1" applyAlignment="1">
      <alignment horizontal="center"/>
    </xf>
    <xf numFmtId="0" fontId="15" fillId="0" borderId="0" xfId="16" applyFont="1"/>
    <xf numFmtId="1" fontId="15" fillId="0" borderId="0" xfId="16" applyNumberFormat="1" applyFont="1" applyAlignment="1">
      <alignment horizontal="center" vertical="center"/>
    </xf>
    <xf numFmtId="2" fontId="15" fillId="0" borderId="0" xfId="16" applyNumberFormat="1" applyFont="1"/>
    <xf numFmtId="0" fontId="28" fillId="0" borderId="32" xfId="16" applyFont="1" applyBorder="1" applyAlignment="1">
      <alignment horizontal="center" vertical="center"/>
    </xf>
    <xf numFmtId="0" fontId="22" fillId="0" borderId="0" xfId="16" applyFont="1" applyAlignment="1">
      <alignment horizontal="center" vertical="center"/>
    </xf>
    <xf numFmtId="0" fontId="28" fillId="0" borderId="0" xfId="16" applyFont="1" applyAlignment="1">
      <alignment horizontal="center" vertical="center"/>
    </xf>
    <xf numFmtId="0" fontId="28" fillId="0" borderId="4" xfId="16" applyFont="1" applyBorder="1" applyAlignment="1">
      <alignment horizontal="center" vertical="center"/>
    </xf>
    <xf numFmtId="174" fontId="7" fillId="0" borderId="0" xfId="16" applyNumberFormat="1" applyFont="1" applyAlignment="1">
      <alignment horizontal="center" vertical="center"/>
    </xf>
    <xf numFmtId="0" fontId="4" fillId="0" borderId="0" xfId="16" applyAlignment="1">
      <alignment horizontal="center" vertical="center"/>
    </xf>
    <xf numFmtId="0" fontId="8" fillId="0" borderId="0" xfId="16" applyFont="1"/>
    <xf numFmtId="0" fontId="28" fillId="0" borderId="34" xfId="16" applyFont="1" applyBorder="1" applyAlignment="1">
      <alignment horizontal="center" vertical="center"/>
    </xf>
    <xf numFmtId="0" fontId="28" fillId="0" borderId="10" xfId="16" applyFont="1" applyBorder="1" applyAlignment="1">
      <alignment horizontal="center" vertical="center"/>
    </xf>
    <xf numFmtId="0" fontId="28" fillId="0" borderId="44" xfId="16" applyFont="1" applyBorder="1" applyAlignment="1">
      <alignment horizontal="center" vertical="center"/>
    </xf>
    <xf numFmtId="0" fontId="7" fillId="0" borderId="0" xfId="16" applyFont="1" applyAlignment="1">
      <alignment horizontal="center" vertical="center"/>
    </xf>
    <xf numFmtId="2" fontId="28" fillId="0" borderId="10" xfId="16" applyNumberFormat="1" applyFont="1" applyBorder="1" applyAlignment="1">
      <alignment horizontal="center" vertical="center" wrapText="1"/>
    </xf>
    <xf numFmtId="2" fontId="28" fillId="0" borderId="8" xfId="16" applyNumberFormat="1" applyFont="1" applyBorder="1" applyAlignment="1">
      <alignment horizontal="center" vertical="center" wrapText="1"/>
    </xf>
    <xf numFmtId="0" fontId="4" fillId="0" borderId="14" xfId="16" applyBorder="1"/>
    <xf numFmtId="1" fontId="28" fillId="0" borderId="7" xfId="16" applyNumberFormat="1" applyFont="1" applyBorder="1" applyAlignment="1">
      <alignment horizontal="center" vertical="center"/>
    </xf>
    <xf numFmtId="2" fontId="28" fillId="0" borderId="8" xfId="16" applyNumberFormat="1" applyFont="1" applyBorder="1" applyAlignment="1">
      <alignment horizontal="center" vertical="center"/>
    </xf>
    <xf numFmtId="2" fontId="28" fillId="0" borderId="0" xfId="16" applyNumberFormat="1" applyFont="1" applyAlignment="1">
      <alignment horizontal="center" vertical="center"/>
    </xf>
    <xf numFmtId="2" fontId="33" fillId="0" borderId="8" xfId="16" applyNumberFormat="1" applyFont="1" applyBorder="1" applyAlignment="1">
      <alignment horizontal="center" vertical="center"/>
    </xf>
    <xf numFmtId="2" fontId="28" fillId="0" borderId="52" xfId="16" applyNumberFormat="1" applyFont="1" applyBorder="1" applyAlignment="1">
      <alignment horizontal="center" vertical="center"/>
    </xf>
    <xf numFmtId="2" fontId="28" fillId="0" borderId="39" xfId="16" applyNumberFormat="1" applyFont="1" applyBorder="1" applyAlignment="1">
      <alignment horizontal="center" vertical="center"/>
    </xf>
    <xf numFmtId="0" fontId="28" fillId="0" borderId="39" xfId="16" applyFont="1" applyBorder="1" applyAlignment="1">
      <alignment horizontal="center" vertical="center"/>
    </xf>
    <xf numFmtId="0" fontId="28" fillId="0" borderId="40" xfId="16" applyFont="1" applyBorder="1" applyAlignment="1">
      <alignment horizontal="center" vertical="center"/>
    </xf>
    <xf numFmtId="0" fontId="28" fillId="0" borderId="65" xfId="16" applyFont="1" applyBorder="1"/>
    <xf numFmtId="0" fontId="22" fillId="0" borderId="64" xfId="16" applyFont="1" applyBorder="1"/>
    <xf numFmtId="0" fontId="22" fillId="0" borderId="0" xfId="16" applyFont="1"/>
    <xf numFmtId="0" fontId="28" fillId="0" borderId="0" xfId="16" applyFont="1"/>
    <xf numFmtId="0" fontId="28" fillId="0" borderId="10" xfId="16" applyFont="1" applyBorder="1"/>
    <xf numFmtId="0" fontId="28" fillId="0" borderId="21" xfId="16" applyFont="1" applyBorder="1"/>
    <xf numFmtId="0" fontId="28" fillId="0" borderId="20" xfId="16" applyFont="1" applyBorder="1"/>
    <xf numFmtId="0" fontId="34" fillId="0" borderId="0" xfId="16" applyFont="1"/>
    <xf numFmtId="0" fontId="31" fillId="0" borderId="0" xfId="16" applyFont="1"/>
    <xf numFmtId="9" fontId="31" fillId="0" borderId="0" xfId="16" applyNumberFormat="1" applyFont="1"/>
    <xf numFmtId="0" fontId="31" fillId="0" borderId="0" xfId="16" applyFont="1" applyAlignment="1">
      <alignment horizontal="center"/>
    </xf>
    <xf numFmtId="0" fontId="4" fillId="0" borderId="9" xfId="16" applyBorder="1"/>
    <xf numFmtId="1" fontId="28" fillId="0" borderId="22" xfId="16" applyNumberFormat="1" applyFont="1" applyBorder="1" applyAlignment="1">
      <alignment horizontal="center" vertical="center"/>
    </xf>
    <xf numFmtId="0" fontId="35" fillId="0" borderId="23" xfId="18" applyFont="1" applyBorder="1" applyAlignment="1">
      <alignment horizontal="center" vertical="center"/>
    </xf>
    <xf numFmtId="0" fontId="35" fillId="0" borderId="25" xfId="18" applyFont="1" applyBorder="1" applyAlignment="1">
      <alignment horizontal="center" vertical="center"/>
    </xf>
    <xf numFmtId="0" fontId="35" fillId="0" borderId="23" xfId="18" applyFont="1" applyBorder="1" applyAlignment="1">
      <alignment horizontal="left" vertical="center"/>
    </xf>
    <xf numFmtId="0" fontId="36" fillId="0" borderId="24" xfId="18" applyFont="1" applyBorder="1" applyAlignment="1">
      <alignment horizontal="left" vertical="center"/>
    </xf>
    <xf numFmtId="169" fontId="36" fillId="0" borderId="23" xfId="18" applyNumberFormat="1" applyFont="1" applyBorder="1" applyAlignment="1">
      <alignment horizontal="right" vertical="center"/>
    </xf>
    <xf numFmtId="169" fontId="28" fillId="0" borderId="23" xfId="29" applyNumberFormat="1" applyFont="1" applyBorder="1" applyAlignment="1">
      <alignment horizontal="right" vertical="center"/>
    </xf>
    <xf numFmtId="43" fontId="28" fillId="0" borderId="23" xfId="16" applyNumberFormat="1" applyFont="1" applyBorder="1" applyAlignment="1">
      <alignment horizontal="right" vertical="center"/>
    </xf>
    <xf numFmtId="0" fontId="28" fillId="0" borderId="23" xfId="16" applyFont="1" applyBorder="1" applyAlignment="1">
      <alignment horizontal="center" vertical="center"/>
    </xf>
    <xf numFmtId="0" fontId="28" fillId="0" borderId="27" xfId="16" applyFont="1" applyBorder="1" applyAlignment="1">
      <alignment horizontal="center" vertical="center"/>
    </xf>
    <xf numFmtId="166" fontId="28" fillId="0" borderId="10" xfId="16" applyNumberFormat="1" applyFont="1" applyBorder="1"/>
    <xf numFmtId="0" fontId="28" fillId="0" borderId="26" xfId="16" applyFont="1" applyBorder="1"/>
    <xf numFmtId="166" fontId="34" fillId="0" borderId="0" xfId="16" applyNumberFormat="1" applyFont="1"/>
    <xf numFmtId="166" fontId="31" fillId="0" borderId="0" xfId="16" applyNumberFormat="1" applyFont="1"/>
    <xf numFmtId="169" fontId="31" fillId="0" borderId="23" xfId="29" applyNumberFormat="1" applyFont="1" applyBorder="1" applyAlignment="1">
      <alignment horizontal="center" vertical="center"/>
    </xf>
    <xf numFmtId="169" fontId="31" fillId="0" borderId="0" xfId="16" applyNumberFormat="1" applyFont="1"/>
    <xf numFmtId="168" fontId="31" fillId="0" borderId="0" xfId="16" applyNumberFormat="1" applyFont="1"/>
    <xf numFmtId="165" fontId="31" fillId="0" borderId="0" xfId="16" applyNumberFormat="1" applyFont="1"/>
    <xf numFmtId="167" fontId="31" fillId="0" borderId="0" xfId="16" applyNumberFormat="1" applyFont="1"/>
    <xf numFmtId="175" fontId="31" fillId="0" borderId="0" xfId="16" applyNumberFormat="1" applyFont="1" applyAlignment="1">
      <alignment horizontal="center"/>
    </xf>
    <xf numFmtId="169" fontId="31" fillId="0" borderId="0" xfId="16" applyNumberFormat="1" applyFont="1" applyAlignment="1">
      <alignment horizontal="center"/>
    </xf>
    <xf numFmtId="176" fontId="31" fillId="0" borderId="0" xfId="16" applyNumberFormat="1" applyFont="1" applyAlignment="1">
      <alignment horizontal="center"/>
    </xf>
    <xf numFmtId="169" fontId="28" fillId="0" borderId="25" xfId="18" applyNumberFormat="1" applyFont="1" applyBorder="1" applyAlignment="1">
      <alignment horizontal="right" vertical="center"/>
    </xf>
    <xf numFmtId="168" fontId="28" fillId="0" borderId="23" xfId="29" applyNumberFormat="1" applyFont="1" applyBorder="1" applyAlignment="1">
      <alignment horizontal="right" vertical="center"/>
    </xf>
    <xf numFmtId="166" fontId="28" fillId="0" borderId="0" xfId="16" applyNumberFormat="1" applyFont="1"/>
    <xf numFmtId="167" fontId="31" fillId="0" borderId="0" xfId="16" applyNumberFormat="1" applyFont="1" applyAlignment="1">
      <alignment horizontal="center"/>
    </xf>
    <xf numFmtId="0" fontId="28" fillId="0" borderId="23" xfId="16" applyFont="1" applyBorder="1" applyAlignment="1">
      <alignment horizontal="right" vertical="center"/>
    </xf>
    <xf numFmtId="177" fontId="28" fillId="0" borderId="10" xfId="16" applyNumberFormat="1" applyFont="1" applyBorder="1"/>
    <xf numFmtId="169" fontId="31" fillId="0" borderId="39" xfId="29" applyNumberFormat="1" applyFont="1" applyBorder="1" applyAlignment="1">
      <alignment horizontal="center" vertical="center"/>
    </xf>
    <xf numFmtId="169" fontId="28" fillId="0" borderId="65" xfId="16" applyNumberFormat="1" applyFont="1" applyBorder="1"/>
    <xf numFmtId="0" fontId="28" fillId="0" borderId="23" xfId="29" applyFont="1" applyBorder="1" applyAlignment="1">
      <alignment horizontal="right" vertical="center"/>
    </xf>
    <xf numFmtId="166" fontId="31" fillId="0" borderId="0" xfId="16" applyNumberFormat="1" applyFont="1" applyAlignment="1">
      <alignment horizontal="center"/>
    </xf>
    <xf numFmtId="0" fontId="28" fillId="0" borderId="23" xfId="16" applyFont="1" applyBorder="1"/>
    <xf numFmtId="166" fontId="22" fillId="0" borderId="0" xfId="16" applyNumberFormat="1" applyFont="1"/>
    <xf numFmtId="168" fontId="28" fillId="0" borderId="23" xfId="16" applyNumberFormat="1" applyFont="1" applyBorder="1" applyAlignment="1">
      <alignment horizontal="right" vertical="center"/>
    </xf>
    <xf numFmtId="0" fontId="28" fillId="0" borderId="26" xfId="16" applyFont="1" applyBorder="1" applyAlignment="1">
      <alignment horizontal="center" vertical="center"/>
    </xf>
    <xf numFmtId="43" fontId="31" fillId="0" borderId="0" xfId="16" applyNumberFormat="1" applyFont="1"/>
    <xf numFmtId="0" fontId="14" fillId="0" borderId="9" xfId="16" applyFont="1" applyBorder="1"/>
    <xf numFmtId="1" fontId="36" fillId="0" borderId="22" xfId="16" applyNumberFormat="1" applyFont="1" applyBorder="1" applyAlignment="1">
      <alignment horizontal="center" vertical="center"/>
    </xf>
    <xf numFmtId="169" fontId="28" fillId="0" borderId="23" xfId="16" applyNumberFormat="1" applyFont="1" applyBorder="1" applyAlignment="1">
      <alignment horizontal="right" vertical="center"/>
    </xf>
    <xf numFmtId="0" fontId="36" fillId="0" borderId="23" xfId="16" applyFont="1" applyBorder="1" applyAlignment="1">
      <alignment horizontal="center" vertical="center"/>
    </xf>
    <xf numFmtId="0" fontId="36" fillId="0" borderId="65" xfId="16" applyFont="1" applyBorder="1"/>
    <xf numFmtId="0" fontId="2" fillId="0" borderId="64" xfId="16" applyFont="1" applyBorder="1"/>
    <xf numFmtId="0" fontId="2" fillId="0" borderId="0" xfId="16" applyFont="1"/>
    <xf numFmtId="168" fontId="2" fillId="0" borderId="0" xfId="16" applyNumberFormat="1" applyFont="1"/>
    <xf numFmtId="0" fontId="36" fillId="0" borderId="0" xfId="16" applyFont="1"/>
    <xf numFmtId="0" fontId="36" fillId="0" borderId="10" xfId="16" applyFont="1" applyBorder="1"/>
    <xf numFmtId="166" fontId="36" fillId="0" borderId="10" xfId="16" applyNumberFormat="1" applyFont="1" applyBorder="1"/>
    <xf numFmtId="0" fontId="36" fillId="0" borderId="26" xfId="16" applyFont="1" applyBorder="1"/>
    <xf numFmtId="0" fontId="36" fillId="0" borderId="26" xfId="16" applyFont="1" applyBorder="1" applyAlignment="1">
      <alignment horizontal="center" vertical="center"/>
    </xf>
    <xf numFmtId="176" fontId="31" fillId="0" borderId="0" xfId="16" applyNumberFormat="1" applyFont="1"/>
    <xf numFmtId="0" fontId="14" fillId="0" borderId="0" xfId="16" applyFont="1"/>
    <xf numFmtId="168" fontId="3" fillId="0" borderId="0" xfId="16" applyNumberFormat="1" applyFont="1"/>
    <xf numFmtId="0" fontId="3" fillId="0" borderId="0" xfId="16" applyFont="1"/>
    <xf numFmtId="0" fontId="37" fillId="0" borderId="0" xfId="16" applyFont="1"/>
    <xf numFmtId="0" fontId="36" fillId="0" borderId="23" xfId="18" applyFont="1" applyBorder="1" applyAlignment="1">
      <alignment horizontal="left" vertical="center"/>
    </xf>
    <xf numFmtId="168" fontId="31" fillId="0" borderId="23" xfId="29" applyNumberFormat="1" applyFont="1" applyBorder="1" applyAlignment="1">
      <alignment horizontal="center" vertical="center"/>
    </xf>
    <xf numFmtId="10" fontId="28" fillId="0" borderId="0" xfId="16" applyNumberFormat="1" applyFont="1"/>
    <xf numFmtId="0" fontId="4" fillId="0" borderId="11" xfId="16" applyBorder="1"/>
    <xf numFmtId="1" fontId="28" fillId="0" borderId="28" xfId="16" applyNumberFormat="1" applyFont="1" applyBorder="1" applyAlignment="1">
      <alignment horizontal="center" vertical="center"/>
    </xf>
    <xf numFmtId="0" fontId="35" fillId="0" borderId="29" xfId="18" applyFont="1" applyBorder="1" applyAlignment="1">
      <alignment horizontal="center" vertical="center"/>
    </xf>
    <xf numFmtId="0" fontId="35" fillId="0" borderId="31" xfId="18" applyFont="1" applyBorder="1" applyAlignment="1">
      <alignment horizontal="center" vertical="center"/>
    </xf>
    <xf numFmtId="0" fontId="36" fillId="0" borderId="29" xfId="18" applyFont="1" applyBorder="1" applyAlignment="1">
      <alignment horizontal="left" vertical="center"/>
    </xf>
    <xf numFmtId="0" fontId="36" fillId="0" borderId="30" xfId="18" applyFont="1" applyBorder="1" applyAlignment="1">
      <alignment horizontal="left" vertical="center"/>
    </xf>
    <xf numFmtId="169" fontId="36" fillId="0" borderId="29" xfId="18" applyNumberFormat="1" applyFont="1" applyBorder="1" applyAlignment="1">
      <alignment horizontal="right" vertical="center"/>
    </xf>
    <xf numFmtId="168" fontId="28" fillId="0" borderId="29" xfId="29" applyNumberFormat="1" applyFont="1" applyBorder="1" applyAlignment="1">
      <alignment horizontal="right" vertical="center"/>
    </xf>
    <xf numFmtId="169" fontId="28" fillId="0" borderId="29" xfId="29" applyNumberFormat="1" applyFont="1" applyBorder="1" applyAlignment="1">
      <alignment horizontal="right" vertical="center"/>
    </xf>
    <xf numFmtId="43" fontId="28" fillId="0" borderId="29" xfId="16" applyNumberFormat="1" applyFont="1" applyBorder="1" applyAlignment="1">
      <alignment horizontal="right" vertical="center"/>
    </xf>
    <xf numFmtId="169" fontId="28" fillId="0" borderId="31" xfId="18" applyNumberFormat="1" applyFont="1" applyBorder="1" applyAlignment="1">
      <alignment horizontal="right" vertical="center"/>
    </xf>
    <xf numFmtId="0" fontId="28" fillId="0" borderId="29" xfId="16" applyFont="1" applyBorder="1" applyAlignment="1">
      <alignment horizontal="center" vertical="center"/>
    </xf>
    <xf numFmtId="0" fontId="9" fillId="0" borderId="0" xfId="16" applyFont="1"/>
    <xf numFmtId="168" fontId="28" fillId="0" borderId="48" xfId="16" applyNumberFormat="1" applyFont="1" applyBorder="1" applyAlignment="1">
      <alignment horizontal="right" vertical="center"/>
    </xf>
    <xf numFmtId="168" fontId="28" fillId="0" borderId="49" xfId="16" applyNumberFormat="1" applyFont="1" applyBorder="1" applyAlignment="1">
      <alignment horizontal="right" vertical="center"/>
    </xf>
    <xf numFmtId="2" fontId="26" fillId="0" borderId="33" xfId="16" applyNumberFormat="1" applyFont="1" applyBorder="1" applyAlignment="1">
      <alignment horizontal="center" vertical="center"/>
    </xf>
    <xf numFmtId="0" fontId="26" fillId="0" borderId="33" xfId="16" applyFont="1" applyBorder="1" applyAlignment="1">
      <alignment horizontal="center" vertical="center"/>
    </xf>
    <xf numFmtId="0" fontId="26" fillId="0" borderId="65" xfId="16" applyFont="1" applyBorder="1"/>
    <xf numFmtId="0" fontId="18" fillId="0" borderId="64" xfId="16" applyFont="1" applyBorder="1"/>
    <xf numFmtId="0" fontId="18" fillId="0" borderId="0" xfId="16" applyFont="1"/>
    <xf numFmtId="0" fontId="26" fillId="0" borderId="0" xfId="16" applyFont="1"/>
    <xf numFmtId="0" fontId="26" fillId="0" borderId="10" xfId="16" applyFont="1" applyBorder="1"/>
    <xf numFmtId="0" fontId="26" fillId="0" borderId="50" xfId="16" applyFont="1" applyBorder="1"/>
    <xf numFmtId="0" fontId="26" fillId="0" borderId="48" xfId="16" applyFont="1" applyBorder="1"/>
    <xf numFmtId="169" fontId="38" fillId="0" borderId="0" xfId="16" applyNumberFormat="1" applyFont="1"/>
    <xf numFmtId="169" fontId="20" fillId="0" borderId="0" xfId="16" applyNumberFormat="1" applyFont="1"/>
    <xf numFmtId="169" fontId="21" fillId="0" borderId="0" xfId="16" applyNumberFormat="1" applyFont="1"/>
    <xf numFmtId="169" fontId="20" fillId="0" borderId="48" xfId="16" applyNumberFormat="1" applyFont="1" applyBorder="1"/>
    <xf numFmtId="169" fontId="21" fillId="0" borderId="0" xfId="16" applyNumberFormat="1" applyFont="1" applyAlignment="1">
      <alignment horizontal="center"/>
    </xf>
    <xf numFmtId="0" fontId="21" fillId="0" borderId="0" xfId="16" applyFont="1" applyAlignment="1">
      <alignment horizontal="center"/>
    </xf>
    <xf numFmtId="0" fontId="21" fillId="0" borderId="0" xfId="16" applyFont="1"/>
    <xf numFmtId="169" fontId="26" fillId="0" borderId="35" xfId="16" applyNumberFormat="1" applyFont="1" applyBorder="1" applyAlignment="1">
      <alignment horizontal="right" vertical="center"/>
    </xf>
    <xf numFmtId="0" fontId="36" fillId="0" borderId="35" xfId="18" applyFont="1" applyBorder="1" applyAlignment="1">
      <alignment horizontal="right" vertical="center"/>
    </xf>
    <xf numFmtId="2" fontId="26" fillId="0" borderId="35" xfId="16" applyNumberFormat="1" applyFont="1" applyBorder="1" applyAlignment="1">
      <alignment horizontal="center" vertical="center"/>
    </xf>
    <xf numFmtId="0" fontId="26" fillId="0" borderId="35" xfId="16" applyFont="1" applyBorder="1" applyAlignment="1">
      <alignment horizontal="center" vertical="center"/>
    </xf>
    <xf numFmtId="0" fontId="26" fillId="0" borderId="38" xfId="16" applyFont="1" applyBorder="1"/>
    <xf numFmtId="1" fontId="16" fillId="0" borderId="0" xfId="16" applyNumberFormat="1" applyFont="1" applyAlignment="1">
      <alignment horizontal="center" vertical="center"/>
    </xf>
    <xf numFmtId="2" fontId="16" fillId="0" borderId="0" xfId="16" applyNumberFormat="1" applyFont="1" applyAlignment="1">
      <alignment horizontal="center"/>
    </xf>
    <xf numFmtId="169" fontId="19" fillId="0" borderId="0" xfId="16" applyNumberFormat="1" applyFont="1"/>
    <xf numFmtId="2" fontId="16" fillId="0" borderId="0" xfId="16" applyNumberFormat="1" applyFont="1"/>
    <xf numFmtId="1" fontId="16" fillId="0" borderId="0" xfId="16" applyNumberFormat="1" applyFont="1"/>
    <xf numFmtId="169" fontId="16" fillId="0" borderId="0" xfId="16" applyNumberFormat="1" applyFont="1" applyAlignment="1">
      <alignment horizontal="center"/>
    </xf>
    <xf numFmtId="9" fontId="17" fillId="0" borderId="0" xfId="17" applyFont="1" applyFill="1" applyBorder="1" applyAlignment="1">
      <alignment horizontal="center" vertical="center"/>
    </xf>
    <xf numFmtId="0" fontId="16" fillId="0" borderId="0" xfId="16" applyFont="1"/>
    <xf numFmtId="0" fontId="5" fillId="0" borderId="0" xfId="16" applyFont="1"/>
    <xf numFmtId="0" fontId="20" fillId="0" borderId="0" xfId="16" applyFont="1"/>
    <xf numFmtId="2" fontId="21" fillId="0" borderId="0" xfId="16" applyNumberFormat="1" applyFont="1"/>
    <xf numFmtId="2" fontId="20" fillId="0" borderId="0" xfId="16" applyNumberFormat="1" applyFont="1"/>
    <xf numFmtId="166" fontId="21" fillId="0" borderId="0" xfId="16" applyNumberFormat="1" applyFont="1"/>
    <xf numFmtId="10" fontId="16" fillId="0" borderId="0" xfId="16" applyNumberFormat="1" applyFont="1" applyAlignment="1">
      <alignment horizontal="center"/>
    </xf>
    <xf numFmtId="173" fontId="16" fillId="0" borderId="0" xfId="16" applyNumberFormat="1" applyFont="1" applyAlignment="1">
      <alignment horizontal="center"/>
    </xf>
    <xf numFmtId="1" fontId="27" fillId="0" borderId="60" xfId="16" applyNumberFormat="1" applyFont="1" applyBorder="1" applyAlignment="1">
      <alignment horizontal="center" vertical="center"/>
    </xf>
    <xf numFmtId="2" fontId="27" fillId="0" borderId="46" xfId="16" applyNumberFormat="1" applyFont="1" applyBorder="1" applyAlignment="1">
      <alignment horizontal="left"/>
    </xf>
    <xf numFmtId="2" fontId="27" fillId="0" borderId="68" xfId="16" applyNumberFormat="1" applyFont="1" applyBorder="1" applyAlignment="1">
      <alignment horizontal="left"/>
    </xf>
    <xf numFmtId="169" fontId="27" fillId="0" borderId="61" xfId="16" applyNumberFormat="1" applyFont="1" applyBorder="1" applyAlignment="1">
      <alignment horizontal="center"/>
    </xf>
    <xf numFmtId="41" fontId="4" fillId="0" borderId="0" xfId="1" applyNumberFormat="1"/>
    <xf numFmtId="0" fontId="4" fillId="0" borderId="0" xfId="1" applyAlignment="1">
      <alignment vertical="center"/>
    </xf>
    <xf numFmtId="1" fontId="26" fillId="0" borderId="60" xfId="16" applyNumberFormat="1" applyFont="1" applyBorder="1" applyAlignment="1">
      <alignment horizontal="center" vertical="center"/>
    </xf>
    <xf numFmtId="2" fontId="28" fillId="0" borderId="46" xfId="16" applyNumberFormat="1" applyFont="1" applyBorder="1" applyAlignment="1">
      <alignment horizontal="left"/>
    </xf>
    <xf numFmtId="2" fontId="28" fillId="0" borderId="68" xfId="16" applyNumberFormat="1" applyFont="1" applyBorder="1" applyAlignment="1">
      <alignment horizontal="left"/>
    </xf>
    <xf numFmtId="169" fontId="28" fillId="0" borderId="61" xfId="16" applyNumberFormat="1" applyFont="1" applyBorder="1" applyAlignment="1">
      <alignment horizontal="center"/>
    </xf>
    <xf numFmtId="4" fontId="10" fillId="0" borderId="0" xfId="18" applyNumberFormat="1" applyFont="1" applyAlignment="1">
      <alignment vertical="center"/>
    </xf>
    <xf numFmtId="165" fontId="9" fillId="0" borderId="0" xfId="1" applyNumberFormat="1" applyFont="1" applyAlignment="1">
      <alignment vertical="center"/>
    </xf>
    <xf numFmtId="9" fontId="9" fillId="0" borderId="0" xfId="1" applyNumberFormat="1" applyFont="1" applyAlignment="1">
      <alignment vertical="center"/>
    </xf>
    <xf numFmtId="41" fontId="9" fillId="0" borderId="0" xfId="1" applyNumberFormat="1" applyFont="1" applyAlignment="1">
      <alignment vertical="center"/>
    </xf>
    <xf numFmtId="1" fontId="29" fillId="0" borderId="60" xfId="16" applyNumberFormat="1" applyFont="1" applyBorder="1" applyAlignment="1">
      <alignment horizontal="center" vertical="center"/>
    </xf>
    <xf numFmtId="2" fontId="29" fillId="0" borderId="46" xfId="16" applyNumberFormat="1" applyFont="1" applyBorder="1" applyAlignment="1">
      <alignment horizontal="left"/>
    </xf>
    <xf numFmtId="2" fontId="29" fillId="0" borderId="68" xfId="16" applyNumberFormat="1" applyFont="1" applyBorder="1" applyAlignment="1">
      <alignment horizontal="left"/>
    </xf>
    <xf numFmtId="169" fontId="29" fillId="0" borderId="61" xfId="16" applyNumberFormat="1" applyFont="1" applyBorder="1" applyAlignment="1">
      <alignment horizontal="center"/>
    </xf>
    <xf numFmtId="2" fontId="23" fillId="0" borderId="0" xfId="16" applyNumberFormat="1" applyFont="1"/>
    <xf numFmtId="41" fontId="4" fillId="0" borderId="0" xfId="1" applyNumberFormat="1" applyAlignment="1">
      <alignment vertical="center"/>
    </xf>
    <xf numFmtId="1" fontId="28" fillId="0" borderId="60" xfId="16" applyNumberFormat="1" applyFont="1" applyBorder="1" applyAlignment="1">
      <alignment horizontal="center" vertical="center"/>
    </xf>
    <xf numFmtId="2" fontId="22" fillId="0" borderId="0" xfId="16" applyNumberFormat="1" applyFont="1"/>
    <xf numFmtId="41" fontId="4" fillId="0" borderId="0" xfId="1" applyNumberForma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11" fillId="0" borderId="0" xfId="18" applyFont="1" applyAlignment="1">
      <alignment horizontal="center" vertical="center"/>
    </xf>
    <xf numFmtId="165" fontId="4" fillId="0" borderId="0" xfId="1" applyNumberFormat="1" applyAlignment="1">
      <alignment vertical="center"/>
    </xf>
    <xf numFmtId="1" fontId="28" fillId="0" borderId="62" xfId="16" applyNumberFormat="1" applyFont="1" applyBorder="1" applyAlignment="1">
      <alignment horizontal="center" vertical="center"/>
    </xf>
    <xf numFmtId="2" fontId="30" fillId="0" borderId="18" xfId="16" applyNumberFormat="1" applyFont="1" applyBorder="1" applyAlignment="1">
      <alignment horizontal="center"/>
    </xf>
    <xf numFmtId="2" fontId="30" fillId="0" borderId="19" xfId="16" applyNumberFormat="1" applyFont="1" applyBorder="1" applyAlignment="1">
      <alignment horizontal="center"/>
    </xf>
    <xf numFmtId="169" fontId="30" fillId="0" borderId="41" xfId="16" applyNumberFormat="1" applyFont="1" applyBorder="1" applyAlignment="1">
      <alignment horizontal="center"/>
    </xf>
    <xf numFmtId="10" fontId="9" fillId="0" borderId="0" xfId="1" applyNumberFormat="1" applyFont="1" applyAlignment="1">
      <alignment vertical="center"/>
    </xf>
    <xf numFmtId="1" fontId="22" fillId="0" borderId="0" xfId="16" applyNumberFormat="1" applyFont="1" applyAlignment="1">
      <alignment horizontal="center" vertical="center"/>
    </xf>
    <xf numFmtId="0" fontId="22" fillId="0" borderId="0" xfId="16" applyFont="1" applyAlignment="1">
      <alignment horizontal="right"/>
    </xf>
    <xf numFmtId="0" fontId="19" fillId="0" borderId="0" xfId="16" applyFont="1"/>
    <xf numFmtId="0" fontId="12" fillId="0" borderId="0" xfId="7" applyFont="1" applyAlignment="1">
      <alignment horizontal="center" vertical="center"/>
    </xf>
    <xf numFmtId="0" fontId="16" fillId="0" borderId="0" xfId="29" applyFont="1"/>
    <xf numFmtId="0" fontId="9" fillId="0" borderId="0" xfId="7" applyFont="1" applyAlignment="1">
      <alignment horizontal="center" vertical="center"/>
    </xf>
    <xf numFmtId="0" fontId="16" fillId="0" borderId="0" xfId="29" applyFont="1" applyAlignment="1">
      <alignment wrapText="1"/>
    </xf>
    <xf numFmtId="0" fontId="19" fillId="0" borderId="0" xfId="29" applyFont="1" applyAlignment="1">
      <alignment horizontal="center" wrapText="1"/>
    </xf>
    <xf numFmtId="0" fontId="24" fillId="0" borderId="0" xfId="29" applyFont="1" applyAlignment="1">
      <alignment horizontal="center" wrapText="1"/>
    </xf>
    <xf numFmtId="0" fontId="16" fillId="0" borderId="0" xfId="29" applyFont="1" applyAlignment="1">
      <alignment horizontal="center" wrapText="1"/>
    </xf>
    <xf numFmtId="2" fontId="19" fillId="0" borderId="0" xfId="16" applyNumberFormat="1" applyFont="1" applyAlignment="1">
      <alignment horizontal="center"/>
    </xf>
    <xf numFmtId="169" fontId="19" fillId="0" borderId="0" xfId="16" applyNumberFormat="1" applyFont="1" applyAlignment="1">
      <alignment horizontal="center"/>
    </xf>
    <xf numFmtId="173" fontId="16" fillId="0" borderId="0" xfId="29" applyNumberFormat="1" applyFont="1" applyAlignment="1">
      <alignment horizontal="center" wrapText="1"/>
    </xf>
    <xf numFmtId="0" fontId="4" fillId="0" borderId="0" xfId="1"/>
    <xf numFmtId="2" fontId="25" fillId="0" borderId="0" xfId="16" applyNumberFormat="1" applyFont="1" applyAlignment="1">
      <alignment horizontal="center" vertical="center"/>
    </xf>
    <xf numFmtId="0" fontId="17" fillId="0" borderId="0" xfId="29" applyFont="1" applyAlignment="1">
      <alignment horizontal="center"/>
    </xf>
    <xf numFmtId="0" fontId="15" fillId="0" borderId="0" xfId="16" applyFont="1" applyAlignment="1">
      <alignment horizontal="right"/>
    </xf>
    <xf numFmtId="0" fontId="15" fillId="0" borderId="0" xfId="16" applyFont="1" applyAlignment="1">
      <alignment horizontal="center"/>
    </xf>
    <xf numFmtId="170" fontId="4" fillId="0" borderId="0" xfId="16" applyNumberFormat="1"/>
    <xf numFmtId="167" fontId="15" fillId="0" borderId="0" xfId="16" applyNumberFormat="1" applyFont="1" applyAlignment="1">
      <alignment horizontal="center"/>
    </xf>
    <xf numFmtId="173" fontId="15" fillId="0" borderId="0" xfId="16" applyNumberFormat="1" applyFont="1" applyAlignment="1">
      <alignment horizontal="center"/>
    </xf>
    <xf numFmtId="179" fontId="4" fillId="0" borderId="0" xfId="16" applyNumberFormat="1"/>
    <xf numFmtId="2" fontId="40" fillId="0" borderId="0" xfId="16" applyNumberFormat="1" applyFont="1"/>
    <xf numFmtId="169" fontId="40" fillId="0" borderId="0" xfId="16" applyNumberFormat="1" applyFont="1"/>
    <xf numFmtId="178" fontId="23" fillId="0" borderId="0" xfId="16" applyNumberFormat="1" applyFont="1"/>
    <xf numFmtId="180" fontId="3" fillId="0" borderId="0" xfId="16" applyNumberFormat="1" applyFont="1"/>
    <xf numFmtId="174" fontId="40" fillId="0" borderId="0" xfId="16" applyNumberFormat="1" applyFont="1"/>
    <xf numFmtId="2" fontId="3" fillId="0" borderId="0" xfId="16" applyNumberFormat="1" applyFont="1"/>
    <xf numFmtId="169" fontId="23" fillId="0" borderId="0" xfId="16" applyNumberFormat="1" applyFont="1"/>
    <xf numFmtId="169" fontId="3" fillId="0" borderId="0" xfId="16" applyNumberFormat="1" applyFont="1"/>
    <xf numFmtId="0" fontId="41" fillId="0" borderId="0" xfId="16" applyFont="1"/>
    <xf numFmtId="0" fontId="5" fillId="0" borderId="0" xfId="1" applyFont="1" applyAlignment="1">
      <alignment horizontal="center"/>
    </xf>
    <xf numFmtId="1" fontId="26" fillId="4" borderId="1" xfId="16" applyNumberFormat="1" applyFont="1" applyFill="1" applyBorder="1" applyAlignment="1">
      <alignment horizontal="center" vertical="center"/>
    </xf>
    <xf numFmtId="1" fontId="26" fillId="4" borderId="7" xfId="16" applyNumberFormat="1" applyFont="1" applyFill="1" applyBorder="1" applyAlignment="1">
      <alignment horizontal="center" vertical="center"/>
    </xf>
    <xf numFmtId="1" fontId="26" fillId="4" borderId="16" xfId="16" applyNumberFormat="1" applyFont="1" applyFill="1" applyBorder="1" applyAlignment="1">
      <alignment horizontal="center" vertical="center"/>
    </xf>
    <xf numFmtId="2" fontId="26" fillId="4" borderId="2" xfId="16" applyNumberFormat="1" applyFont="1" applyFill="1" applyBorder="1" applyAlignment="1">
      <alignment horizontal="center" vertical="center" wrapText="1"/>
    </xf>
    <xf numFmtId="2" fontId="26" fillId="4" borderId="8" xfId="16" applyNumberFormat="1" applyFont="1" applyFill="1" applyBorder="1" applyAlignment="1">
      <alignment horizontal="center" vertical="center" wrapText="1"/>
    </xf>
    <xf numFmtId="2" fontId="26" fillId="4" borderId="17" xfId="16" applyNumberFormat="1" applyFont="1" applyFill="1" applyBorder="1" applyAlignment="1">
      <alignment horizontal="center" vertical="center" wrapText="1"/>
    </xf>
    <xf numFmtId="2" fontId="26" fillId="4" borderId="5" xfId="16" applyNumberFormat="1" applyFont="1" applyFill="1" applyBorder="1" applyAlignment="1">
      <alignment horizontal="center" vertical="center" wrapText="1"/>
    </xf>
    <xf numFmtId="2" fontId="26" fillId="4" borderId="10" xfId="16" applyNumberFormat="1" applyFont="1" applyFill="1" applyBorder="1" applyAlignment="1">
      <alignment horizontal="center" vertical="center" wrapText="1"/>
    </xf>
    <xf numFmtId="2" fontId="26" fillId="4" borderId="44" xfId="16" applyNumberFormat="1" applyFont="1" applyFill="1" applyBorder="1" applyAlignment="1">
      <alignment horizontal="center" vertical="center" wrapText="1"/>
    </xf>
    <xf numFmtId="2" fontId="26" fillId="4" borderId="2" xfId="16" applyNumberFormat="1" applyFont="1" applyFill="1" applyBorder="1" applyAlignment="1">
      <alignment horizontal="center" vertical="center"/>
    </xf>
    <xf numFmtId="2" fontId="26" fillId="4" borderId="8" xfId="16" applyNumberFormat="1" applyFont="1" applyFill="1" applyBorder="1" applyAlignment="1">
      <alignment horizontal="center" vertical="center"/>
    </xf>
    <xf numFmtId="2" fontId="26" fillId="4" borderId="17" xfId="16" applyNumberFormat="1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17" xfId="0" applyFont="1" applyBorder="1"/>
    <xf numFmtId="2" fontId="26" fillId="4" borderId="3" xfId="16" applyNumberFormat="1" applyFont="1" applyFill="1" applyBorder="1" applyAlignment="1">
      <alignment horizontal="center" vertical="center" wrapText="1"/>
    </xf>
    <xf numFmtId="2" fontId="26" fillId="4" borderId="4" xfId="16" applyNumberFormat="1" applyFont="1" applyFill="1" applyBorder="1" applyAlignment="1">
      <alignment horizontal="center" vertical="center" wrapText="1"/>
    </xf>
    <xf numFmtId="2" fontId="26" fillId="4" borderId="11" xfId="16" applyNumberFormat="1" applyFont="1" applyFill="1" applyBorder="1" applyAlignment="1">
      <alignment horizontal="center" vertical="center" wrapText="1"/>
    </xf>
    <xf numFmtId="2" fontId="26" fillId="4" borderId="12" xfId="16" applyNumberFormat="1" applyFont="1" applyFill="1" applyBorder="1" applyAlignment="1">
      <alignment horizontal="center" vertical="center" wrapText="1"/>
    </xf>
    <xf numFmtId="2" fontId="26" fillId="4" borderId="3" xfId="16" applyNumberFormat="1" applyFont="1" applyFill="1" applyBorder="1" applyAlignment="1">
      <alignment horizontal="center" vertical="center"/>
    </xf>
    <xf numFmtId="2" fontId="26" fillId="4" borderId="4" xfId="16" applyNumberFormat="1" applyFont="1" applyFill="1" applyBorder="1" applyAlignment="1">
      <alignment horizontal="center" vertical="center"/>
    </xf>
    <xf numFmtId="2" fontId="26" fillId="4" borderId="5" xfId="16" applyNumberFormat="1" applyFont="1" applyFill="1" applyBorder="1" applyAlignment="1">
      <alignment horizontal="center" vertical="center"/>
    </xf>
    <xf numFmtId="2" fontId="26" fillId="4" borderId="9" xfId="16" applyNumberFormat="1" applyFont="1" applyFill="1" applyBorder="1" applyAlignment="1">
      <alignment horizontal="center" vertical="center"/>
    </xf>
    <xf numFmtId="2" fontId="26" fillId="4" borderId="0" xfId="16" applyNumberFormat="1" applyFont="1" applyFill="1" applyAlignment="1">
      <alignment horizontal="center" vertical="center"/>
    </xf>
    <xf numFmtId="2" fontId="26" fillId="4" borderId="10" xfId="16" applyNumberFormat="1" applyFont="1" applyFill="1" applyBorder="1" applyAlignment="1">
      <alignment horizontal="center" vertical="center"/>
    </xf>
    <xf numFmtId="0" fontId="26" fillId="4" borderId="2" xfId="16" applyFont="1" applyFill="1" applyBorder="1" applyAlignment="1">
      <alignment horizontal="center" vertical="center" wrapText="1"/>
    </xf>
    <xf numFmtId="0" fontId="26" fillId="4" borderId="8" xfId="16" applyFont="1" applyFill="1" applyBorder="1" applyAlignment="1">
      <alignment horizontal="center" vertical="center" wrapText="1"/>
    </xf>
    <xf numFmtId="0" fontId="26" fillId="4" borderId="17" xfId="16" applyFont="1" applyFill="1" applyBorder="1" applyAlignment="1">
      <alignment horizontal="center" vertical="center" wrapText="1"/>
    </xf>
    <xf numFmtId="0" fontId="26" fillId="4" borderId="6" xfId="16" applyFont="1" applyFill="1" applyBorder="1" applyAlignment="1">
      <alignment horizontal="center" vertical="center"/>
    </xf>
    <xf numFmtId="0" fontId="26" fillId="4" borderId="13" xfId="16" applyFont="1" applyFill="1" applyBorder="1" applyAlignment="1">
      <alignment horizontal="center" vertical="center"/>
    </xf>
    <xf numFmtId="0" fontId="26" fillId="4" borderId="45" xfId="16" applyFont="1" applyFill="1" applyBorder="1" applyAlignment="1">
      <alignment horizontal="center" vertical="center"/>
    </xf>
    <xf numFmtId="2" fontId="28" fillId="0" borderId="4" xfId="16" applyNumberFormat="1" applyFont="1" applyBorder="1" applyAlignment="1">
      <alignment horizontal="center" vertical="center"/>
    </xf>
    <xf numFmtId="2" fontId="28" fillId="0" borderId="8" xfId="16" applyNumberFormat="1" applyFont="1" applyBorder="1" applyAlignment="1">
      <alignment horizontal="center" vertical="center" wrapText="1"/>
    </xf>
    <xf numFmtId="2" fontId="28" fillId="0" borderId="17" xfId="16" applyNumberFormat="1" applyFont="1" applyBorder="1" applyAlignment="1">
      <alignment horizontal="center" vertical="center" wrapText="1"/>
    </xf>
    <xf numFmtId="2" fontId="26" fillId="4" borderId="15" xfId="16" applyNumberFormat="1" applyFont="1" applyFill="1" applyBorder="1" applyAlignment="1">
      <alignment horizontal="center" vertical="center" wrapText="1"/>
    </xf>
    <xf numFmtId="0" fontId="28" fillId="5" borderId="49" xfId="16" quotePrefix="1" applyFont="1" applyFill="1" applyBorder="1" applyAlignment="1">
      <alignment horizontal="center" vertical="center"/>
    </xf>
    <xf numFmtId="0" fontId="28" fillId="5" borderId="50" xfId="16" quotePrefix="1" applyFont="1" applyFill="1" applyBorder="1" applyAlignment="1">
      <alignment horizontal="center" vertical="center"/>
    </xf>
    <xf numFmtId="0" fontId="28" fillId="5" borderId="59" xfId="16" quotePrefix="1" applyFont="1" applyFill="1" applyBorder="1" applyAlignment="1">
      <alignment horizontal="center" vertical="center"/>
    </xf>
    <xf numFmtId="2" fontId="26" fillId="0" borderId="1" xfId="16" applyNumberFormat="1" applyFont="1" applyBorder="1" applyAlignment="1">
      <alignment horizontal="center" vertical="center"/>
    </xf>
    <xf numFmtId="2" fontId="26" fillId="0" borderId="2" xfId="16" applyNumberFormat="1" applyFont="1" applyBorder="1" applyAlignment="1">
      <alignment horizontal="center" vertical="center"/>
    </xf>
    <xf numFmtId="2" fontId="26" fillId="0" borderId="3" xfId="16" applyNumberFormat="1" applyFont="1" applyBorder="1" applyAlignment="1">
      <alignment horizontal="center" vertical="center"/>
    </xf>
    <xf numFmtId="169" fontId="28" fillId="6" borderId="33" xfId="16" applyNumberFormat="1" applyFont="1" applyFill="1" applyBorder="1" applyAlignment="1">
      <alignment horizontal="right" vertical="center"/>
    </xf>
    <xf numFmtId="169" fontId="28" fillId="6" borderId="35" xfId="16" applyNumberFormat="1" applyFont="1" applyFill="1" applyBorder="1" applyAlignment="1">
      <alignment horizontal="right" vertical="center"/>
    </xf>
    <xf numFmtId="10" fontId="28" fillId="0" borderId="33" xfId="2" applyNumberFormat="1" applyFont="1" applyFill="1" applyBorder="1" applyAlignment="1">
      <alignment horizontal="right" vertical="center"/>
    </xf>
    <xf numFmtId="10" fontId="28" fillId="0" borderId="35" xfId="2" applyNumberFormat="1" applyFont="1" applyFill="1" applyBorder="1" applyAlignment="1">
      <alignment horizontal="right" vertical="center"/>
    </xf>
    <xf numFmtId="169" fontId="28" fillId="0" borderId="33" xfId="16" applyNumberFormat="1" applyFont="1" applyBorder="1" applyAlignment="1">
      <alignment horizontal="right" vertical="center"/>
    </xf>
    <xf numFmtId="169" fontId="28" fillId="0" borderId="35" xfId="16" applyNumberFormat="1" applyFont="1" applyBorder="1" applyAlignment="1">
      <alignment horizontal="right" vertical="center"/>
    </xf>
    <xf numFmtId="0" fontId="12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2" fontId="26" fillId="0" borderId="36" xfId="16" applyNumberFormat="1" applyFont="1" applyBorder="1" applyAlignment="1">
      <alignment horizontal="center" vertical="center"/>
    </xf>
    <xf numFmtId="2" fontId="26" fillId="0" borderId="37" xfId="16" applyNumberFormat="1" applyFont="1" applyBorder="1" applyAlignment="1">
      <alignment horizontal="center" vertical="center"/>
    </xf>
    <xf numFmtId="2" fontId="26" fillId="0" borderId="38" xfId="16" applyNumberFormat="1" applyFont="1" applyBorder="1" applyAlignment="1">
      <alignment horizontal="center" vertical="center"/>
    </xf>
    <xf numFmtId="2" fontId="26" fillId="6" borderId="57" xfId="16" applyNumberFormat="1" applyFont="1" applyFill="1" applyBorder="1" applyAlignment="1">
      <alignment horizontal="center"/>
    </xf>
    <xf numFmtId="2" fontId="26" fillId="6" borderId="58" xfId="16" applyNumberFormat="1" applyFont="1" applyFill="1" applyBorder="1" applyAlignment="1">
      <alignment horizontal="center"/>
    </xf>
    <xf numFmtId="2" fontId="26" fillId="6" borderId="59" xfId="16" applyNumberFormat="1" applyFont="1" applyFill="1" applyBorder="1" applyAlignment="1">
      <alignment horizontal="center"/>
    </xf>
    <xf numFmtId="2" fontId="26" fillId="7" borderId="66" xfId="16" applyNumberFormat="1" applyFont="1" applyFill="1" applyBorder="1" applyAlignment="1">
      <alignment horizontal="center"/>
    </xf>
    <xf numFmtId="2" fontId="26" fillId="7" borderId="67" xfId="16" applyNumberFormat="1" applyFont="1" applyFill="1" applyBorder="1" applyAlignment="1">
      <alignment horizontal="center"/>
    </xf>
    <xf numFmtId="41" fontId="9" fillId="0" borderId="0" xfId="1" applyNumberFormat="1" applyFont="1" applyAlignment="1">
      <alignment horizontal="center" vertical="center"/>
    </xf>
    <xf numFmtId="0" fontId="28" fillId="0" borderId="69" xfId="16" applyFont="1" applyBorder="1" applyAlignment="1">
      <alignment horizontal="center" vertical="center"/>
    </xf>
    <xf numFmtId="0" fontId="28" fillId="0" borderId="56" xfId="16" applyFont="1" applyBorder="1" applyAlignment="1">
      <alignment horizontal="center" vertical="center"/>
    </xf>
    <xf numFmtId="1" fontId="22" fillId="0" borderId="0" xfId="16" applyNumberFormat="1" applyFont="1" applyAlignment="1">
      <alignment horizontal="left" vertical="center"/>
    </xf>
    <xf numFmtId="0" fontId="42" fillId="0" borderId="0" xfId="16" applyFont="1" applyAlignment="1">
      <alignment horizontal="right"/>
    </xf>
    <xf numFmtId="0" fontId="43" fillId="0" borderId="0" xfId="1" applyNumberFormat="1" applyFont="1" applyAlignment="1">
      <alignment horizontal="right"/>
    </xf>
    <xf numFmtId="0" fontId="22" fillId="0" borderId="0" xfId="16" applyFont="1" applyAlignment="1">
      <alignment horizontal="left"/>
    </xf>
    <xf numFmtId="0" fontId="4" fillId="0" borderId="0" xfId="1" applyNumberFormat="1" applyAlignment="1">
      <alignment horizontal="left"/>
    </xf>
  </cellXfs>
  <cellStyles count="33">
    <cellStyle name="Comma [0] 2" xfId="9" xr:uid="{00000000-0005-0000-0000-000001000000}"/>
    <cellStyle name="Comma [0] 2 2" xfId="4" xr:uid="{00000000-0005-0000-0000-000002000000}"/>
    <cellStyle name="Comma [0] 3" xfId="19" xr:uid="{00000000-0005-0000-0000-000003000000}"/>
    <cellStyle name="Comma [0] 9" xfId="10" xr:uid="{00000000-0005-0000-0000-000004000000}"/>
    <cellStyle name="Comma 2" xfId="20" xr:uid="{00000000-0005-0000-0000-000005000000}"/>
    <cellStyle name="Comma 2 2" xfId="3" xr:uid="{00000000-0005-0000-0000-000006000000}"/>
    <cellStyle name="Comma 2 3" xfId="21" xr:uid="{00000000-0005-0000-0000-000007000000}"/>
    <cellStyle name="Comma 2 4" xfId="2" xr:uid="{00000000-0005-0000-0000-000008000000}"/>
    <cellStyle name="Comma 2 5" xfId="27" xr:uid="{00000000-0005-0000-0000-000009000000}"/>
    <cellStyle name="Comma 3" xfId="22" xr:uid="{00000000-0005-0000-0000-00000A000000}"/>
    <cellStyle name="Comma 4" xfId="30" xr:uid="{00000000-0005-0000-0000-00000B000000}"/>
    <cellStyle name="Comma 7" xfId="11" xr:uid="{00000000-0005-0000-0000-00000C000000}"/>
    <cellStyle name="Normal" xfId="0" builtinId="0"/>
    <cellStyle name="Normal 10 2" xfId="32" xr:uid="{00000000-0005-0000-0000-00000E000000}"/>
    <cellStyle name="Normal 2" xfId="12" xr:uid="{00000000-0005-0000-0000-00000F000000}"/>
    <cellStyle name="Normal 2 2" xfId="13" xr:uid="{00000000-0005-0000-0000-000010000000}"/>
    <cellStyle name="Normal 2 3" xfId="5" xr:uid="{00000000-0005-0000-0000-000011000000}"/>
    <cellStyle name="Normal 2 4" xfId="14" xr:uid="{00000000-0005-0000-0000-000012000000}"/>
    <cellStyle name="Normal 2 5" xfId="28" xr:uid="{00000000-0005-0000-0000-000013000000}"/>
    <cellStyle name="Normal 29" xfId="15" xr:uid="{00000000-0005-0000-0000-000014000000}"/>
    <cellStyle name="Normal 3" xfId="6" xr:uid="{00000000-0005-0000-0000-000015000000}"/>
    <cellStyle name="Normal 3 2" xfId="18" xr:uid="{00000000-0005-0000-0000-000016000000}"/>
    <cellStyle name="Normal 3 3" xfId="23" xr:uid="{00000000-0005-0000-0000-000017000000}"/>
    <cellStyle name="Normal 3 4" xfId="8" xr:uid="{00000000-0005-0000-0000-000018000000}"/>
    <cellStyle name="Normal 3 5" xfId="29" xr:uid="{00000000-0005-0000-0000-000019000000}"/>
    <cellStyle name="Normal 4" xfId="24" xr:uid="{00000000-0005-0000-0000-00001A000000}"/>
    <cellStyle name="Normal 4 2" xfId="25" xr:uid="{00000000-0005-0000-0000-00001B000000}"/>
    <cellStyle name="Normal_DAK.Tabel B 2" xfId="1" xr:uid="{00000000-0005-0000-0000-00001C000000}"/>
    <cellStyle name="Normal_lap dak2007 triwulan I" xfId="16" xr:uid="{00000000-0005-0000-0000-00001D000000}"/>
    <cellStyle name="Normal_SOP-pme" xfId="7" xr:uid="{00000000-0005-0000-0000-00001E000000}"/>
    <cellStyle name="Percent" xfId="26" builtinId="5"/>
    <cellStyle name="Percent 2" xfId="17" xr:uid="{00000000-0005-0000-0000-000020000000}"/>
    <cellStyle name="Percent 3" xfId="31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p\Documents\master%20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K%20EVEE\LAPORAN\Evaluasi%20RKPD%202018\DATA%20%20(%20D%20)\PAK%20EVEE\A.%20LKPJ%20TAHUNAN%202015%20KIRIM%20SKPD%2031-12-2015\RSUD\IKK-III-2%20BAPERMAS%20KA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ir%20Mahmud\Downloads\KEC%20MIJ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ab. Kendal"/>
      <sheetName val="Kab. Demak"/>
      <sheetName val="Kab. Pati"/>
      <sheetName val="Sept"/>
      <sheetName val="lAP BULAN SEPTEMBER"/>
      <sheetName val="form lama"/>
      <sheetName val="STLH_PERUBAHAN"/>
      <sheetName val="Okt"/>
      <sheetName val="Kab. Jepa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laksana Kebijakan"/>
      <sheetName val="Sheet3"/>
    </sheetNames>
    <sheetDataSet>
      <sheetData sheetId="0"/>
      <sheetData sheetId="1">
        <row r="1">
          <cell r="A1" t="str">
            <v>Ada</v>
          </cell>
        </row>
        <row r="2">
          <cell r="A2" t="str">
            <v>Tidak Ada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ja_OPD (1)"/>
      <sheetName val="PAPARAN"/>
      <sheetName val="Sheet2"/>
      <sheetName val="Konsep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B519-47D7-441D-A77C-D2B4F7D80D3E}">
  <sheetPr>
    <tabColor theme="9"/>
    <pageSetUpPr fitToPage="1"/>
  </sheetPr>
  <dimension ref="A1:CX451"/>
  <sheetViews>
    <sheetView tabSelected="1" view="pageBreakPreview" zoomScale="68" zoomScaleSheetLayoutView="68" workbookViewId="0">
      <selection activeCell="F100" sqref="F100"/>
    </sheetView>
  </sheetViews>
  <sheetFormatPr defaultColWidth="9.28515625" defaultRowHeight="12.75" x14ac:dyDescent="0.2"/>
  <cols>
    <col min="1" max="1" width="2.42578125" style="77" customWidth="1"/>
    <col min="2" max="2" width="6" style="75" customWidth="1"/>
    <col min="3" max="3" width="9.85546875" style="76" customWidth="1"/>
    <col min="4" max="4" width="8.28515625" style="76" customWidth="1"/>
    <col min="5" max="5" width="43.7109375" style="77" customWidth="1"/>
    <col min="6" max="6" width="29.7109375" style="77" customWidth="1"/>
    <col min="7" max="7" width="12.85546875" style="77" customWidth="1"/>
    <col min="8" max="8" width="12.42578125" style="77" customWidth="1"/>
    <col min="9" max="9" width="14.85546875" style="77" customWidth="1"/>
    <col min="10" max="10" width="16.42578125" style="77" customWidth="1"/>
    <col min="11" max="11" width="11.85546875" style="77" customWidth="1"/>
    <col min="12" max="12" width="12.5703125" style="77" customWidth="1"/>
    <col min="13" max="13" width="11.85546875" style="8" customWidth="1"/>
    <col min="14" max="17" width="11.28515625" style="8" customWidth="1"/>
    <col min="18" max="18" width="11.28515625" style="9" customWidth="1"/>
    <col min="19" max="20" width="11.28515625" style="78" customWidth="1"/>
    <col min="21" max="21" width="9" style="77" customWidth="1"/>
    <col min="22" max="22" width="14.5703125" style="77" customWidth="1"/>
    <col min="23" max="23" width="17.5703125" style="77" customWidth="1"/>
    <col min="24" max="24" width="11.28515625" style="77" hidden="1" customWidth="1"/>
    <col min="25" max="29" width="10.140625" style="77" hidden="1" customWidth="1"/>
    <col min="30" max="30" width="10.7109375" style="77" hidden="1" customWidth="1"/>
    <col min="31" max="31" width="8.28515625" style="77" hidden="1" customWidth="1"/>
    <col min="32" max="32" width="9.85546875" style="77" hidden="1" customWidth="1"/>
    <col min="33" max="33" width="12.28515625" style="77" hidden="1" customWidth="1"/>
    <col min="34" max="38" width="8.85546875" style="77" hidden="1" customWidth="1"/>
    <col min="39" max="39" width="10.85546875" style="77" customWidth="1"/>
    <col min="40" max="40" width="14.7109375" style="77" customWidth="1"/>
    <col min="41" max="41" width="12.28515625" style="77" hidden="1" customWidth="1"/>
    <col min="42" max="42" width="7.85546875" style="77" hidden="1" customWidth="1"/>
    <col min="43" max="43" width="7.28515625" style="77" hidden="1" customWidth="1"/>
    <col min="44" max="44" width="7.140625" style="77" hidden="1" customWidth="1"/>
    <col min="45" max="45" width="5.140625" style="77" hidden="1" customWidth="1"/>
    <col min="46" max="46" width="8.28515625" style="77" hidden="1" customWidth="1"/>
    <col min="47" max="56" width="5.140625" style="77" hidden="1" customWidth="1"/>
    <col min="57" max="64" width="9.28515625" style="77" hidden="1" customWidth="1"/>
    <col min="65" max="65" width="9.28515625" style="10" hidden="1" customWidth="1"/>
    <col min="66" max="69" width="9.28515625" style="77" hidden="1" customWidth="1"/>
    <col min="70" max="70" width="9.28515625" style="10" hidden="1" customWidth="1"/>
    <col min="71" max="71" width="9.28515625" style="77" hidden="1" customWidth="1"/>
    <col min="72" max="73" width="9.28515625" style="10" hidden="1" customWidth="1"/>
    <col min="74" max="79" width="9.28515625" style="77" hidden="1" customWidth="1"/>
    <col min="80" max="80" width="9.28515625" style="90" hidden="1" customWidth="1"/>
    <col min="81" max="89" width="9.28515625" style="77" hidden="1" customWidth="1"/>
    <col min="90" max="90" width="12.28515625" style="77" hidden="1" customWidth="1"/>
    <col min="91" max="92" width="9.28515625" style="77" hidden="1" customWidth="1"/>
    <col min="93" max="93" width="9.28515625" style="78" hidden="1" customWidth="1"/>
    <col min="94" max="94" width="11.28515625" style="78" customWidth="1"/>
    <col min="95" max="97" width="9.28515625" style="78" customWidth="1"/>
    <col min="98" max="98" width="9.28515625" style="78"/>
    <col min="99" max="16384" width="9.28515625" style="77"/>
  </cols>
  <sheetData>
    <row r="1" spans="1:102" ht="17.25" customHeight="1" x14ac:dyDescent="0.25">
      <c r="B1" s="289" t="s">
        <v>484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</row>
    <row r="2" spans="1:102" ht="15.75" customHeight="1" thickBot="1" x14ac:dyDescent="0.25">
      <c r="B2" s="80"/>
      <c r="C2" s="80"/>
      <c r="D2" s="80"/>
      <c r="E2" s="80"/>
      <c r="F2" s="80"/>
      <c r="G2" s="80"/>
      <c r="H2" s="80"/>
      <c r="I2" s="80"/>
      <c r="J2" s="1"/>
      <c r="K2" s="80"/>
      <c r="L2" s="80"/>
      <c r="M2" s="2"/>
      <c r="N2" s="2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102" ht="16.5" customHeight="1" x14ac:dyDescent="0.2">
      <c r="B3" s="290" t="s">
        <v>481</v>
      </c>
      <c r="C3" s="293" t="s">
        <v>0</v>
      </c>
      <c r="D3" s="296" t="s">
        <v>1</v>
      </c>
      <c r="E3" s="299" t="s">
        <v>2</v>
      </c>
      <c r="F3" s="293" t="s">
        <v>482</v>
      </c>
      <c r="G3" s="293" t="s">
        <v>483</v>
      </c>
      <c r="H3" s="293" t="s">
        <v>3</v>
      </c>
      <c r="I3" s="304" t="s">
        <v>4</v>
      </c>
      <c r="J3" s="305"/>
      <c r="K3" s="305"/>
      <c r="L3" s="305"/>
      <c r="M3" s="308" t="s">
        <v>5</v>
      </c>
      <c r="N3" s="309"/>
      <c r="O3" s="309"/>
      <c r="P3" s="309"/>
      <c r="Q3" s="309"/>
      <c r="R3" s="309"/>
      <c r="S3" s="309"/>
      <c r="T3" s="310"/>
      <c r="U3" s="314" t="s">
        <v>6</v>
      </c>
      <c r="V3" s="314" t="s">
        <v>61</v>
      </c>
      <c r="W3" s="317" t="s">
        <v>490</v>
      </c>
      <c r="X3" s="84"/>
      <c r="Y3" s="85"/>
      <c r="Z3" s="85"/>
      <c r="AA3" s="85"/>
      <c r="AB3" s="85"/>
      <c r="AC3" s="86"/>
      <c r="AD3" s="86"/>
      <c r="AE3" s="86"/>
      <c r="AF3" s="86"/>
      <c r="AG3" s="87"/>
      <c r="AH3" s="320" t="s">
        <v>62</v>
      </c>
      <c r="AI3" s="320"/>
      <c r="AJ3" s="320"/>
      <c r="AK3" s="320"/>
      <c r="AL3" s="320"/>
      <c r="AM3" s="86"/>
      <c r="AN3" s="88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</row>
    <row r="4" spans="1:102" ht="14.25" customHeight="1" x14ac:dyDescent="0.2">
      <c r="B4" s="291"/>
      <c r="C4" s="294"/>
      <c r="D4" s="297"/>
      <c r="E4" s="300"/>
      <c r="F4" s="294"/>
      <c r="G4" s="294"/>
      <c r="H4" s="302"/>
      <c r="I4" s="306"/>
      <c r="J4" s="307"/>
      <c r="K4" s="307"/>
      <c r="L4" s="307"/>
      <c r="M4" s="311"/>
      <c r="N4" s="312"/>
      <c r="O4" s="312"/>
      <c r="P4" s="312"/>
      <c r="Q4" s="312"/>
      <c r="R4" s="312"/>
      <c r="S4" s="312"/>
      <c r="T4" s="313"/>
      <c r="U4" s="315"/>
      <c r="V4" s="315"/>
      <c r="W4" s="318"/>
      <c r="X4" s="91"/>
      <c r="Y4" s="85"/>
      <c r="Z4" s="85"/>
      <c r="AA4" s="85"/>
      <c r="AB4" s="85"/>
      <c r="AC4" s="86"/>
      <c r="AD4" s="86"/>
      <c r="AE4" s="92"/>
      <c r="AF4" s="92"/>
      <c r="AG4" s="92"/>
      <c r="AH4" s="321"/>
      <c r="AI4" s="321"/>
      <c r="AJ4" s="321"/>
      <c r="AK4" s="321"/>
      <c r="AL4" s="321"/>
      <c r="AM4" s="86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</row>
    <row r="5" spans="1:102" ht="69" customHeight="1" x14ac:dyDescent="0.2">
      <c r="B5" s="291"/>
      <c r="C5" s="294"/>
      <c r="D5" s="297"/>
      <c r="E5" s="300"/>
      <c r="F5" s="294"/>
      <c r="G5" s="294"/>
      <c r="H5" s="302"/>
      <c r="I5" s="36" t="s">
        <v>7</v>
      </c>
      <c r="J5" s="37" t="s">
        <v>8</v>
      </c>
      <c r="K5" s="36" t="s">
        <v>9</v>
      </c>
      <c r="L5" s="36" t="s">
        <v>10</v>
      </c>
      <c r="M5" s="323" t="s">
        <v>11</v>
      </c>
      <c r="N5" s="323"/>
      <c r="O5" s="323" t="s">
        <v>16</v>
      </c>
      <c r="P5" s="323"/>
      <c r="Q5" s="323" t="s">
        <v>12</v>
      </c>
      <c r="R5" s="323"/>
      <c r="S5" s="323" t="s">
        <v>13</v>
      </c>
      <c r="T5" s="323"/>
      <c r="U5" s="315"/>
      <c r="V5" s="315"/>
      <c r="W5" s="318"/>
      <c r="X5" s="91"/>
      <c r="Y5" s="85"/>
      <c r="Z5" s="85"/>
      <c r="AA5" s="85"/>
      <c r="AB5" s="85"/>
      <c r="AC5" s="86"/>
      <c r="AD5" s="86"/>
      <c r="AE5" s="92"/>
      <c r="AF5" s="92"/>
      <c r="AG5" s="92"/>
      <c r="AH5" s="321"/>
      <c r="AI5" s="321"/>
      <c r="AJ5" s="321"/>
      <c r="AK5" s="321"/>
      <c r="AL5" s="321"/>
      <c r="AM5" s="86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</row>
    <row r="6" spans="1:102" ht="21.75" customHeight="1" thickBot="1" x14ac:dyDescent="0.25">
      <c r="B6" s="292"/>
      <c r="C6" s="295"/>
      <c r="D6" s="298"/>
      <c r="E6" s="301"/>
      <c r="F6" s="295"/>
      <c r="G6" s="295"/>
      <c r="H6" s="303"/>
      <c r="I6" s="73" t="s">
        <v>15</v>
      </c>
      <c r="J6" s="38" t="s">
        <v>15</v>
      </c>
      <c r="K6" s="38" t="s">
        <v>15</v>
      </c>
      <c r="L6" s="38" t="s">
        <v>15</v>
      </c>
      <c r="M6" s="73" t="s">
        <v>15</v>
      </c>
      <c r="N6" s="39" t="s">
        <v>14</v>
      </c>
      <c r="O6" s="39" t="s">
        <v>15</v>
      </c>
      <c r="P6" s="39" t="s">
        <v>14</v>
      </c>
      <c r="Q6" s="73" t="s">
        <v>15</v>
      </c>
      <c r="R6" s="40" t="s">
        <v>14</v>
      </c>
      <c r="S6" s="41" t="s">
        <v>15</v>
      </c>
      <c r="T6" s="39" t="s">
        <v>14</v>
      </c>
      <c r="U6" s="316"/>
      <c r="V6" s="316"/>
      <c r="W6" s="319"/>
      <c r="X6" s="91"/>
      <c r="Y6" s="85"/>
      <c r="Z6" s="85"/>
      <c r="AA6" s="85"/>
      <c r="AB6" s="85"/>
      <c r="AC6" s="86"/>
      <c r="AD6" s="86"/>
      <c r="AE6" s="92"/>
      <c r="AF6" s="92"/>
      <c r="AG6" s="93"/>
      <c r="AH6" s="322"/>
      <c r="AI6" s="322"/>
      <c r="AJ6" s="322"/>
      <c r="AK6" s="322"/>
      <c r="AL6" s="322"/>
      <c r="AM6" s="86"/>
      <c r="AN6" s="94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</row>
    <row r="7" spans="1:102" ht="14.25" customHeight="1" thickBot="1" x14ac:dyDescent="0.3">
      <c r="B7" s="42">
        <v>1</v>
      </c>
      <c r="C7" s="43">
        <v>2</v>
      </c>
      <c r="D7" s="42">
        <v>3</v>
      </c>
      <c r="E7" s="43">
        <v>4</v>
      </c>
      <c r="F7" s="42">
        <v>5</v>
      </c>
      <c r="G7" s="43">
        <v>6</v>
      </c>
      <c r="H7" s="42">
        <v>7</v>
      </c>
      <c r="I7" s="324">
        <v>8</v>
      </c>
      <c r="J7" s="325"/>
      <c r="K7" s="324">
        <v>9</v>
      </c>
      <c r="L7" s="325"/>
      <c r="M7" s="324">
        <v>10</v>
      </c>
      <c r="N7" s="325"/>
      <c r="O7" s="324">
        <v>11</v>
      </c>
      <c r="P7" s="325"/>
      <c r="Q7" s="324">
        <v>12</v>
      </c>
      <c r="R7" s="325"/>
      <c r="S7" s="324">
        <v>13</v>
      </c>
      <c r="T7" s="325"/>
      <c r="U7" s="44">
        <v>14</v>
      </c>
      <c r="V7" s="72">
        <v>15</v>
      </c>
      <c r="W7" s="324">
        <v>16</v>
      </c>
      <c r="X7" s="326"/>
      <c r="Y7" s="45">
        <v>14</v>
      </c>
      <c r="Z7" s="46">
        <v>15</v>
      </c>
      <c r="AA7" s="47">
        <v>15</v>
      </c>
      <c r="AB7" s="85"/>
      <c r="AC7" s="86"/>
      <c r="AD7" s="86"/>
      <c r="AE7" s="92"/>
      <c r="AF7" s="92"/>
      <c r="AG7" s="92"/>
      <c r="AH7" s="95"/>
      <c r="AI7" s="96"/>
      <c r="AJ7" s="96"/>
      <c r="AK7" s="96"/>
      <c r="AL7" s="96"/>
      <c r="AM7" s="86"/>
      <c r="AN7" s="94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</row>
    <row r="8" spans="1:102" ht="15" x14ac:dyDescent="0.25">
      <c r="A8" s="97"/>
      <c r="B8" s="98"/>
      <c r="C8" s="99"/>
      <c r="D8" s="100"/>
      <c r="E8" s="101"/>
      <c r="F8" s="99"/>
      <c r="G8" s="102"/>
      <c r="H8" s="103"/>
      <c r="I8" s="103"/>
      <c r="J8" s="103"/>
      <c r="K8" s="103"/>
      <c r="L8" s="103"/>
      <c r="M8" s="103"/>
      <c r="N8" s="103"/>
      <c r="O8" s="48"/>
      <c r="P8" s="48"/>
      <c r="Q8" s="48"/>
      <c r="R8" s="49"/>
      <c r="S8" s="48"/>
      <c r="T8" s="48"/>
      <c r="U8" s="104"/>
      <c r="V8" s="104"/>
      <c r="W8" s="105"/>
      <c r="X8" s="106"/>
      <c r="Y8" s="107"/>
      <c r="Z8" s="108"/>
      <c r="AA8" s="108"/>
      <c r="AB8" s="108"/>
      <c r="AC8" s="109"/>
      <c r="AD8" s="109"/>
      <c r="AE8" s="110"/>
      <c r="AF8" s="110"/>
      <c r="AG8" s="111"/>
      <c r="AH8" s="111"/>
      <c r="AI8" s="112"/>
      <c r="AJ8" s="112"/>
      <c r="AK8" s="112"/>
      <c r="AL8" s="112"/>
      <c r="AM8" s="113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5"/>
      <c r="BG8" s="114"/>
      <c r="BH8" s="114"/>
      <c r="BI8" s="114"/>
      <c r="BJ8" s="114"/>
      <c r="BK8" s="114"/>
      <c r="BL8" s="114"/>
      <c r="BM8" s="28"/>
      <c r="BN8" s="114"/>
      <c r="BO8" s="114"/>
      <c r="BP8" s="114"/>
      <c r="BQ8" s="114"/>
      <c r="BR8" s="28"/>
      <c r="BS8" s="114"/>
      <c r="BT8" s="28"/>
      <c r="BU8" s="28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6"/>
      <c r="CP8" s="116"/>
      <c r="CQ8" s="116"/>
      <c r="CR8" s="116"/>
      <c r="CS8" s="116"/>
      <c r="CT8" s="116"/>
      <c r="CU8" s="114"/>
      <c r="CV8" s="114"/>
      <c r="CW8" s="114"/>
      <c r="CX8" s="114"/>
    </row>
    <row r="9" spans="1:102" ht="15" x14ac:dyDescent="0.25">
      <c r="A9" s="117"/>
      <c r="B9" s="118">
        <v>1</v>
      </c>
      <c r="C9" s="119">
        <v>1</v>
      </c>
      <c r="D9" s="120"/>
      <c r="E9" s="121" t="s">
        <v>64</v>
      </c>
      <c r="F9" s="122" t="s">
        <v>17</v>
      </c>
      <c r="G9" s="123">
        <v>10.17</v>
      </c>
      <c r="H9" s="53">
        <v>4</v>
      </c>
      <c r="I9" s="124">
        <v>0.43</v>
      </c>
      <c r="J9" s="124">
        <v>8.34</v>
      </c>
      <c r="K9" s="125">
        <v>0</v>
      </c>
      <c r="L9" s="125">
        <v>1.4</v>
      </c>
      <c r="M9" s="54">
        <f>7+0.5</f>
        <v>7.5</v>
      </c>
      <c r="N9" s="55">
        <f t="shared" ref="N9:N72" si="0">M9/G9</f>
        <v>0.73746312684365778</v>
      </c>
      <c r="O9" s="56">
        <v>1.03</v>
      </c>
      <c r="P9" s="55">
        <f>O9/G9</f>
        <v>0.10127826941986234</v>
      </c>
      <c r="Q9" s="57">
        <f>0.8-0.5</f>
        <v>0.30000000000000004</v>
      </c>
      <c r="R9" s="55">
        <f>Q9/G9</f>
        <v>2.9498525073746316E-2</v>
      </c>
      <c r="S9" s="57">
        <v>0</v>
      </c>
      <c r="T9" s="55">
        <f t="shared" ref="T9:T40" si="1">S9/G9</f>
        <v>0</v>
      </c>
      <c r="U9" s="58"/>
      <c r="V9" s="126" t="s">
        <v>20</v>
      </c>
      <c r="W9" s="127" t="s">
        <v>485</v>
      </c>
      <c r="X9" s="106"/>
      <c r="Y9" s="107"/>
      <c r="Z9" s="108"/>
      <c r="AA9" s="108"/>
      <c r="AB9" s="108"/>
      <c r="AC9" s="109"/>
      <c r="AD9" s="109"/>
      <c r="AE9" s="110"/>
      <c r="AF9" s="128">
        <f t="shared" ref="AF9:AF72" si="2">G9-(M9+O9+Q9+S9)</f>
        <v>1.3399999999999999</v>
      </c>
      <c r="AG9" s="129"/>
      <c r="AH9" s="59"/>
      <c r="AI9" s="60"/>
      <c r="AJ9" s="60" t="s">
        <v>65</v>
      </c>
      <c r="AK9" s="60"/>
      <c r="AL9" s="60"/>
      <c r="AM9" s="130"/>
      <c r="AN9" s="131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32"/>
      <c r="BH9" s="114"/>
      <c r="BI9" s="114"/>
      <c r="BJ9" s="114"/>
      <c r="BK9" s="114"/>
      <c r="BL9" s="133"/>
      <c r="BM9" s="28"/>
      <c r="BN9" s="133"/>
      <c r="BO9" s="133"/>
      <c r="BP9" s="114"/>
      <c r="BQ9" s="114"/>
      <c r="BR9" s="28"/>
      <c r="BS9" s="28"/>
      <c r="BT9" s="28"/>
      <c r="BU9" s="28"/>
      <c r="BV9" s="28"/>
      <c r="BW9" s="28"/>
      <c r="BX9" s="133"/>
      <c r="BY9" s="131"/>
      <c r="BZ9" s="134"/>
      <c r="CA9" s="131"/>
      <c r="CB9" s="131"/>
      <c r="CC9" s="134"/>
      <c r="CD9" s="131"/>
      <c r="CE9" s="134"/>
      <c r="CF9" s="131"/>
      <c r="CG9" s="131"/>
      <c r="CH9" s="134"/>
      <c r="CI9" s="131"/>
      <c r="CJ9" s="131"/>
      <c r="CK9" s="114"/>
      <c r="CL9" s="135"/>
      <c r="CM9" s="136"/>
      <c r="CN9" s="114"/>
      <c r="CO9" s="116"/>
      <c r="CP9" s="137"/>
      <c r="CQ9" s="138"/>
      <c r="CR9" s="116"/>
      <c r="CS9" s="116"/>
      <c r="CT9" s="139"/>
      <c r="CU9" s="114"/>
      <c r="CV9" s="114"/>
      <c r="CW9" s="114"/>
      <c r="CX9" s="114"/>
    </row>
    <row r="10" spans="1:102" ht="15" x14ac:dyDescent="0.25">
      <c r="A10" s="117"/>
      <c r="B10" s="118">
        <v>2</v>
      </c>
      <c r="C10" s="119">
        <v>2</v>
      </c>
      <c r="D10" s="120"/>
      <c r="E10" s="121" t="s">
        <v>66</v>
      </c>
      <c r="F10" s="122" t="s">
        <v>17</v>
      </c>
      <c r="G10" s="123">
        <v>6.57</v>
      </c>
      <c r="H10" s="53">
        <v>5</v>
      </c>
      <c r="I10" s="124">
        <v>0.01</v>
      </c>
      <c r="J10" s="124">
        <v>6.56</v>
      </c>
      <c r="K10" s="125">
        <v>0</v>
      </c>
      <c r="L10" s="125">
        <v>0</v>
      </c>
      <c r="M10" s="54">
        <v>4.1740000000000004</v>
      </c>
      <c r="N10" s="55">
        <f t="shared" si="0"/>
        <v>0.63531202435312029</v>
      </c>
      <c r="O10" s="56">
        <v>2.4</v>
      </c>
      <c r="P10" s="55">
        <f t="shared" ref="P10:P73" si="3">O10/G10</f>
        <v>0.36529680365296802</v>
      </c>
      <c r="Q10" s="57">
        <v>0</v>
      </c>
      <c r="R10" s="55">
        <f t="shared" ref="R10:R73" si="4">Q10/G10</f>
        <v>0</v>
      </c>
      <c r="S10" s="57">
        <v>0</v>
      </c>
      <c r="T10" s="55">
        <f t="shared" si="1"/>
        <v>0</v>
      </c>
      <c r="U10" s="58"/>
      <c r="V10" s="126" t="s">
        <v>20</v>
      </c>
      <c r="W10" s="127" t="s">
        <v>485</v>
      </c>
      <c r="X10" s="106"/>
      <c r="Y10" s="107"/>
      <c r="Z10" s="108"/>
      <c r="AA10" s="108"/>
      <c r="AB10" s="108"/>
      <c r="AC10" s="109"/>
      <c r="AD10" s="109"/>
      <c r="AE10" s="110"/>
      <c r="AF10" s="128">
        <f t="shared" si="2"/>
        <v>-3.9999999999995595E-3</v>
      </c>
      <c r="AG10" s="129"/>
      <c r="AH10" s="59"/>
      <c r="AI10" s="60"/>
      <c r="AJ10" s="60" t="s">
        <v>65</v>
      </c>
      <c r="AK10" s="60"/>
      <c r="AL10" s="60"/>
      <c r="AM10" s="130"/>
      <c r="AN10" s="131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33"/>
      <c r="BF10" s="114"/>
      <c r="BG10" s="132"/>
      <c r="BH10" s="114"/>
      <c r="BI10" s="114"/>
      <c r="BJ10" s="114"/>
      <c r="BK10" s="114"/>
      <c r="BL10" s="133"/>
      <c r="BM10" s="28"/>
      <c r="BN10" s="133"/>
      <c r="BO10" s="133"/>
      <c r="BP10" s="114"/>
      <c r="BQ10" s="114"/>
      <c r="BR10" s="28"/>
      <c r="BS10" s="28"/>
      <c r="BT10" s="28"/>
      <c r="BU10" s="28"/>
      <c r="BV10" s="28"/>
      <c r="BW10" s="28"/>
      <c r="BX10" s="133"/>
      <c r="BY10" s="131"/>
      <c r="BZ10" s="134"/>
      <c r="CA10" s="131"/>
      <c r="CB10" s="131"/>
      <c r="CC10" s="134"/>
      <c r="CD10" s="131"/>
      <c r="CE10" s="134"/>
      <c r="CF10" s="131"/>
      <c r="CG10" s="131"/>
      <c r="CH10" s="134"/>
      <c r="CI10" s="131"/>
      <c r="CJ10" s="131"/>
      <c r="CK10" s="114"/>
      <c r="CL10" s="135"/>
      <c r="CM10" s="136"/>
      <c r="CN10" s="114"/>
      <c r="CO10" s="116"/>
      <c r="CP10" s="137"/>
      <c r="CQ10" s="138"/>
      <c r="CR10" s="116"/>
      <c r="CS10" s="116"/>
      <c r="CT10" s="139"/>
      <c r="CU10" s="114"/>
      <c r="CV10" s="114"/>
      <c r="CW10" s="114"/>
      <c r="CX10" s="114"/>
    </row>
    <row r="11" spans="1:102" ht="15" x14ac:dyDescent="0.25">
      <c r="A11" s="117"/>
      <c r="B11" s="118">
        <v>3</v>
      </c>
      <c r="C11" s="119">
        <v>3</v>
      </c>
      <c r="D11" s="120"/>
      <c r="E11" s="121" t="s">
        <v>67</v>
      </c>
      <c r="F11" s="122" t="s">
        <v>19</v>
      </c>
      <c r="G11" s="123">
        <v>4.2</v>
      </c>
      <c r="H11" s="53">
        <v>4.5</v>
      </c>
      <c r="I11" s="141">
        <v>0</v>
      </c>
      <c r="J11" s="124">
        <f t="shared" ref="J11:J18" si="5">G11</f>
        <v>4.2</v>
      </c>
      <c r="K11" s="125">
        <v>0</v>
      </c>
      <c r="L11" s="125">
        <v>0</v>
      </c>
      <c r="M11" s="54">
        <v>4.2679999999999998</v>
      </c>
      <c r="N11" s="55">
        <f t="shared" si="0"/>
        <v>1.0161904761904761</v>
      </c>
      <c r="O11" s="57">
        <v>0</v>
      </c>
      <c r="P11" s="55">
        <f t="shared" si="3"/>
        <v>0</v>
      </c>
      <c r="Q11" s="57">
        <v>0</v>
      </c>
      <c r="R11" s="55">
        <f t="shared" si="4"/>
        <v>0</v>
      </c>
      <c r="S11" s="57">
        <v>0</v>
      </c>
      <c r="T11" s="55">
        <f t="shared" si="1"/>
        <v>0</v>
      </c>
      <c r="U11" s="58"/>
      <c r="V11" s="126" t="s">
        <v>20</v>
      </c>
      <c r="W11" s="127" t="s">
        <v>485</v>
      </c>
      <c r="X11" s="106"/>
      <c r="Y11" s="107"/>
      <c r="Z11" s="108"/>
      <c r="AA11" s="108"/>
      <c r="AB11" s="108"/>
      <c r="AC11" s="109"/>
      <c r="AD11" s="109"/>
      <c r="AE11" s="110"/>
      <c r="AF11" s="128">
        <f t="shared" si="2"/>
        <v>-6.7999999999999616E-2</v>
      </c>
      <c r="AG11" s="129"/>
      <c r="AH11" s="59"/>
      <c r="AI11" s="60"/>
      <c r="AJ11" s="60" t="s">
        <v>65</v>
      </c>
      <c r="AK11" s="60"/>
      <c r="AL11" s="60"/>
      <c r="AM11" s="130"/>
      <c r="AN11" s="131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33"/>
      <c r="BF11" s="114"/>
      <c r="BG11" s="132"/>
      <c r="BH11" s="114"/>
      <c r="BI11" s="114"/>
      <c r="BJ11" s="114"/>
      <c r="BK11" s="114"/>
      <c r="BL11" s="114"/>
      <c r="BM11" s="28"/>
      <c r="BN11" s="133"/>
      <c r="BO11" s="133"/>
      <c r="BP11" s="114"/>
      <c r="BQ11" s="114"/>
      <c r="BR11" s="28"/>
      <c r="BS11" s="28"/>
      <c r="BT11" s="28"/>
      <c r="BU11" s="28"/>
      <c r="BV11" s="28"/>
      <c r="BW11" s="28"/>
      <c r="BX11" s="133"/>
      <c r="BY11" s="131"/>
      <c r="BZ11" s="134"/>
      <c r="CA11" s="131"/>
      <c r="CB11" s="131"/>
      <c r="CC11" s="134"/>
      <c r="CD11" s="131"/>
      <c r="CE11" s="134"/>
      <c r="CF11" s="131"/>
      <c r="CG11" s="131"/>
      <c r="CH11" s="134"/>
      <c r="CI11" s="131"/>
      <c r="CJ11" s="131"/>
      <c r="CK11" s="114"/>
      <c r="CL11" s="135"/>
      <c r="CM11" s="136"/>
      <c r="CN11" s="114"/>
      <c r="CO11" s="116"/>
      <c r="CP11" s="137"/>
      <c r="CQ11" s="138"/>
      <c r="CR11" s="116"/>
      <c r="CS11" s="116"/>
      <c r="CT11" s="139"/>
      <c r="CU11" s="114"/>
      <c r="CV11" s="114"/>
      <c r="CW11" s="114"/>
      <c r="CX11" s="114"/>
    </row>
    <row r="12" spans="1:102" ht="15" x14ac:dyDescent="0.25">
      <c r="A12" s="117"/>
      <c r="B12" s="118">
        <v>4</v>
      </c>
      <c r="C12" s="119">
        <v>4</v>
      </c>
      <c r="D12" s="120"/>
      <c r="E12" s="121" t="s">
        <v>68</v>
      </c>
      <c r="F12" s="122" t="s">
        <v>21</v>
      </c>
      <c r="G12" s="123">
        <v>8</v>
      </c>
      <c r="H12" s="53">
        <v>4</v>
      </c>
      <c r="I12" s="141">
        <v>0</v>
      </c>
      <c r="J12" s="124">
        <f t="shared" si="5"/>
        <v>8</v>
      </c>
      <c r="K12" s="125">
        <v>0</v>
      </c>
      <c r="L12" s="125">
        <v>0</v>
      </c>
      <c r="M12" s="54">
        <f>6.8+0.3</f>
        <v>7.1</v>
      </c>
      <c r="N12" s="55">
        <f t="shared" si="0"/>
        <v>0.88749999999999996</v>
      </c>
      <c r="O12" s="56">
        <v>0.376</v>
      </c>
      <c r="P12" s="55">
        <f t="shared" si="3"/>
        <v>4.7E-2</v>
      </c>
      <c r="Q12" s="57">
        <f>0.8-0.3</f>
        <v>0.5</v>
      </c>
      <c r="R12" s="55">
        <f t="shared" si="4"/>
        <v>6.25E-2</v>
      </c>
      <c r="S12" s="57">
        <v>0</v>
      </c>
      <c r="T12" s="55">
        <f t="shared" si="1"/>
        <v>0</v>
      </c>
      <c r="U12" s="58"/>
      <c r="V12" s="126" t="s">
        <v>20</v>
      </c>
      <c r="W12" s="127" t="s">
        <v>485</v>
      </c>
      <c r="X12" s="106"/>
      <c r="Y12" s="107"/>
      <c r="Z12" s="108"/>
      <c r="AA12" s="108"/>
      <c r="AB12" s="108"/>
      <c r="AC12" s="109"/>
      <c r="AD12" s="109"/>
      <c r="AE12" s="110"/>
      <c r="AF12" s="128">
        <f t="shared" si="2"/>
        <v>2.4000000000000021E-2</v>
      </c>
      <c r="AG12" s="129"/>
      <c r="AH12" s="59"/>
      <c r="AI12" s="60"/>
      <c r="AJ12" s="60" t="s">
        <v>65</v>
      </c>
      <c r="AK12" s="60"/>
      <c r="AL12" s="60"/>
      <c r="AM12" s="130"/>
      <c r="AN12" s="131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33"/>
      <c r="BF12" s="114"/>
      <c r="BG12" s="29"/>
      <c r="BH12" s="114"/>
      <c r="BI12" s="114"/>
      <c r="BJ12" s="114"/>
      <c r="BK12" s="114"/>
      <c r="BL12" s="114"/>
      <c r="BM12" s="28"/>
      <c r="BN12" s="133"/>
      <c r="BO12" s="133"/>
      <c r="BP12" s="133"/>
      <c r="BQ12" s="114"/>
      <c r="BR12" s="28"/>
      <c r="BS12" s="28"/>
      <c r="BT12" s="28"/>
      <c r="BU12" s="28"/>
      <c r="BV12" s="28"/>
      <c r="BW12" s="28"/>
      <c r="BX12" s="133"/>
      <c r="BY12" s="131"/>
      <c r="BZ12" s="134"/>
      <c r="CA12" s="131"/>
      <c r="CB12" s="131"/>
      <c r="CC12" s="134"/>
      <c r="CD12" s="131"/>
      <c r="CE12" s="134"/>
      <c r="CF12" s="131"/>
      <c r="CG12" s="131"/>
      <c r="CH12" s="134"/>
      <c r="CI12" s="131"/>
      <c r="CJ12" s="131"/>
      <c r="CK12" s="114"/>
      <c r="CL12" s="135"/>
      <c r="CM12" s="136"/>
      <c r="CN12" s="114"/>
      <c r="CO12" s="116"/>
      <c r="CP12" s="137"/>
      <c r="CQ12" s="138"/>
      <c r="CR12" s="116"/>
      <c r="CS12" s="116"/>
      <c r="CT12" s="139"/>
      <c r="CU12" s="114"/>
      <c r="CV12" s="114"/>
      <c r="CW12" s="114"/>
      <c r="CX12" s="114"/>
    </row>
    <row r="13" spans="1:102" ht="15" x14ac:dyDescent="0.25">
      <c r="A13" s="117"/>
      <c r="B13" s="118">
        <v>5</v>
      </c>
      <c r="C13" s="119">
        <v>5</v>
      </c>
      <c r="D13" s="120"/>
      <c r="E13" s="121" t="s">
        <v>69</v>
      </c>
      <c r="F13" s="122" t="s">
        <v>70</v>
      </c>
      <c r="G13" s="123">
        <v>5.2649999999999997</v>
      </c>
      <c r="H13" s="53">
        <v>5.5</v>
      </c>
      <c r="I13" s="141">
        <v>0</v>
      </c>
      <c r="J13" s="124">
        <f t="shared" si="5"/>
        <v>5.2649999999999997</v>
      </c>
      <c r="K13" s="125">
        <v>0</v>
      </c>
      <c r="L13" s="125">
        <v>0</v>
      </c>
      <c r="M13" s="54">
        <v>5.29</v>
      </c>
      <c r="N13" s="55">
        <f t="shared" si="0"/>
        <v>1.0047483380816715</v>
      </c>
      <c r="O13" s="57">
        <v>0</v>
      </c>
      <c r="P13" s="55">
        <f t="shared" si="3"/>
        <v>0</v>
      </c>
      <c r="Q13" s="57">
        <v>0</v>
      </c>
      <c r="R13" s="55">
        <f t="shared" si="4"/>
        <v>0</v>
      </c>
      <c r="S13" s="57">
        <v>0</v>
      </c>
      <c r="T13" s="55">
        <f t="shared" si="1"/>
        <v>0</v>
      </c>
      <c r="U13" s="58"/>
      <c r="V13" s="126" t="s">
        <v>20</v>
      </c>
      <c r="W13" s="127" t="s">
        <v>485</v>
      </c>
      <c r="X13" s="106"/>
      <c r="Y13" s="107"/>
      <c r="Z13" s="108"/>
      <c r="AA13" s="108"/>
      <c r="AB13" s="108"/>
      <c r="AC13" s="109"/>
      <c r="AD13" s="109"/>
      <c r="AE13" s="110"/>
      <c r="AF13" s="128">
        <f t="shared" si="2"/>
        <v>-2.5000000000000355E-2</v>
      </c>
      <c r="AG13" s="129"/>
      <c r="AH13" s="59"/>
      <c r="AI13" s="60"/>
      <c r="AJ13" s="60" t="s">
        <v>65</v>
      </c>
      <c r="AK13" s="60"/>
      <c r="AL13" s="60"/>
      <c r="AM13" s="130"/>
      <c r="AN13" s="131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33"/>
      <c r="BF13" s="114"/>
      <c r="BG13" s="29"/>
      <c r="BH13" s="114"/>
      <c r="BI13" s="114"/>
      <c r="BJ13" s="114"/>
      <c r="BK13" s="114"/>
      <c r="BL13" s="133"/>
      <c r="BM13" s="28"/>
      <c r="BN13" s="133"/>
      <c r="BO13" s="133"/>
      <c r="BP13" s="133"/>
      <c r="BQ13" s="114"/>
      <c r="BR13" s="28"/>
      <c r="BS13" s="28"/>
      <c r="BT13" s="28"/>
      <c r="BU13" s="28"/>
      <c r="BV13" s="28"/>
      <c r="BW13" s="28"/>
      <c r="BX13" s="133"/>
      <c r="BY13" s="131"/>
      <c r="BZ13" s="134"/>
      <c r="CA13" s="131"/>
      <c r="CB13" s="131"/>
      <c r="CC13" s="134"/>
      <c r="CD13" s="131"/>
      <c r="CE13" s="134"/>
      <c r="CF13" s="131"/>
      <c r="CG13" s="131"/>
      <c r="CH13" s="134"/>
      <c r="CI13" s="131"/>
      <c r="CJ13" s="131"/>
      <c r="CK13" s="114"/>
      <c r="CL13" s="135"/>
      <c r="CM13" s="136"/>
      <c r="CN13" s="114"/>
      <c r="CO13" s="116"/>
      <c r="CP13" s="137"/>
      <c r="CQ13" s="138"/>
      <c r="CR13" s="116"/>
      <c r="CS13" s="116"/>
      <c r="CT13" s="139"/>
      <c r="CU13" s="114"/>
      <c r="CV13" s="114"/>
      <c r="CW13" s="114"/>
      <c r="CX13" s="114"/>
    </row>
    <row r="14" spans="1:102" ht="15" x14ac:dyDescent="0.25">
      <c r="A14" s="117"/>
      <c r="B14" s="118">
        <v>6</v>
      </c>
      <c r="C14" s="119">
        <v>6</v>
      </c>
      <c r="D14" s="120"/>
      <c r="E14" s="121" t="s">
        <v>71</v>
      </c>
      <c r="F14" s="122" t="s">
        <v>72</v>
      </c>
      <c r="G14" s="123">
        <v>9.5549999999999997</v>
      </c>
      <c r="H14" s="53">
        <v>4</v>
      </c>
      <c r="I14" s="141">
        <v>0</v>
      </c>
      <c r="J14" s="124">
        <f t="shared" si="5"/>
        <v>9.5549999999999997</v>
      </c>
      <c r="K14" s="125">
        <v>0</v>
      </c>
      <c r="L14" s="125">
        <v>0</v>
      </c>
      <c r="M14" s="54">
        <v>10.667</v>
      </c>
      <c r="N14" s="55">
        <f t="shared" si="0"/>
        <v>1.116378859236002</v>
      </c>
      <c r="O14" s="56">
        <v>0.2</v>
      </c>
      <c r="P14" s="55">
        <f t="shared" si="3"/>
        <v>2.0931449502878077E-2</v>
      </c>
      <c r="Q14" s="57">
        <v>0.4</v>
      </c>
      <c r="R14" s="55">
        <f t="shared" si="4"/>
        <v>4.1862899005756155E-2</v>
      </c>
      <c r="S14" s="57">
        <v>0</v>
      </c>
      <c r="T14" s="55">
        <f t="shared" si="1"/>
        <v>0</v>
      </c>
      <c r="U14" s="58"/>
      <c r="V14" s="126" t="s">
        <v>20</v>
      </c>
      <c r="W14" s="127" t="s">
        <v>485</v>
      </c>
      <c r="X14" s="106">
        <v>2.36</v>
      </c>
      <c r="Y14" s="107"/>
      <c r="Z14" s="108"/>
      <c r="AA14" s="108"/>
      <c r="AB14" s="108"/>
      <c r="AC14" s="109"/>
      <c r="AD14" s="109"/>
      <c r="AE14" s="110"/>
      <c r="AF14" s="128">
        <f t="shared" si="2"/>
        <v>-1.7119999999999997</v>
      </c>
      <c r="AG14" s="129"/>
      <c r="AH14" s="59"/>
      <c r="AI14" s="60"/>
      <c r="AJ14" s="60" t="s">
        <v>65</v>
      </c>
      <c r="AK14" s="60"/>
      <c r="AL14" s="60"/>
      <c r="AM14" s="130"/>
      <c r="AN14" s="131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33"/>
      <c r="BF14" s="114"/>
      <c r="BG14" s="30"/>
      <c r="BH14" s="114"/>
      <c r="BI14" s="114"/>
      <c r="BJ14" s="114"/>
      <c r="BK14" s="114"/>
      <c r="BL14" s="133"/>
      <c r="BM14" s="28"/>
      <c r="BN14" s="133"/>
      <c r="BO14" s="133"/>
      <c r="BP14" s="114"/>
      <c r="BQ14" s="114"/>
      <c r="BR14" s="28"/>
      <c r="BS14" s="28"/>
      <c r="BT14" s="28"/>
      <c r="BU14" s="28"/>
      <c r="BV14" s="28"/>
      <c r="BW14" s="28"/>
      <c r="BX14" s="133"/>
      <c r="BY14" s="131"/>
      <c r="BZ14" s="134"/>
      <c r="CA14" s="131"/>
      <c r="CB14" s="131"/>
      <c r="CC14" s="134"/>
      <c r="CD14" s="131"/>
      <c r="CE14" s="134"/>
      <c r="CF14" s="131"/>
      <c r="CG14" s="131"/>
      <c r="CH14" s="134"/>
      <c r="CI14" s="131"/>
      <c r="CJ14" s="131"/>
      <c r="CK14" s="114"/>
      <c r="CL14" s="135"/>
      <c r="CM14" s="136"/>
      <c r="CN14" s="114"/>
      <c r="CO14" s="116"/>
      <c r="CP14" s="137"/>
      <c r="CQ14" s="138"/>
      <c r="CR14" s="116"/>
      <c r="CS14" s="116"/>
      <c r="CT14" s="139"/>
      <c r="CU14" s="114"/>
      <c r="CV14" s="114"/>
      <c r="CW14" s="114"/>
      <c r="CX14" s="114"/>
    </row>
    <row r="15" spans="1:102" ht="15" x14ac:dyDescent="0.25">
      <c r="A15" s="117"/>
      <c r="B15" s="118">
        <v>7</v>
      </c>
      <c r="C15" s="119">
        <v>7</v>
      </c>
      <c r="D15" s="120"/>
      <c r="E15" s="121" t="s">
        <v>73</v>
      </c>
      <c r="F15" s="122" t="s">
        <v>22</v>
      </c>
      <c r="G15" s="123">
        <v>6.81</v>
      </c>
      <c r="H15" s="53">
        <v>4</v>
      </c>
      <c r="I15" s="141">
        <v>0</v>
      </c>
      <c r="J15" s="124">
        <f t="shared" si="5"/>
        <v>6.81</v>
      </c>
      <c r="K15" s="125">
        <v>0</v>
      </c>
      <c r="L15" s="125">
        <v>0</v>
      </c>
      <c r="M15" s="54">
        <f>5.069+0.3</f>
        <v>5.3689999999999998</v>
      </c>
      <c r="N15" s="55">
        <f t="shared" si="0"/>
        <v>0.78839941262848756</v>
      </c>
      <c r="O15" s="56">
        <v>1.4</v>
      </c>
      <c r="P15" s="55">
        <f t="shared" si="3"/>
        <v>0.20558002936857561</v>
      </c>
      <c r="Q15" s="57">
        <f>0.4-0.3</f>
        <v>0.10000000000000003</v>
      </c>
      <c r="R15" s="55">
        <f t="shared" si="4"/>
        <v>1.4684287812041123E-2</v>
      </c>
      <c r="S15" s="57">
        <v>0</v>
      </c>
      <c r="T15" s="55">
        <f t="shared" si="1"/>
        <v>0</v>
      </c>
      <c r="U15" s="58"/>
      <c r="V15" s="126" t="s">
        <v>18</v>
      </c>
      <c r="W15" s="127" t="s">
        <v>485</v>
      </c>
      <c r="X15" s="106"/>
      <c r="Y15" s="107"/>
      <c r="Z15" s="108"/>
      <c r="AA15" s="108"/>
      <c r="AB15" s="108"/>
      <c r="AC15" s="109"/>
      <c r="AD15" s="109"/>
      <c r="AE15" s="110"/>
      <c r="AF15" s="128">
        <f t="shared" si="2"/>
        <v>-5.9000000000000163E-2</v>
      </c>
      <c r="AG15" s="129"/>
      <c r="AH15" s="59"/>
      <c r="AI15" s="60"/>
      <c r="AJ15" s="60" t="s">
        <v>65</v>
      </c>
      <c r="AK15" s="60"/>
      <c r="AL15" s="60"/>
      <c r="AM15" s="130"/>
      <c r="AN15" s="131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29"/>
      <c r="BH15" s="114"/>
      <c r="BI15" s="114"/>
      <c r="BJ15" s="114"/>
      <c r="BK15" s="114"/>
      <c r="BL15" s="114"/>
      <c r="BM15" s="28"/>
      <c r="BN15" s="133"/>
      <c r="BO15" s="133"/>
      <c r="BP15" s="133"/>
      <c r="BQ15" s="114"/>
      <c r="BR15" s="28"/>
      <c r="BS15" s="28"/>
      <c r="BT15" s="28"/>
      <c r="BU15" s="28"/>
      <c r="BV15" s="28"/>
      <c r="BW15" s="28"/>
      <c r="BX15" s="133"/>
      <c r="BY15" s="131"/>
      <c r="BZ15" s="134"/>
      <c r="CA15" s="131"/>
      <c r="CB15" s="131"/>
      <c r="CC15" s="134"/>
      <c r="CD15" s="131"/>
      <c r="CE15" s="134"/>
      <c r="CF15" s="131"/>
      <c r="CG15" s="131"/>
      <c r="CH15" s="134"/>
      <c r="CI15" s="131"/>
      <c r="CJ15" s="131"/>
      <c r="CK15" s="114"/>
      <c r="CL15" s="135"/>
      <c r="CM15" s="136"/>
      <c r="CN15" s="114"/>
      <c r="CO15" s="116"/>
      <c r="CP15" s="137"/>
      <c r="CQ15" s="138"/>
      <c r="CR15" s="116"/>
      <c r="CS15" s="116"/>
      <c r="CT15" s="139"/>
      <c r="CU15" s="114"/>
      <c r="CV15" s="114"/>
      <c r="CW15" s="114"/>
      <c r="CX15" s="114"/>
    </row>
    <row r="16" spans="1:102" ht="15" x14ac:dyDescent="0.25">
      <c r="A16" s="117"/>
      <c r="B16" s="118">
        <v>8</v>
      </c>
      <c r="C16" s="119">
        <v>8</v>
      </c>
      <c r="D16" s="120"/>
      <c r="E16" s="121" t="s">
        <v>74</v>
      </c>
      <c r="F16" s="122" t="s">
        <v>22</v>
      </c>
      <c r="G16" s="123">
        <v>7.06</v>
      </c>
      <c r="H16" s="53">
        <v>4.5</v>
      </c>
      <c r="I16" s="141">
        <v>0</v>
      </c>
      <c r="J16" s="124">
        <f t="shared" si="5"/>
        <v>7.06</v>
      </c>
      <c r="K16" s="125">
        <v>0</v>
      </c>
      <c r="L16" s="125">
        <v>0</v>
      </c>
      <c r="M16" s="54">
        <v>7.0819999999999999</v>
      </c>
      <c r="N16" s="55">
        <f t="shared" si="0"/>
        <v>1.003116147308782</v>
      </c>
      <c r="O16" s="57">
        <v>0</v>
      </c>
      <c r="P16" s="55">
        <f t="shared" si="3"/>
        <v>0</v>
      </c>
      <c r="Q16" s="57">
        <v>0</v>
      </c>
      <c r="R16" s="55">
        <f t="shared" si="4"/>
        <v>0</v>
      </c>
      <c r="S16" s="57">
        <v>0</v>
      </c>
      <c r="T16" s="55">
        <f t="shared" si="1"/>
        <v>0</v>
      </c>
      <c r="U16" s="58"/>
      <c r="V16" s="126" t="s">
        <v>18</v>
      </c>
      <c r="W16" s="127" t="s">
        <v>485</v>
      </c>
      <c r="X16" s="106"/>
      <c r="Y16" s="107"/>
      <c r="Z16" s="108"/>
      <c r="AA16" s="108"/>
      <c r="AB16" s="108"/>
      <c r="AC16" s="109"/>
      <c r="AD16" s="109"/>
      <c r="AE16" s="110"/>
      <c r="AF16" s="128">
        <f t="shared" si="2"/>
        <v>-2.2000000000000242E-2</v>
      </c>
      <c r="AG16" s="129"/>
      <c r="AH16" s="59"/>
      <c r="AI16" s="60"/>
      <c r="AJ16" s="60" t="s">
        <v>65</v>
      </c>
      <c r="AK16" s="60"/>
      <c r="AL16" s="60"/>
      <c r="AM16" s="130"/>
      <c r="AN16" s="131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30"/>
      <c r="BH16" s="114"/>
      <c r="BI16" s="114"/>
      <c r="BJ16" s="114"/>
      <c r="BK16" s="114"/>
      <c r="BL16" s="133"/>
      <c r="BM16" s="28"/>
      <c r="BN16" s="133"/>
      <c r="BO16" s="133"/>
      <c r="BP16" s="133"/>
      <c r="BQ16" s="114"/>
      <c r="BR16" s="28"/>
      <c r="BS16" s="28"/>
      <c r="BT16" s="28"/>
      <c r="BU16" s="28"/>
      <c r="BV16" s="28"/>
      <c r="BW16" s="28"/>
      <c r="BX16" s="133"/>
      <c r="BY16" s="131"/>
      <c r="BZ16" s="134"/>
      <c r="CA16" s="131"/>
      <c r="CB16" s="131"/>
      <c r="CC16" s="134"/>
      <c r="CD16" s="131"/>
      <c r="CE16" s="134"/>
      <c r="CF16" s="131"/>
      <c r="CG16" s="131"/>
      <c r="CH16" s="134"/>
      <c r="CI16" s="131"/>
      <c r="CJ16" s="131"/>
      <c r="CK16" s="114"/>
      <c r="CL16" s="135"/>
      <c r="CM16" s="136"/>
      <c r="CN16" s="114"/>
      <c r="CO16" s="116"/>
      <c r="CP16" s="137"/>
      <c r="CQ16" s="138"/>
      <c r="CR16" s="116"/>
      <c r="CS16" s="116"/>
      <c r="CT16" s="139"/>
      <c r="CU16" s="114"/>
      <c r="CV16" s="114"/>
      <c r="CW16" s="114"/>
      <c r="CX16" s="114"/>
    </row>
    <row r="17" spans="1:102" ht="15" x14ac:dyDescent="0.25">
      <c r="A17" s="117"/>
      <c r="B17" s="118">
        <v>9</v>
      </c>
      <c r="C17" s="119">
        <v>9</v>
      </c>
      <c r="D17" s="120"/>
      <c r="E17" s="121" t="s">
        <v>75</v>
      </c>
      <c r="F17" s="122" t="s">
        <v>76</v>
      </c>
      <c r="G17" s="123">
        <v>10.36</v>
      </c>
      <c r="H17" s="53">
        <v>4.5</v>
      </c>
      <c r="I17" s="141">
        <v>0</v>
      </c>
      <c r="J17" s="124">
        <f t="shared" si="5"/>
        <v>10.36</v>
      </c>
      <c r="K17" s="125">
        <v>0</v>
      </c>
      <c r="L17" s="125">
        <v>0</v>
      </c>
      <c r="M17" s="54">
        <v>7.4450000000000003</v>
      </c>
      <c r="N17" s="55">
        <f t="shared" si="0"/>
        <v>0.71862934362934372</v>
      </c>
      <c r="O17" s="57">
        <v>3</v>
      </c>
      <c r="P17" s="55">
        <f t="shared" si="3"/>
        <v>0.28957528957528961</v>
      </c>
      <c r="Q17" s="57">
        <v>0</v>
      </c>
      <c r="R17" s="55">
        <f t="shared" si="4"/>
        <v>0</v>
      </c>
      <c r="S17" s="57">
        <v>0</v>
      </c>
      <c r="T17" s="55">
        <f t="shared" si="1"/>
        <v>0</v>
      </c>
      <c r="U17" s="58"/>
      <c r="V17" s="126" t="s">
        <v>18</v>
      </c>
      <c r="W17" s="127" t="s">
        <v>485</v>
      </c>
      <c r="X17" s="106">
        <v>1.4239999999999999</v>
      </c>
      <c r="Y17" s="107"/>
      <c r="Z17" s="108"/>
      <c r="AA17" s="108"/>
      <c r="AB17" s="108"/>
      <c r="AC17" s="109"/>
      <c r="AD17" s="142">
        <f>X17-O17</f>
        <v>-1.5760000000000001</v>
      </c>
      <c r="AE17" s="110"/>
      <c r="AF17" s="128">
        <f t="shared" si="2"/>
        <v>-8.5000000000000853E-2</v>
      </c>
      <c r="AG17" s="129"/>
      <c r="AH17" s="59"/>
      <c r="AI17" s="60"/>
      <c r="AJ17" s="60" t="s">
        <v>65</v>
      </c>
      <c r="AK17" s="60"/>
      <c r="AL17" s="60"/>
      <c r="AM17" s="130"/>
      <c r="AN17" s="131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32"/>
      <c r="BH17" s="114"/>
      <c r="BI17" s="114"/>
      <c r="BJ17" s="114"/>
      <c r="BK17" s="114"/>
      <c r="BL17" s="133"/>
      <c r="BM17" s="28"/>
      <c r="BN17" s="133"/>
      <c r="BO17" s="133"/>
      <c r="BP17" s="114"/>
      <c r="BQ17" s="114"/>
      <c r="BR17" s="28"/>
      <c r="BS17" s="28"/>
      <c r="BT17" s="28"/>
      <c r="BU17" s="28"/>
      <c r="BV17" s="28"/>
      <c r="BW17" s="28"/>
      <c r="BX17" s="133"/>
      <c r="BY17" s="131"/>
      <c r="BZ17" s="134"/>
      <c r="CA17" s="131"/>
      <c r="CB17" s="131"/>
      <c r="CC17" s="134"/>
      <c r="CD17" s="131"/>
      <c r="CE17" s="134"/>
      <c r="CF17" s="131"/>
      <c r="CG17" s="131"/>
      <c r="CH17" s="134"/>
      <c r="CI17" s="131"/>
      <c r="CJ17" s="131"/>
      <c r="CK17" s="114"/>
      <c r="CL17" s="135"/>
      <c r="CM17" s="136"/>
      <c r="CN17" s="114"/>
      <c r="CO17" s="143"/>
      <c r="CP17" s="137"/>
      <c r="CQ17" s="138"/>
      <c r="CR17" s="116"/>
      <c r="CS17" s="116"/>
      <c r="CT17" s="139"/>
      <c r="CU17" s="114"/>
      <c r="CV17" s="114"/>
      <c r="CW17" s="114"/>
      <c r="CX17" s="114"/>
    </row>
    <row r="18" spans="1:102" ht="15" x14ac:dyDescent="0.25">
      <c r="A18" s="117"/>
      <c r="B18" s="118">
        <v>10</v>
      </c>
      <c r="C18" s="119">
        <v>10</v>
      </c>
      <c r="D18" s="120"/>
      <c r="E18" s="121" t="s">
        <v>77</v>
      </c>
      <c r="F18" s="122" t="s">
        <v>25</v>
      </c>
      <c r="G18" s="123">
        <v>1.98</v>
      </c>
      <c r="H18" s="53">
        <v>4.5</v>
      </c>
      <c r="I18" s="141">
        <v>0</v>
      </c>
      <c r="J18" s="124">
        <f t="shared" si="5"/>
        <v>1.98</v>
      </c>
      <c r="K18" s="125">
        <v>0</v>
      </c>
      <c r="L18" s="125">
        <v>0</v>
      </c>
      <c r="M18" s="54">
        <v>1.792</v>
      </c>
      <c r="N18" s="55">
        <f t="shared" si="0"/>
        <v>0.90505050505050511</v>
      </c>
      <c r="O18" s="57">
        <v>0.2</v>
      </c>
      <c r="P18" s="55">
        <f t="shared" si="3"/>
        <v>0.10101010101010102</v>
      </c>
      <c r="Q18" s="57">
        <v>0</v>
      </c>
      <c r="R18" s="55">
        <f t="shared" si="4"/>
        <v>0</v>
      </c>
      <c r="S18" s="57">
        <v>0</v>
      </c>
      <c r="T18" s="55">
        <f t="shared" si="1"/>
        <v>0</v>
      </c>
      <c r="U18" s="58"/>
      <c r="V18" s="126" t="s">
        <v>18</v>
      </c>
      <c r="W18" s="127" t="s">
        <v>485</v>
      </c>
      <c r="X18" s="106"/>
      <c r="Y18" s="107"/>
      <c r="Z18" s="108"/>
      <c r="AA18" s="108"/>
      <c r="AB18" s="108"/>
      <c r="AC18" s="109"/>
      <c r="AD18" s="142">
        <f>+AD17-S17</f>
        <v>-1.5760000000000001</v>
      </c>
      <c r="AE18" s="110"/>
      <c r="AF18" s="128">
        <f t="shared" si="2"/>
        <v>-1.2000000000000011E-2</v>
      </c>
      <c r="AG18" s="129"/>
      <c r="AH18" s="59"/>
      <c r="AI18" s="60"/>
      <c r="AJ18" s="60" t="s">
        <v>65</v>
      </c>
      <c r="AK18" s="60"/>
      <c r="AL18" s="60"/>
      <c r="AM18" s="130"/>
      <c r="AN18" s="131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32"/>
      <c r="BH18" s="114"/>
      <c r="BI18" s="114"/>
      <c r="BJ18" s="114"/>
      <c r="BK18" s="114"/>
      <c r="BL18" s="114"/>
      <c r="BM18" s="28"/>
      <c r="BN18" s="133"/>
      <c r="BO18" s="133"/>
      <c r="BP18" s="114"/>
      <c r="BQ18" s="114"/>
      <c r="BR18" s="28"/>
      <c r="BS18" s="28"/>
      <c r="BT18" s="28"/>
      <c r="BU18" s="28"/>
      <c r="BV18" s="28"/>
      <c r="BW18" s="28"/>
      <c r="BX18" s="133"/>
      <c r="BY18" s="131"/>
      <c r="BZ18" s="134"/>
      <c r="CA18" s="131"/>
      <c r="CB18" s="131"/>
      <c r="CC18" s="134"/>
      <c r="CD18" s="131"/>
      <c r="CE18" s="134"/>
      <c r="CF18" s="131"/>
      <c r="CG18" s="131"/>
      <c r="CH18" s="134"/>
      <c r="CI18" s="131"/>
      <c r="CJ18" s="131"/>
      <c r="CK18" s="114"/>
      <c r="CL18" s="135"/>
      <c r="CM18" s="136"/>
      <c r="CN18" s="114"/>
      <c r="CO18" s="116"/>
      <c r="CP18" s="137"/>
      <c r="CQ18" s="138"/>
      <c r="CR18" s="116"/>
      <c r="CS18" s="116"/>
      <c r="CT18" s="139"/>
      <c r="CU18" s="114"/>
      <c r="CV18" s="114"/>
      <c r="CW18" s="114"/>
      <c r="CX18" s="114"/>
    </row>
    <row r="19" spans="1:102" ht="15" x14ac:dyDescent="0.25">
      <c r="A19" s="117"/>
      <c r="B19" s="118">
        <v>11</v>
      </c>
      <c r="C19" s="119">
        <v>11</v>
      </c>
      <c r="D19" s="120"/>
      <c r="E19" s="121" t="s">
        <v>78</v>
      </c>
      <c r="F19" s="122" t="s">
        <v>23</v>
      </c>
      <c r="G19" s="123">
        <v>4.9349999999999996</v>
      </c>
      <c r="H19" s="53">
        <v>4</v>
      </c>
      <c r="I19" s="141">
        <v>0</v>
      </c>
      <c r="J19" s="124">
        <v>4.7130000000000001</v>
      </c>
      <c r="K19" s="125">
        <v>0</v>
      </c>
      <c r="L19" s="144">
        <v>0.222</v>
      </c>
      <c r="M19" s="54">
        <v>4.96</v>
      </c>
      <c r="N19" s="55">
        <f t="shared" si="0"/>
        <v>1.0050658561296859</v>
      </c>
      <c r="O19" s="57">
        <v>0</v>
      </c>
      <c r="P19" s="55">
        <f t="shared" si="3"/>
        <v>0</v>
      </c>
      <c r="Q19" s="57">
        <v>0</v>
      </c>
      <c r="R19" s="55">
        <f t="shared" si="4"/>
        <v>0</v>
      </c>
      <c r="S19" s="57">
        <v>0</v>
      </c>
      <c r="T19" s="55">
        <f t="shared" si="1"/>
        <v>0</v>
      </c>
      <c r="U19" s="58"/>
      <c r="V19" s="126" t="s">
        <v>18</v>
      </c>
      <c r="W19" s="127" t="s">
        <v>485</v>
      </c>
      <c r="X19" s="106"/>
      <c r="Y19" s="107"/>
      <c r="Z19" s="108"/>
      <c r="AA19" s="108"/>
      <c r="AB19" s="108"/>
      <c r="AC19" s="109"/>
      <c r="AD19" s="109"/>
      <c r="AE19" s="110"/>
      <c r="AF19" s="128">
        <f t="shared" si="2"/>
        <v>-2.5000000000000355E-2</v>
      </c>
      <c r="AG19" s="129"/>
      <c r="AH19" s="59"/>
      <c r="AI19" s="60"/>
      <c r="AJ19" s="60" t="s">
        <v>65</v>
      </c>
      <c r="AK19" s="60"/>
      <c r="AL19" s="60"/>
      <c r="AM19" s="130"/>
      <c r="AN19" s="131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29"/>
      <c r="BH19" s="114"/>
      <c r="BI19" s="114"/>
      <c r="BJ19" s="114"/>
      <c r="BK19" s="114"/>
      <c r="BL19" s="114"/>
      <c r="BM19" s="28"/>
      <c r="BN19" s="133"/>
      <c r="BO19" s="133"/>
      <c r="BP19" s="133"/>
      <c r="BQ19" s="114"/>
      <c r="BR19" s="28"/>
      <c r="BS19" s="28"/>
      <c r="BT19" s="28"/>
      <c r="BU19" s="28"/>
      <c r="BV19" s="28"/>
      <c r="BW19" s="28"/>
      <c r="BX19" s="133"/>
      <c r="BY19" s="131"/>
      <c r="BZ19" s="134"/>
      <c r="CA19" s="131"/>
      <c r="CB19" s="131"/>
      <c r="CC19" s="134"/>
      <c r="CD19" s="131"/>
      <c r="CE19" s="134"/>
      <c r="CF19" s="131"/>
      <c r="CG19" s="131"/>
      <c r="CH19" s="134"/>
      <c r="CI19" s="131"/>
      <c r="CJ19" s="131"/>
      <c r="CK19" s="114"/>
      <c r="CL19" s="135"/>
      <c r="CM19" s="136"/>
      <c r="CN19" s="114"/>
      <c r="CO19" s="116"/>
      <c r="CP19" s="137"/>
      <c r="CQ19" s="138"/>
      <c r="CR19" s="116"/>
      <c r="CS19" s="116"/>
      <c r="CT19" s="139"/>
      <c r="CU19" s="114"/>
      <c r="CV19" s="114"/>
      <c r="CW19" s="114"/>
      <c r="CX19" s="114"/>
    </row>
    <row r="20" spans="1:102" ht="15" x14ac:dyDescent="0.25">
      <c r="A20" s="117"/>
      <c r="B20" s="118">
        <v>12</v>
      </c>
      <c r="C20" s="119">
        <v>12</v>
      </c>
      <c r="D20" s="120"/>
      <c r="E20" s="121" t="s">
        <v>79</v>
      </c>
      <c r="F20" s="122" t="s">
        <v>26</v>
      </c>
      <c r="G20" s="123">
        <v>6.8</v>
      </c>
      <c r="H20" s="53">
        <v>4</v>
      </c>
      <c r="I20" s="141">
        <v>0</v>
      </c>
      <c r="J20" s="124">
        <f>G20</f>
        <v>6.8</v>
      </c>
      <c r="K20" s="125">
        <v>0</v>
      </c>
      <c r="L20" s="125">
        <v>0</v>
      </c>
      <c r="M20" s="54">
        <v>5.4829999999999997</v>
      </c>
      <c r="N20" s="55">
        <f t="shared" si="0"/>
        <v>0.80632352941176466</v>
      </c>
      <c r="O20" s="57">
        <v>0.6</v>
      </c>
      <c r="P20" s="55">
        <f t="shared" si="3"/>
        <v>8.8235294117647065E-2</v>
      </c>
      <c r="Q20" s="57">
        <v>0</v>
      </c>
      <c r="R20" s="55">
        <f t="shared" si="4"/>
        <v>0</v>
      </c>
      <c r="S20" s="57">
        <v>0</v>
      </c>
      <c r="T20" s="55">
        <f t="shared" si="1"/>
        <v>0</v>
      </c>
      <c r="U20" s="58"/>
      <c r="V20" s="126" t="s">
        <v>18</v>
      </c>
      <c r="W20" s="127" t="s">
        <v>485</v>
      </c>
      <c r="X20" s="106"/>
      <c r="Y20" s="107"/>
      <c r="Z20" s="108"/>
      <c r="AA20" s="108"/>
      <c r="AB20" s="108"/>
      <c r="AC20" s="109"/>
      <c r="AD20" s="109"/>
      <c r="AE20" s="110"/>
      <c r="AF20" s="128">
        <f t="shared" si="2"/>
        <v>0.71700000000000053</v>
      </c>
      <c r="AG20" s="129"/>
      <c r="AH20" s="59"/>
      <c r="AI20" s="60"/>
      <c r="AJ20" s="60" t="s">
        <v>65</v>
      </c>
      <c r="AK20" s="60"/>
      <c r="AL20" s="60"/>
      <c r="AM20" s="130"/>
      <c r="AN20" s="131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30"/>
      <c r="BH20" s="114"/>
      <c r="BI20" s="114"/>
      <c r="BJ20" s="114"/>
      <c r="BK20" s="114"/>
      <c r="BL20" s="133"/>
      <c r="BM20" s="28"/>
      <c r="BN20" s="133"/>
      <c r="BO20" s="133"/>
      <c r="BP20" s="133"/>
      <c r="BQ20" s="114"/>
      <c r="BR20" s="28"/>
      <c r="BS20" s="28"/>
      <c r="BT20" s="28"/>
      <c r="BU20" s="28"/>
      <c r="BV20" s="28"/>
      <c r="BW20" s="28"/>
      <c r="BX20" s="133"/>
      <c r="BY20" s="131"/>
      <c r="BZ20" s="134"/>
      <c r="CA20" s="131"/>
      <c r="CB20" s="131"/>
      <c r="CC20" s="134"/>
      <c r="CD20" s="131"/>
      <c r="CE20" s="134"/>
      <c r="CF20" s="131"/>
      <c r="CG20" s="131"/>
      <c r="CH20" s="134"/>
      <c r="CI20" s="131"/>
      <c r="CJ20" s="131"/>
      <c r="CK20" s="114"/>
      <c r="CL20" s="135"/>
      <c r="CM20" s="136"/>
      <c r="CN20" s="114"/>
      <c r="CO20" s="116"/>
      <c r="CP20" s="137"/>
      <c r="CQ20" s="138"/>
      <c r="CR20" s="116"/>
      <c r="CS20" s="116"/>
      <c r="CT20" s="139"/>
      <c r="CU20" s="114"/>
      <c r="CV20" s="114"/>
      <c r="CW20" s="114"/>
      <c r="CX20" s="114"/>
    </row>
    <row r="21" spans="1:102" ht="15" x14ac:dyDescent="0.25">
      <c r="A21" s="117"/>
      <c r="B21" s="118">
        <v>13</v>
      </c>
      <c r="C21" s="119">
        <v>13</v>
      </c>
      <c r="D21" s="120"/>
      <c r="E21" s="121" t="s">
        <v>80</v>
      </c>
      <c r="F21" s="122" t="s">
        <v>26</v>
      </c>
      <c r="G21" s="123">
        <v>1.415</v>
      </c>
      <c r="H21" s="53">
        <v>4</v>
      </c>
      <c r="I21" s="141">
        <v>0</v>
      </c>
      <c r="J21" s="124">
        <f>G21</f>
        <v>1.415</v>
      </c>
      <c r="K21" s="125">
        <v>0</v>
      </c>
      <c r="L21" s="125">
        <v>0</v>
      </c>
      <c r="M21" s="54">
        <v>1.5109999999999999</v>
      </c>
      <c r="N21" s="55">
        <f t="shared" si="0"/>
        <v>1.0678445229681979</v>
      </c>
      <c r="O21" s="57">
        <v>0</v>
      </c>
      <c r="P21" s="55">
        <f t="shared" si="3"/>
        <v>0</v>
      </c>
      <c r="Q21" s="57">
        <v>0</v>
      </c>
      <c r="R21" s="55">
        <f t="shared" si="4"/>
        <v>0</v>
      </c>
      <c r="S21" s="57">
        <v>0</v>
      </c>
      <c r="T21" s="55">
        <f t="shared" si="1"/>
        <v>0</v>
      </c>
      <c r="U21" s="58"/>
      <c r="V21" s="126" t="s">
        <v>18</v>
      </c>
      <c r="W21" s="127" t="s">
        <v>485</v>
      </c>
      <c r="X21" s="106"/>
      <c r="Y21" s="107">
        <v>0.59599999999999997</v>
      </c>
      <c r="Z21" s="108"/>
      <c r="AA21" s="108"/>
      <c r="AB21" s="108"/>
      <c r="AC21" s="109"/>
      <c r="AD21" s="109"/>
      <c r="AE21" s="110"/>
      <c r="AF21" s="128">
        <f t="shared" si="2"/>
        <v>-9.5999999999999863E-2</v>
      </c>
      <c r="AG21" s="129"/>
      <c r="AH21" s="59"/>
      <c r="AI21" s="60"/>
      <c r="AJ21" s="60" t="s">
        <v>65</v>
      </c>
      <c r="AK21" s="60"/>
      <c r="AL21" s="60"/>
      <c r="AM21" s="130"/>
      <c r="AN21" s="131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33"/>
      <c r="BF21" s="114"/>
      <c r="BG21" s="30"/>
      <c r="BH21" s="114"/>
      <c r="BI21" s="114"/>
      <c r="BJ21" s="114"/>
      <c r="BK21" s="114"/>
      <c r="BL21" s="133"/>
      <c r="BM21" s="28"/>
      <c r="BN21" s="133"/>
      <c r="BO21" s="133"/>
      <c r="BP21" s="133"/>
      <c r="BQ21" s="114"/>
      <c r="BR21" s="28"/>
      <c r="BS21" s="28"/>
      <c r="BT21" s="28"/>
      <c r="BU21" s="28"/>
      <c r="BV21" s="28"/>
      <c r="BW21" s="28"/>
      <c r="BX21" s="133"/>
      <c r="BY21" s="131"/>
      <c r="BZ21" s="134"/>
      <c r="CA21" s="131"/>
      <c r="CB21" s="131"/>
      <c r="CC21" s="134"/>
      <c r="CD21" s="131"/>
      <c r="CE21" s="134"/>
      <c r="CF21" s="131"/>
      <c r="CG21" s="131"/>
      <c r="CH21" s="134"/>
      <c r="CI21" s="131"/>
      <c r="CJ21" s="131"/>
      <c r="CK21" s="114"/>
      <c r="CL21" s="136"/>
      <c r="CM21" s="136"/>
      <c r="CN21" s="114"/>
      <c r="CO21" s="116"/>
      <c r="CP21" s="137"/>
      <c r="CQ21" s="138"/>
      <c r="CR21" s="116"/>
      <c r="CS21" s="116"/>
      <c r="CT21" s="139"/>
      <c r="CU21" s="114"/>
      <c r="CV21" s="114"/>
      <c r="CW21" s="114"/>
      <c r="CX21" s="114"/>
    </row>
    <row r="22" spans="1:102" ht="15" x14ac:dyDescent="0.25">
      <c r="A22" s="117"/>
      <c r="B22" s="118">
        <v>14</v>
      </c>
      <c r="C22" s="119">
        <v>14</v>
      </c>
      <c r="D22" s="120"/>
      <c r="E22" s="121" t="s">
        <v>81</v>
      </c>
      <c r="F22" s="122" t="s">
        <v>82</v>
      </c>
      <c r="G22" s="123">
        <v>2.5</v>
      </c>
      <c r="H22" s="53">
        <v>4</v>
      </c>
      <c r="I22" s="141">
        <v>0</v>
      </c>
      <c r="J22" s="124">
        <v>2.323</v>
      </c>
      <c r="K22" s="125">
        <v>0</v>
      </c>
      <c r="L22" s="144">
        <v>0.17699999999999999</v>
      </c>
      <c r="M22" s="54">
        <v>2.1869999999999998</v>
      </c>
      <c r="N22" s="55">
        <f t="shared" si="0"/>
        <v>0.87479999999999991</v>
      </c>
      <c r="O22" s="57">
        <v>0.2</v>
      </c>
      <c r="P22" s="55">
        <f t="shared" si="3"/>
        <v>0.08</v>
      </c>
      <c r="Q22" s="57">
        <v>0</v>
      </c>
      <c r="R22" s="55">
        <f t="shared" si="4"/>
        <v>0</v>
      </c>
      <c r="S22" s="57">
        <v>0</v>
      </c>
      <c r="T22" s="55">
        <f t="shared" si="1"/>
        <v>0</v>
      </c>
      <c r="U22" s="58"/>
      <c r="V22" s="126" t="s">
        <v>18</v>
      </c>
      <c r="W22" s="127" t="s">
        <v>485</v>
      </c>
      <c r="X22" s="106"/>
      <c r="Y22" s="107"/>
      <c r="Z22" s="108"/>
      <c r="AA22" s="108"/>
      <c r="AB22" s="108"/>
      <c r="AC22" s="109"/>
      <c r="AD22" s="109"/>
      <c r="AE22" s="110"/>
      <c r="AF22" s="128">
        <f t="shared" si="2"/>
        <v>0.11299999999999999</v>
      </c>
      <c r="AG22" s="129"/>
      <c r="AH22" s="59"/>
      <c r="AI22" s="60"/>
      <c r="AJ22" s="60" t="s">
        <v>65</v>
      </c>
      <c r="AK22" s="60"/>
      <c r="AL22" s="60"/>
      <c r="AM22" s="130"/>
      <c r="AN22" s="131"/>
      <c r="AO22" s="114"/>
      <c r="AP22" s="131"/>
      <c r="AQ22" s="131"/>
      <c r="AR22" s="131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32"/>
      <c r="BH22" s="114"/>
      <c r="BI22" s="114"/>
      <c r="BJ22" s="114"/>
      <c r="BK22" s="114"/>
      <c r="BL22" s="133"/>
      <c r="BM22" s="28"/>
      <c r="BN22" s="133"/>
      <c r="BO22" s="133"/>
      <c r="BP22" s="114"/>
      <c r="BQ22" s="114"/>
      <c r="BR22" s="28"/>
      <c r="BS22" s="28"/>
      <c r="BT22" s="28"/>
      <c r="BU22" s="28"/>
      <c r="BV22" s="28"/>
      <c r="BW22" s="28"/>
      <c r="BX22" s="133"/>
      <c r="BY22" s="131"/>
      <c r="BZ22" s="134"/>
      <c r="CA22" s="131"/>
      <c r="CB22" s="131"/>
      <c r="CC22" s="134"/>
      <c r="CD22" s="131"/>
      <c r="CE22" s="134"/>
      <c r="CF22" s="131"/>
      <c r="CG22" s="131"/>
      <c r="CH22" s="134"/>
      <c r="CI22" s="131"/>
      <c r="CJ22" s="131"/>
      <c r="CK22" s="114"/>
      <c r="CL22" s="135"/>
      <c r="CM22" s="136"/>
      <c r="CN22" s="114"/>
      <c r="CO22" s="116"/>
      <c r="CP22" s="137"/>
      <c r="CQ22" s="138"/>
      <c r="CR22" s="116"/>
      <c r="CS22" s="116"/>
      <c r="CT22" s="139"/>
      <c r="CU22" s="114"/>
      <c r="CV22" s="114"/>
      <c r="CW22" s="114"/>
      <c r="CX22" s="114"/>
    </row>
    <row r="23" spans="1:102" ht="15" x14ac:dyDescent="0.25">
      <c r="A23" s="117"/>
      <c r="B23" s="118">
        <f>+B22+1</f>
        <v>15</v>
      </c>
      <c r="C23" s="119">
        <v>15</v>
      </c>
      <c r="D23" s="120"/>
      <c r="E23" s="121" t="s">
        <v>83</v>
      </c>
      <c r="F23" s="122" t="s">
        <v>82</v>
      </c>
      <c r="G23" s="123">
        <v>6.05</v>
      </c>
      <c r="H23" s="53">
        <v>4</v>
      </c>
      <c r="I23" s="141">
        <v>0</v>
      </c>
      <c r="J23" s="124">
        <f>G23</f>
        <v>6.05</v>
      </c>
      <c r="K23" s="125">
        <v>0</v>
      </c>
      <c r="L23" s="125">
        <v>0</v>
      </c>
      <c r="M23" s="54">
        <v>5.9119999999999999</v>
      </c>
      <c r="N23" s="55">
        <f t="shared" si="0"/>
        <v>0.97719008264462814</v>
      </c>
      <c r="O23" s="57">
        <v>0</v>
      </c>
      <c r="P23" s="55">
        <f t="shared" si="3"/>
        <v>0</v>
      </c>
      <c r="Q23" s="57">
        <v>0</v>
      </c>
      <c r="R23" s="55">
        <f t="shared" si="4"/>
        <v>0</v>
      </c>
      <c r="S23" s="57">
        <v>0</v>
      </c>
      <c r="T23" s="55">
        <f t="shared" si="1"/>
        <v>0</v>
      </c>
      <c r="U23" s="58"/>
      <c r="V23" s="126" t="s">
        <v>18</v>
      </c>
      <c r="W23" s="127" t="s">
        <v>485</v>
      </c>
      <c r="X23" s="106"/>
      <c r="Y23" s="107"/>
      <c r="Z23" s="108"/>
      <c r="AA23" s="108"/>
      <c r="AB23" s="108"/>
      <c r="AC23" s="109"/>
      <c r="AD23" s="109"/>
      <c r="AE23" s="110"/>
      <c r="AF23" s="128">
        <f t="shared" si="2"/>
        <v>0.1379999999999999</v>
      </c>
      <c r="AG23" s="129"/>
      <c r="AH23" s="59" t="s">
        <v>65</v>
      </c>
      <c r="AI23" s="60"/>
      <c r="AJ23" s="60"/>
      <c r="AK23" s="60"/>
      <c r="AL23" s="60"/>
      <c r="AM23" s="130"/>
      <c r="AN23" s="131"/>
      <c r="AO23" s="114"/>
      <c r="AP23" s="114"/>
      <c r="AQ23" s="114"/>
      <c r="AR23" s="114"/>
      <c r="AS23" s="114"/>
      <c r="AT23" s="115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29"/>
      <c r="BH23" s="114"/>
      <c r="BI23" s="114"/>
      <c r="BJ23" s="114"/>
      <c r="BK23" s="114"/>
      <c r="BL23" s="133"/>
      <c r="BM23" s="28"/>
      <c r="BN23" s="133"/>
      <c r="BO23" s="133"/>
      <c r="BP23" s="133"/>
      <c r="BQ23" s="114"/>
      <c r="BR23" s="28"/>
      <c r="BS23" s="28"/>
      <c r="BT23" s="28"/>
      <c r="BU23" s="28"/>
      <c r="BV23" s="28"/>
      <c r="BW23" s="28"/>
      <c r="BX23" s="133"/>
      <c r="BY23" s="131"/>
      <c r="BZ23" s="134"/>
      <c r="CA23" s="131"/>
      <c r="CB23" s="131"/>
      <c r="CC23" s="134"/>
      <c r="CD23" s="131"/>
      <c r="CE23" s="134"/>
      <c r="CF23" s="131"/>
      <c r="CG23" s="131"/>
      <c r="CH23" s="134"/>
      <c r="CI23" s="131"/>
      <c r="CJ23" s="131"/>
      <c r="CK23" s="114"/>
      <c r="CL23" s="135"/>
      <c r="CM23" s="136"/>
      <c r="CN23" s="114"/>
      <c r="CO23" s="116"/>
      <c r="CP23" s="137"/>
      <c r="CQ23" s="138"/>
      <c r="CR23" s="116"/>
      <c r="CS23" s="116"/>
      <c r="CT23" s="139"/>
      <c r="CU23" s="114"/>
      <c r="CV23" s="114"/>
      <c r="CW23" s="114"/>
      <c r="CX23" s="114"/>
    </row>
    <row r="24" spans="1:102" ht="15" x14ac:dyDescent="0.25">
      <c r="A24" s="117"/>
      <c r="B24" s="118">
        <f>+B23+1</f>
        <v>16</v>
      </c>
      <c r="C24" s="119">
        <v>16</v>
      </c>
      <c r="D24" s="120"/>
      <c r="E24" s="121" t="s">
        <v>84</v>
      </c>
      <c r="F24" s="122" t="s">
        <v>85</v>
      </c>
      <c r="G24" s="123">
        <v>5.415</v>
      </c>
      <c r="H24" s="53">
        <v>4</v>
      </c>
      <c r="I24" s="124">
        <v>0.2</v>
      </c>
      <c r="J24" s="124">
        <v>5.2149999999999999</v>
      </c>
      <c r="K24" s="125">
        <v>0</v>
      </c>
      <c r="L24" s="125">
        <v>0</v>
      </c>
      <c r="M24" s="54">
        <v>5.2469999999999999</v>
      </c>
      <c r="N24" s="55">
        <f t="shared" si="0"/>
        <v>0.96897506925207755</v>
      </c>
      <c r="O24" s="57">
        <v>0.2</v>
      </c>
      <c r="P24" s="55">
        <f t="shared" si="3"/>
        <v>3.6934441366574332E-2</v>
      </c>
      <c r="Q24" s="57">
        <v>0</v>
      </c>
      <c r="R24" s="55">
        <f t="shared" si="4"/>
        <v>0</v>
      </c>
      <c r="S24" s="57">
        <v>0</v>
      </c>
      <c r="T24" s="55">
        <f t="shared" si="1"/>
        <v>0</v>
      </c>
      <c r="U24" s="58"/>
      <c r="V24" s="126" t="s">
        <v>18</v>
      </c>
      <c r="W24" s="127" t="s">
        <v>485</v>
      </c>
      <c r="X24" s="106"/>
      <c r="Y24" s="107"/>
      <c r="Z24" s="108"/>
      <c r="AA24" s="108"/>
      <c r="AB24" s="108"/>
      <c r="AC24" s="109"/>
      <c r="AD24" s="109"/>
      <c r="AE24" s="110"/>
      <c r="AF24" s="128">
        <f t="shared" si="2"/>
        <v>-3.2000000000000028E-2</v>
      </c>
      <c r="AG24" s="129"/>
      <c r="AH24" s="59"/>
      <c r="AI24" s="60" t="s">
        <v>65</v>
      </c>
      <c r="AJ24" s="60"/>
      <c r="AK24" s="60"/>
      <c r="AL24" s="60"/>
      <c r="AM24" s="130"/>
      <c r="AN24" s="131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33"/>
      <c r="BF24" s="114"/>
      <c r="BG24" s="30"/>
      <c r="BH24" s="114"/>
      <c r="BI24" s="114"/>
      <c r="BJ24" s="114"/>
      <c r="BK24" s="114"/>
      <c r="BL24" s="133"/>
      <c r="BM24" s="28"/>
      <c r="BN24" s="133"/>
      <c r="BO24" s="133"/>
      <c r="BP24" s="114"/>
      <c r="BQ24" s="114"/>
      <c r="BR24" s="28"/>
      <c r="BS24" s="28"/>
      <c r="BT24" s="28"/>
      <c r="BU24" s="28"/>
      <c r="BV24" s="28"/>
      <c r="BW24" s="28"/>
      <c r="BX24" s="133"/>
      <c r="BY24" s="131"/>
      <c r="BZ24" s="134"/>
      <c r="CA24" s="131"/>
      <c r="CB24" s="131"/>
      <c r="CC24" s="134"/>
      <c r="CD24" s="131"/>
      <c r="CE24" s="134"/>
      <c r="CF24" s="131"/>
      <c r="CG24" s="131"/>
      <c r="CH24" s="134"/>
      <c r="CI24" s="131"/>
      <c r="CJ24" s="131"/>
      <c r="CK24" s="114"/>
      <c r="CL24" s="135"/>
      <c r="CM24" s="136"/>
      <c r="CN24" s="114"/>
      <c r="CO24" s="116"/>
      <c r="CP24" s="137"/>
      <c r="CQ24" s="138"/>
      <c r="CR24" s="116"/>
      <c r="CS24" s="116"/>
      <c r="CT24" s="139"/>
      <c r="CU24" s="114"/>
      <c r="CV24" s="114"/>
      <c r="CW24" s="114"/>
      <c r="CX24" s="114"/>
    </row>
    <row r="25" spans="1:102" ht="15" x14ac:dyDescent="0.25">
      <c r="A25" s="117"/>
      <c r="B25" s="118">
        <f t="shared" ref="B25:B38" si="6">+B24+1</f>
        <v>17</v>
      </c>
      <c r="C25" s="119">
        <v>17</v>
      </c>
      <c r="D25" s="120"/>
      <c r="E25" s="121" t="s">
        <v>86</v>
      </c>
      <c r="F25" s="122" t="s">
        <v>27</v>
      </c>
      <c r="G25" s="123">
        <v>3.3050000000000002</v>
      </c>
      <c r="H25" s="53">
        <v>5.5</v>
      </c>
      <c r="I25" s="141">
        <v>0</v>
      </c>
      <c r="J25" s="124">
        <f>G25</f>
        <v>3.3050000000000002</v>
      </c>
      <c r="K25" s="125">
        <v>0</v>
      </c>
      <c r="L25" s="125">
        <v>0</v>
      </c>
      <c r="M25" s="54">
        <v>2.9550000000000001</v>
      </c>
      <c r="N25" s="55">
        <f t="shared" si="0"/>
        <v>0.89409984871406956</v>
      </c>
      <c r="O25" s="57">
        <v>0.2</v>
      </c>
      <c r="P25" s="55">
        <f t="shared" si="3"/>
        <v>6.0514372163388806E-2</v>
      </c>
      <c r="Q25" s="57">
        <v>0.2</v>
      </c>
      <c r="R25" s="55">
        <f t="shared" si="4"/>
        <v>6.0514372163388806E-2</v>
      </c>
      <c r="S25" s="57">
        <v>0</v>
      </c>
      <c r="T25" s="55">
        <f t="shared" si="1"/>
        <v>0</v>
      </c>
      <c r="U25" s="58"/>
      <c r="V25" s="126" t="s">
        <v>18</v>
      </c>
      <c r="W25" s="127" t="s">
        <v>485</v>
      </c>
      <c r="X25" s="106"/>
      <c r="Y25" s="107"/>
      <c r="Z25" s="108"/>
      <c r="AA25" s="108"/>
      <c r="AB25" s="108"/>
      <c r="AC25" s="109"/>
      <c r="AD25" s="109"/>
      <c r="AE25" s="110"/>
      <c r="AF25" s="128">
        <f t="shared" si="2"/>
        <v>-5.0000000000000266E-2</v>
      </c>
      <c r="AG25" s="129"/>
      <c r="AH25" s="59"/>
      <c r="AI25" s="60" t="s">
        <v>65</v>
      </c>
      <c r="AJ25" s="60"/>
      <c r="AK25" s="60"/>
      <c r="AL25" s="60"/>
      <c r="AM25" s="130"/>
      <c r="AN25" s="131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33"/>
      <c r="BF25" s="114"/>
      <c r="BG25" s="132"/>
      <c r="BH25" s="114"/>
      <c r="BI25" s="114"/>
      <c r="BJ25" s="114"/>
      <c r="BK25" s="114"/>
      <c r="BL25" s="133"/>
      <c r="BM25" s="28"/>
      <c r="BN25" s="133"/>
      <c r="BO25" s="133"/>
      <c r="BP25" s="114"/>
      <c r="BQ25" s="114"/>
      <c r="BR25" s="28"/>
      <c r="BS25" s="28"/>
      <c r="BT25" s="28"/>
      <c r="BU25" s="28"/>
      <c r="BV25" s="28"/>
      <c r="BW25" s="28"/>
      <c r="BX25" s="133"/>
      <c r="BY25" s="131"/>
      <c r="BZ25" s="134"/>
      <c r="CA25" s="131"/>
      <c r="CB25" s="131"/>
      <c r="CC25" s="134"/>
      <c r="CD25" s="131"/>
      <c r="CE25" s="134"/>
      <c r="CF25" s="131"/>
      <c r="CG25" s="131"/>
      <c r="CH25" s="134"/>
      <c r="CI25" s="131"/>
      <c r="CJ25" s="131"/>
      <c r="CK25" s="114"/>
      <c r="CL25" s="135"/>
      <c r="CM25" s="136"/>
      <c r="CN25" s="114"/>
      <c r="CO25" s="116"/>
      <c r="CP25" s="137"/>
      <c r="CQ25" s="138"/>
      <c r="CR25" s="116"/>
      <c r="CS25" s="116"/>
      <c r="CT25" s="139"/>
      <c r="CU25" s="114"/>
      <c r="CV25" s="114"/>
      <c r="CW25" s="114"/>
      <c r="CX25" s="114"/>
    </row>
    <row r="26" spans="1:102" ht="15" x14ac:dyDescent="0.25">
      <c r="A26" s="117"/>
      <c r="B26" s="118">
        <f t="shared" si="6"/>
        <v>18</v>
      </c>
      <c r="C26" s="119">
        <v>18</v>
      </c>
      <c r="D26" s="120"/>
      <c r="E26" s="121" t="s">
        <v>87</v>
      </c>
      <c r="F26" s="122" t="s">
        <v>88</v>
      </c>
      <c r="G26" s="123">
        <v>5.7649999999999997</v>
      </c>
      <c r="H26" s="53">
        <v>5</v>
      </c>
      <c r="I26" s="141">
        <v>0</v>
      </c>
      <c r="J26" s="124">
        <f>G26</f>
        <v>5.7649999999999997</v>
      </c>
      <c r="K26" s="125">
        <v>0</v>
      </c>
      <c r="L26" s="125">
        <v>0</v>
      </c>
      <c r="M26" s="54">
        <v>5.5949999999999998</v>
      </c>
      <c r="N26" s="55">
        <f t="shared" si="0"/>
        <v>0.97051170858629665</v>
      </c>
      <c r="O26" s="57">
        <v>0.2</v>
      </c>
      <c r="P26" s="55">
        <f t="shared" si="3"/>
        <v>3.4692107545533396E-2</v>
      </c>
      <c r="Q26" s="57">
        <v>0</v>
      </c>
      <c r="R26" s="55">
        <f t="shared" si="4"/>
        <v>0</v>
      </c>
      <c r="S26" s="57">
        <v>0</v>
      </c>
      <c r="T26" s="55">
        <f t="shared" si="1"/>
        <v>0</v>
      </c>
      <c r="U26" s="58"/>
      <c r="V26" s="126" t="s">
        <v>18</v>
      </c>
      <c r="W26" s="127" t="s">
        <v>485</v>
      </c>
      <c r="X26" s="106">
        <v>0.90200000000000002</v>
      </c>
      <c r="Y26" s="107"/>
      <c r="Z26" s="108"/>
      <c r="AA26" s="108"/>
      <c r="AB26" s="108"/>
      <c r="AC26" s="109"/>
      <c r="AD26" s="142">
        <f>X26-S26</f>
        <v>0.90200000000000002</v>
      </c>
      <c r="AE26" s="110"/>
      <c r="AF26" s="145">
        <f t="shared" si="2"/>
        <v>-3.0000000000000249E-2</v>
      </c>
      <c r="AG26" s="129"/>
      <c r="AH26" s="59"/>
      <c r="AI26" s="60" t="s">
        <v>65</v>
      </c>
      <c r="AJ26" s="60"/>
      <c r="AK26" s="60"/>
      <c r="AL26" s="60"/>
      <c r="AM26" s="130"/>
      <c r="AN26" s="131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33"/>
      <c r="BF26" s="114"/>
      <c r="BG26" s="132"/>
      <c r="BH26" s="114"/>
      <c r="BI26" s="114"/>
      <c r="BJ26" s="114"/>
      <c r="BK26" s="114"/>
      <c r="BL26" s="114"/>
      <c r="BM26" s="28"/>
      <c r="BN26" s="133"/>
      <c r="BO26" s="133"/>
      <c r="BP26" s="114"/>
      <c r="BQ26" s="114"/>
      <c r="BR26" s="28"/>
      <c r="BS26" s="28"/>
      <c r="BT26" s="28"/>
      <c r="BU26" s="28"/>
      <c r="BV26" s="28"/>
      <c r="BW26" s="28"/>
      <c r="BX26" s="133"/>
      <c r="BY26" s="131"/>
      <c r="BZ26" s="134"/>
      <c r="CA26" s="131"/>
      <c r="CB26" s="131"/>
      <c r="CC26" s="134"/>
      <c r="CD26" s="131"/>
      <c r="CE26" s="134"/>
      <c r="CF26" s="131"/>
      <c r="CG26" s="131"/>
      <c r="CH26" s="134"/>
      <c r="CI26" s="131"/>
      <c r="CJ26" s="131"/>
      <c r="CK26" s="114"/>
      <c r="CL26" s="135"/>
      <c r="CM26" s="136"/>
      <c r="CN26" s="114"/>
      <c r="CO26" s="116"/>
      <c r="CP26" s="137"/>
      <c r="CQ26" s="138"/>
      <c r="CR26" s="116"/>
      <c r="CS26" s="116"/>
      <c r="CT26" s="139"/>
      <c r="CU26" s="114"/>
      <c r="CV26" s="114"/>
      <c r="CW26" s="114"/>
      <c r="CX26" s="114"/>
    </row>
    <row r="27" spans="1:102" ht="15" x14ac:dyDescent="0.25">
      <c r="A27" s="117"/>
      <c r="B27" s="118">
        <f t="shared" si="6"/>
        <v>19</v>
      </c>
      <c r="C27" s="119">
        <v>19</v>
      </c>
      <c r="D27" s="120"/>
      <c r="E27" s="121" t="s">
        <v>89</v>
      </c>
      <c r="F27" s="122" t="s">
        <v>28</v>
      </c>
      <c r="G27" s="123">
        <v>7.05</v>
      </c>
      <c r="H27" s="53">
        <v>4</v>
      </c>
      <c r="I27" s="141">
        <v>0</v>
      </c>
      <c r="J27" s="124">
        <f>G27-I27</f>
        <v>7.05</v>
      </c>
      <c r="K27" s="125">
        <v>0</v>
      </c>
      <c r="L27" s="125">
        <v>0</v>
      </c>
      <c r="M27" s="54">
        <v>7.2750000000000004</v>
      </c>
      <c r="N27" s="55">
        <f t="shared" si="0"/>
        <v>1.0319148936170213</v>
      </c>
      <c r="O27" s="57">
        <v>0</v>
      </c>
      <c r="P27" s="55">
        <f t="shared" si="3"/>
        <v>0</v>
      </c>
      <c r="Q27" s="57">
        <v>0</v>
      </c>
      <c r="R27" s="55">
        <f t="shared" si="4"/>
        <v>0</v>
      </c>
      <c r="S27" s="57">
        <v>0</v>
      </c>
      <c r="T27" s="55">
        <f t="shared" si="1"/>
        <v>0</v>
      </c>
      <c r="U27" s="58"/>
      <c r="V27" s="126" t="s">
        <v>18</v>
      </c>
      <c r="W27" s="127" t="s">
        <v>485</v>
      </c>
      <c r="X27" s="106">
        <v>0.73399999999999999</v>
      </c>
      <c r="Y27" s="107"/>
      <c r="Z27" s="108"/>
      <c r="AA27" s="108"/>
      <c r="AB27" s="108"/>
      <c r="AC27" s="109"/>
      <c r="AD27" s="142">
        <f>O27+Q27+S27</f>
        <v>0</v>
      </c>
      <c r="AE27" s="110"/>
      <c r="AF27" s="128">
        <f t="shared" si="2"/>
        <v>-0.22500000000000053</v>
      </c>
      <c r="AG27" s="129"/>
      <c r="AH27" s="59"/>
      <c r="AI27" s="60"/>
      <c r="AJ27" s="60" t="s">
        <v>65</v>
      </c>
      <c r="AK27" s="60"/>
      <c r="AL27" s="60" t="s">
        <v>65</v>
      </c>
      <c r="AM27" s="130"/>
      <c r="AN27" s="131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32"/>
      <c r="BH27" s="114"/>
      <c r="BI27" s="114"/>
      <c r="BJ27" s="114"/>
      <c r="BK27" s="114"/>
      <c r="BL27" s="133"/>
      <c r="BM27" s="28"/>
      <c r="BN27" s="133"/>
      <c r="BO27" s="133"/>
      <c r="BP27" s="114"/>
      <c r="BQ27" s="114"/>
      <c r="BR27" s="28"/>
      <c r="BS27" s="28"/>
      <c r="BT27" s="28"/>
      <c r="BU27" s="28"/>
      <c r="BV27" s="28"/>
      <c r="BW27" s="28"/>
      <c r="BX27" s="133"/>
      <c r="BY27" s="131"/>
      <c r="BZ27" s="134"/>
      <c r="CA27" s="131"/>
      <c r="CB27" s="131"/>
      <c r="CC27" s="134"/>
      <c r="CD27" s="131"/>
      <c r="CE27" s="134"/>
      <c r="CF27" s="131"/>
      <c r="CG27" s="131"/>
      <c r="CH27" s="134"/>
      <c r="CI27" s="131"/>
      <c r="CJ27" s="131"/>
      <c r="CK27" s="114"/>
      <c r="CL27" s="135"/>
      <c r="CM27" s="136"/>
      <c r="CN27" s="114"/>
      <c r="CO27" s="116"/>
      <c r="CP27" s="137"/>
      <c r="CQ27" s="138"/>
      <c r="CR27" s="116"/>
      <c r="CS27" s="116"/>
      <c r="CT27" s="139"/>
      <c r="CU27" s="114"/>
      <c r="CV27" s="114"/>
      <c r="CW27" s="114"/>
      <c r="CX27" s="114"/>
    </row>
    <row r="28" spans="1:102" ht="15" x14ac:dyDescent="0.25">
      <c r="A28" s="117"/>
      <c r="B28" s="118">
        <f t="shared" si="6"/>
        <v>20</v>
      </c>
      <c r="C28" s="119">
        <v>20</v>
      </c>
      <c r="D28" s="120"/>
      <c r="E28" s="121" t="s">
        <v>90</v>
      </c>
      <c r="F28" s="122" t="s">
        <v>30</v>
      </c>
      <c r="G28" s="123">
        <v>6.73</v>
      </c>
      <c r="H28" s="53">
        <v>4</v>
      </c>
      <c r="I28" s="141">
        <v>0</v>
      </c>
      <c r="J28" s="124">
        <f>G28-I28</f>
        <v>6.73</v>
      </c>
      <c r="K28" s="125">
        <v>0</v>
      </c>
      <c r="L28" s="125">
        <v>0</v>
      </c>
      <c r="M28" s="54">
        <v>6.75</v>
      </c>
      <c r="N28" s="55">
        <f t="shared" si="0"/>
        <v>1.0029717682020802</v>
      </c>
      <c r="O28" s="57">
        <v>0</v>
      </c>
      <c r="P28" s="55">
        <f t="shared" si="3"/>
        <v>0</v>
      </c>
      <c r="Q28" s="57">
        <v>0</v>
      </c>
      <c r="R28" s="55">
        <f t="shared" si="4"/>
        <v>0</v>
      </c>
      <c r="S28" s="57">
        <v>0</v>
      </c>
      <c r="T28" s="55">
        <f t="shared" si="1"/>
        <v>0</v>
      </c>
      <c r="U28" s="58"/>
      <c r="V28" s="126" t="s">
        <v>18</v>
      </c>
      <c r="W28" s="127" t="s">
        <v>485</v>
      </c>
      <c r="X28" s="106"/>
      <c r="Y28" s="107"/>
      <c r="Z28" s="108"/>
      <c r="AA28" s="108"/>
      <c r="AB28" s="108"/>
      <c r="AC28" s="109"/>
      <c r="AD28" s="109"/>
      <c r="AE28" s="110"/>
      <c r="AF28" s="128">
        <f t="shared" si="2"/>
        <v>-1.9999999999999574E-2</v>
      </c>
      <c r="AG28" s="129"/>
      <c r="AH28" s="59"/>
      <c r="AI28" s="60"/>
      <c r="AJ28" s="60" t="s">
        <v>65</v>
      </c>
      <c r="AK28" s="60"/>
      <c r="AL28" s="60"/>
      <c r="AM28" s="130"/>
      <c r="AN28" s="131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33"/>
      <c r="BF28" s="114"/>
      <c r="BG28" s="30"/>
      <c r="BH28" s="114"/>
      <c r="BI28" s="114"/>
      <c r="BJ28" s="114"/>
      <c r="BK28" s="114"/>
      <c r="BL28" s="133"/>
      <c r="BM28" s="28"/>
      <c r="BN28" s="133"/>
      <c r="BO28" s="133"/>
      <c r="BP28" s="133"/>
      <c r="BQ28" s="114"/>
      <c r="BR28" s="28"/>
      <c r="BS28" s="28"/>
      <c r="BT28" s="28"/>
      <c r="BU28" s="28"/>
      <c r="BV28" s="28"/>
      <c r="BW28" s="28"/>
      <c r="BX28" s="133"/>
      <c r="BY28" s="131"/>
      <c r="BZ28" s="134"/>
      <c r="CA28" s="131"/>
      <c r="CB28" s="131"/>
      <c r="CC28" s="134"/>
      <c r="CD28" s="131"/>
      <c r="CE28" s="134"/>
      <c r="CF28" s="131"/>
      <c r="CG28" s="131"/>
      <c r="CH28" s="134"/>
      <c r="CI28" s="131"/>
      <c r="CJ28" s="131"/>
      <c r="CK28" s="114"/>
      <c r="CL28" s="135"/>
      <c r="CM28" s="136"/>
      <c r="CN28" s="114"/>
      <c r="CO28" s="116"/>
      <c r="CP28" s="137"/>
      <c r="CQ28" s="138"/>
      <c r="CR28" s="116"/>
      <c r="CS28" s="116"/>
      <c r="CT28" s="139"/>
      <c r="CU28" s="114"/>
      <c r="CV28" s="114"/>
      <c r="CW28" s="114"/>
      <c r="CX28" s="114"/>
    </row>
    <row r="29" spans="1:102" ht="15" x14ac:dyDescent="0.25">
      <c r="A29" s="117"/>
      <c r="B29" s="118">
        <f t="shared" si="6"/>
        <v>21</v>
      </c>
      <c r="C29" s="119">
        <v>21</v>
      </c>
      <c r="D29" s="120"/>
      <c r="E29" s="121" t="s">
        <v>91</v>
      </c>
      <c r="F29" s="122" t="s">
        <v>92</v>
      </c>
      <c r="G29" s="123">
        <v>8.6999999999999993</v>
      </c>
      <c r="H29" s="53">
        <v>5.5</v>
      </c>
      <c r="I29" s="141">
        <v>0.6</v>
      </c>
      <c r="J29" s="124">
        <v>8.1</v>
      </c>
      <c r="K29" s="125">
        <v>0</v>
      </c>
      <c r="L29" s="125">
        <v>0</v>
      </c>
      <c r="M29" s="54">
        <v>6.6829999999999998</v>
      </c>
      <c r="N29" s="55">
        <f t="shared" si="0"/>
        <v>0.76816091954022991</v>
      </c>
      <c r="O29" s="57">
        <v>0.6</v>
      </c>
      <c r="P29" s="55">
        <f t="shared" si="3"/>
        <v>6.8965517241379309E-2</v>
      </c>
      <c r="Q29" s="57">
        <v>0</v>
      </c>
      <c r="R29" s="55">
        <f t="shared" si="4"/>
        <v>0</v>
      </c>
      <c r="S29" s="57">
        <v>0</v>
      </c>
      <c r="T29" s="55">
        <f t="shared" si="1"/>
        <v>0</v>
      </c>
      <c r="U29" s="58"/>
      <c r="V29" s="126" t="s">
        <v>18</v>
      </c>
      <c r="W29" s="127" t="s">
        <v>485</v>
      </c>
      <c r="X29" s="106"/>
      <c r="Y29" s="107"/>
      <c r="Z29" s="108"/>
      <c r="AA29" s="108"/>
      <c r="AB29" s="108"/>
      <c r="AC29" s="109"/>
      <c r="AD29" s="109"/>
      <c r="AE29" s="110"/>
      <c r="AF29" s="128">
        <f t="shared" si="2"/>
        <v>1.4169999999999998</v>
      </c>
      <c r="AG29" s="129"/>
      <c r="AH29" s="59"/>
      <c r="AI29" s="60"/>
      <c r="AJ29" s="60" t="s">
        <v>65</v>
      </c>
      <c r="AK29" s="60"/>
      <c r="AL29" s="60"/>
      <c r="AM29" s="130"/>
      <c r="AN29" s="131"/>
      <c r="AO29" s="114"/>
      <c r="AP29" s="131"/>
      <c r="AQ29" s="131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33"/>
      <c r="BF29" s="114"/>
      <c r="BG29" s="30"/>
      <c r="BH29" s="114"/>
      <c r="BI29" s="114"/>
      <c r="BJ29" s="114"/>
      <c r="BK29" s="114"/>
      <c r="BL29" s="133"/>
      <c r="BM29" s="28"/>
      <c r="BN29" s="133"/>
      <c r="BO29" s="133"/>
      <c r="BP29" s="114"/>
      <c r="BQ29" s="114"/>
      <c r="BR29" s="28"/>
      <c r="BS29" s="28"/>
      <c r="BT29" s="28"/>
      <c r="BU29" s="28"/>
      <c r="BV29" s="28"/>
      <c r="BW29" s="28"/>
      <c r="BX29" s="133"/>
      <c r="BY29" s="131"/>
      <c r="BZ29" s="134"/>
      <c r="CA29" s="131"/>
      <c r="CB29" s="131"/>
      <c r="CC29" s="134"/>
      <c r="CD29" s="131"/>
      <c r="CE29" s="134"/>
      <c r="CF29" s="131"/>
      <c r="CG29" s="131"/>
      <c r="CH29" s="134"/>
      <c r="CI29" s="131"/>
      <c r="CJ29" s="131"/>
      <c r="CK29" s="114"/>
      <c r="CL29" s="135"/>
      <c r="CM29" s="136"/>
      <c r="CN29" s="114"/>
      <c r="CO29" s="116"/>
      <c r="CP29" s="137"/>
      <c r="CQ29" s="138"/>
      <c r="CR29" s="116"/>
      <c r="CS29" s="116"/>
      <c r="CT29" s="139"/>
      <c r="CU29" s="114"/>
      <c r="CV29" s="114"/>
      <c r="CW29" s="114"/>
      <c r="CX29" s="114"/>
    </row>
    <row r="30" spans="1:102" ht="15" x14ac:dyDescent="0.25">
      <c r="A30" s="117"/>
      <c r="B30" s="118">
        <f t="shared" si="6"/>
        <v>22</v>
      </c>
      <c r="C30" s="119">
        <v>22</v>
      </c>
      <c r="D30" s="120"/>
      <c r="E30" s="121" t="s">
        <v>93</v>
      </c>
      <c r="F30" s="122" t="s">
        <v>31</v>
      </c>
      <c r="G30" s="123">
        <v>2.67</v>
      </c>
      <c r="H30" s="53">
        <v>5.5</v>
      </c>
      <c r="I30" s="141">
        <v>0</v>
      </c>
      <c r="J30" s="124">
        <f t="shared" ref="J30:J87" si="7">G30</f>
        <v>2.67</v>
      </c>
      <c r="K30" s="125">
        <v>0</v>
      </c>
      <c r="L30" s="125">
        <v>0</v>
      </c>
      <c r="M30" s="54">
        <v>4.1150000000000002</v>
      </c>
      <c r="N30" s="55">
        <f t="shared" si="0"/>
        <v>1.5411985018726593</v>
      </c>
      <c r="O30" s="57">
        <v>0</v>
      </c>
      <c r="P30" s="55">
        <f t="shared" si="3"/>
        <v>0</v>
      </c>
      <c r="Q30" s="57">
        <v>0</v>
      </c>
      <c r="R30" s="55">
        <f t="shared" si="4"/>
        <v>0</v>
      </c>
      <c r="S30" s="57">
        <v>0</v>
      </c>
      <c r="T30" s="55">
        <f t="shared" si="1"/>
        <v>0</v>
      </c>
      <c r="U30" s="58"/>
      <c r="V30" s="126" t="s">
        <v>18</v>
      </c>
      <c r="W30" s="127" t="s">
        <v>485</v>
      </c>
      <c r="X30" s="106"/>
      <c r="Y30" s="107"/>
      <c r="Z30" s="108"/>
      <c r="AA30" s="108"/>
      <c r="AB30" s="108"/>
      <c r="AC30" s="109"/>
      <c r="AD30" s="109"/>
      <c r="AE30" s="110"/>
      <c r="AF30" s="128">
        <f t="shared" si="2"/>
        <v>-1.4450000000000003</v>
      </c>
      <c r="AG30" s="129"/>
      <c r="AH30" s="59"/>
      <c r="AI30" s="60" t="s">
        <v>65</v>
      </c>
      <c r="AJ30" s="60"/>
      <c r="AK30" s="60"/>
      <c r="AL30" s="60"/>
      <c r="AM30" s="130"/>
      <c r="AN30" s="131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33"/>
      <c r="BF30" s="114"/>
      <c r="BG30" s="132"/>
      <c r="BH30" s="114"/>
      <c r="BI30" s="114"/>
      <c r="BJ30" s="114"/>
      <c r="BK30" s="114"/>
      <c r="BL30" s="114"/>
      <c r="BM30" s="28"/>
      <c r="BN30" s="133"/>
      <c r="BO30" s="133"/>
      <c r="BP30" s="114"/>
      <c r="BQ30" s="114"/>
      <c r="BR30" s="28"/>
      <c r="BS30" s="28"/>
      <c r="BT30" s="28"/>
      <c r="BU30" s="28"/>
      <c r="BV30" s="28"/>
      <c r="BW30" s="28"/>
      <c r="BX30" s="133"/>
      <c r="BY30" s="131"/>
      <c r="BZ30" s="134"/>
      <c r="CA30" s="131"/>
      <c r="CB30" s="131"/>
      <c r="CC30" s="134"/>
      <c r="CD30" s="131"/>
      <c r="CE30" s="134"/>
      <c r="CF30" s="131"/>
      <c r="CG30" s="131"/>
      <c r="CH30" s="134"/>
      <c r="CI30" s="131"/>
      <c r="CJ30" s="131"/>
      <c r="CK30" s="114"/>
      <c r="CL30" s="135"/>
      <c r="CM30" s="136"/>
      <c r="CN30" s="114"/>
      <c r="CO30" s="116"/>
      <c r="CP30" s="137"/>
      <c r="CQ30" s="138"/>
      <c r="CR30" s="116"/>
      <c r="CS30" s="116"/>
      <c r="CT30" s="139"/>
      <c r="CU30" s="114"/>
      <c r="CV30" s="114"/>
      <c r="CW30" s="114"/>
      <c r="CX30" s="114"/>
    </row>
    <row r="31" spans="1:102" ht="15" x14ac:dyDescent="0.25">
      <c r="A31" s="117"/>
      <c r="B31" s="118">
        <f t="shared" si="6"/>
        <v>23</v>
      </c>
      <c r="C31" s="119">
        <v>23</v>
      </c>
      <c r="D31" s="120"/>
      <c r="E31" s="121" t="s">
        <v>94</v>
      </c>
      <c r="F31" s="122" t="s">
        <v>25</v>
      </c>
      <c r="G31" s="123">
        <v>12.3</v>
      </c>
      <c r="H31" s="53">
        <v>4</v>
      </c>
      <c r="I31" s="141">
        <v>0</v>
      </c>
      <c r="J31" s="124">
        <f t="shared" si="7"/>
        <v>12.3</v>
      </c>
      <c r="K31" s="125">
        <v>0</v>
      </c>
      <c r="L31" s="125">
        <v>0</v>
      </c>
      <c r="M31" s="54">
        <v>10.564</v>
      </c>
      <c r="N31" s="55">
        <f t="shared" si="0"/>
        <v>0.85886178861788609</v>
      </c>
      <c r="O31" s="57">
        <v>2</v>
      </c>
      <c r="P31" s="55">
        <f t="shared" si="3"/>
        <v>0.16260162601626016</v>
      </c>
      <c r="Q31" s="57">
        <v>0</v>
      </c>
      <c r="R31" s="55">
        <f t="shared" si="4"/>
        <v>0</v>
      </c>
      <c r="S31" s="57">
        <v>0</v>
      </c>
      <c r="T31" s="55">
        <f t="shared" si="1"/>
        <v>0</v>
      </c>
      <c r="U31" s="58"/>
      <c r="V31" s="126" t="s">
        <v>18</v>
      </c>
      <c r="W31" s="127" t="s">
        <v>485</v>
      </c>
      <c r="X31" s="106"/>
      <c r="Y31" s="107"/>
      <c r="Z31" s="108"/>
      <c r="AA31" s="108"/>
      <c r="AB31" s="108"/>
      <c r="AC31" s="109"/>
      <c r="AD31" s="109"/>
      <c r="AE31" s="110"/>
      <c r="AF31" s="128">
        <f t="shared" si="2"/>
        <v>-0.26399999999999935</v>
      </c>
      <c r="AG31" s="129"/>
      <c r="AH31" s="59"/>
      <c r="AI31" s="60" t="s">
        <v>65</v>
      </c>
      <c r="AJ31" s="60"/>
      <c r="AK31" s="60"/>
      <c r="AL31" s="60"/>
      <c r="AM31" s="130"/>
      <c r="AN31" s="131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33"/>
      <c r="BF31" s="114"/>
      <c r="BG31" s="146"/>
      <c r="BH31" s="114"/>
      <c r="BI31" s="114"/>
      <c r="BJ31" s="114"/>
      <c r="BK31" s="114"/>
      <c r="BL31" s="133"/>
      <c r="BM31" s="28"/>
      <c r="BN31" s="133"/>
      <c r="BO31" s="133"/>
      <c r="BP31" s="114"/>
      <c r="BQ31" s="114"/>
      <c r="BR31" s="28"/>
      <c r="BS31" s="28"/>
      <c r="BT31" s="28"/>
      <c r="BU31" s="28"/>
      <c r="BV31" s="28"/>
      <c r="BW31" s="28"/>
      <c r="BX31" s="133"/>
      <c r="BY31" s="131"/>
      <c r="BZ31" s="134"/>
      <c r="CA31" s="131"/>
      <c r="CB31" s="131"/>
      <c r="CC31" s="134"/>
      <c r="CD31" s="131"/>
      <c r="CE31" s="134"/>
      <c r="CF31" s="131"/>
      <c r="CG31" s="131"/>
      <c r="CH31" s="134"/>
      <c r="CI31" s="131"/>
      <c r="CJ31" s="131"/>
      <c r="CK31" s="114"/>
      <c r="CL31" s="135"/>
      <c r="CM31" s="136"/>
      <c r="CN31" s="114"/>
      <c r="CO31" s="116"/>
      <c r="CP31" s="137"/>
      <c r="CQ31" s="138"/>
      <c r="CR31" s="116"/>
      <c r="CS31" s="116"/>
      <c r="CT31" s="139"/>
      <c r="CU31" s="114"/>
      <c r="CV31" s="114"/>
      <c r="CW31" s="114"/>
      <c r="CX31" s="114"/>
    </row>
    <row r="32" spans="1:102" ht="15" x14ac:dyDescent="0.25">
      <c r="A32" s="117"/>
      <c r="B32" s="118">
        <f t="shared" si="6"/>
        <v>24</v>
      </c>
      <c r="C32" s="119">
        <v>24</v>
      </c>
      <c r="D32" s="120"/>
      <c r="E32" s="121" t="s">
        <v>95</v>
      </c>
      <c r="F32" s="122" t="s">
        <v>33</v>
      </c>
      <c r="G32" s="123">
        <v>8.4</v>
      </c>
      <c r="H32" s="53">
        <v>5</v>
      </c>
      <c r="I32" s="141">
        <v>0</v>
      </c>
      <c r="J32" s="124">
        <f t="shared" si="7"/>
        <v>8.4</v>
      </c>
      <c r="K32" s="125">
        <v>0</v>
      </c>
      <c r="L32" s="125">
        <v>0</v>
      </c>
      <c r="M32" s="54">
        <v>8.2200000000000006</v>
      </c>
      <c r="N32" s="55">
        <f t="shared" si="0"/>
        <v>0.97857142857142865</v>
      </c>
      <c r="O32" s="57">
        <v>0</v>
      </c>
      <c r="P32" s="55">
        <f t="shared" si="3"/>
        <v>0</v>
      </c>
      <c r="Q32" s="57">
        <v>0</v>
      </c>
      <c r="R32" s="55">
        <f t="shared" si="4"/>
        <v>0</v>
      </c>
      <c r="S32" s="57">
        <v>0</v>
      </c>
      <c r="T32" s="55">
        <f t="shared" si="1"/>
        <v>0</v>
      </c>
      <c r="U32" s="58"/>
      <c r="V32" s="126" t="s">
        <v>18</v>
      </c>
      <c r="W32" s="127" t="s">
        <v>485</v>
      </c>
      <c r="X32" s="106"/>
      <c r="Y32" s="107"/>
      <c r="Z32" s="108"/>
      <c r="AA32" s="108"/>
      <c r="AB32" s="108"/>
      <c r="AC32" s="109"/>
      <c r="AD32" s="109"/>
      <c r="AE32" s="110"/>
      <c r="AF32" s="128">
        <f t="shared" si="2"/>
        <v>0.17999999999999972</v>
      </c>
      <c r="AG32" s="129"/>
      <c r="AH32" s="59"/>
      <c r="AI32" s="60"/>
      <c r="AJ32" s="60" t="s">
        <v>65</v>
      </c>
      <c r="AK32" s="60"/>
      <c r="AL32" s="60"/>
      <c r="AM32" s="130"/>
      <c r="AN32" s="131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33"/>
      <c r="BF32" s="114"/>
      <c r="BG32" s="29"/>
      <c r="BH32" s="114"/>
      <c r="BI32" s="114"/>
      <c r="BJ32" s="114"/>
      <c r="BK32" s="114"/>
      <c r="BL32" s="114"/>
      <c r="BM32" s="28"/>
      <c r="BN32" s="133"/>
      <c r="BO32" s="133"/>
      <c r="BP32" s="114"/>
      <c r="BQ32" s="114"/>
      <c r="BR32" s="28"/>
      <c r="BS32" s="28"/>
      <c r="BT32" s="28"/>
      <c r="BU32" s="28"/>
      <c r="BV32" s="28"/>
      <c r="BW32" s="28"/>
      <c r="BX32" s="133"/>
      <c r="BY32" s="131"/>
      <c r="BZ32" s="134"/>
      <c r="CA32" s="131"/>
      <c r="CB32" s="131"/>
      <c r="CC32" s="134"/>
      <c r="CD32" s="131"/>
      <c r="CE32" s="134"/>
      <c r="CF32" s="131"/>
      <c r="CG32" s="131"/>
      <c r="CH32" s="134"/>
      <c r="CI32" s="131"/>
      <c r="CJ32" s="131"/>
      <c r="CK32" s="114"/>
      <c r="CL32" s="135"/>
      <c r="CM32" s="136"/>
      <c r="CN32" s="114"/>
      <c r="CO32" s="116"/>
      <c r="CP32" s="137"/>
      <c r="CQ32" s="138"/>
      <c r="CR32" s="116"/>
      <c r="CS32" s="116"/>
      <c r="CT32" s="139"/>
      <c r="CU32" s="114"/>
      <c r="CV32" s="114"/>
      <c r="CW32" s="114"/>
      <c r="CX32" s="114"/>
    </row>
    <row r="33" spans="1:102" ht="15" x14ac:dyDescent="0.25">
      <c r="A33" s="117"/>
      <c r="B33" s="118">
        <f t="shared" si="6"/>
        <v>25</v>
      </c>
      <c r="C33" s="119">
        <v>25</v>
      </c>
      <c r="D33" s="120"/>
      <c r="E33" s="121" t="s">
        <v>96</v>
      </c>
      <c r="F33" s="122" t="s">
        <v>31</v>
      </c>
      <c r="G33" s="123">
        <v>2.5499999999999998</v>
      </c>
      <c r="H33" s="53">
        <v>4</v>
      </c>
      <c r="I33" s="141">
        <v>0</v>
      </c>
      <c r="J33" s="124">
        <f t="shared" si="7"/>
        <v>2.5499999999999998</v>
      </c>
      <c r="K33" s="125">
        <v>0</v>
      </c>
      <c r="L33" s="125">
        <v>0</v>
      </c>
      <c r="M33" s="54">
        <v>1.7170000000000001</v>
      </c>
      <c r="N33" s="55">
        <f t="shared" si="0"/>
        <v>0.67333333333333345</v>
      </c>
      <c r="O33" s="57">
        <v>0.6</v>
      </c>
      <c r="P33" s="55">
        <f t="shared" si="3"/>
        <v>0.23529411764705882</v>
      </c>
      <c r="Q33" s="57">
        <v>0</v>
      </c>
      <c r="R33" s="55">
        <f t="shared" si="4"/>
        <v>0</v>
      </c>
      <c r="S33" s="57">
        <v>0</v>
      </c>
      <c r="T33" s="55">
        <f t="shared" si="1"/>
        <v>0</v>
      </c>
      <c r="U33" s="58"/>
      <c r="V33" s="126" t="s">
        <v>18</v>
      </c>
      <c r="W33" s="127" t="s">
        <v>485</v>
      </c>
      <c r="X33" s="106"/>
      <c r="Y33" s="107"/>
      <c r="Z33" s="108"/>
      <c r="AA33" s="108"/>
      <c r="AB33" s="108"/>
      <c r="AC33" s="109"/>
      <c r="AD33" s="109"/>
      <c r="AE33" s="110"/>
      <c r="AF33" s="128">
        <f t="shared" si="2"/>
        <v>0.23299999999999965</v>
      </c>
      <c r="AG33" s="129"/>
      <c r="AH33" s="59"/>
      <c r="AI33" s="60" t="s">
        <v>65</v>
      </c>
      <c r="AJ33" s="60"/>
      <c r="AK33" s="60"/>
      <c r="AL33" s="60"/>
      <c r="AM33" s="130"/>
      <c r="AN33" s="131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33"/>
      <c r="BF33" s="114"/>
      <c r="BG33" s="132"/>
      <c r="BH33" s="114"/>
      <c r="BI33" s="114"/>
      <c r="BJ33" s="114"/>
      <c r="BK33" s="114"/>
      <c r="BL33" s="114"/>
      <c r="BM33" s="28"/>
      <c r="BN33" s="133"/>
      <c r="BO33" s="133"/>
      <c r="BP33" s="114"/>
      <c r="BQ33" s="114"/>
      <c r="BR33" s="28"/>
      <c r="BS33" s="28"/>
      <c r="BT33" s="28"/>
      <c r="BU33" s="28"/>
      <c r="BV33" s="28"/>
      <c r="BW33" s="28"/>
      <c r="BX33" s="133"/>
      <c r="BY33" s="131"/>
      <c r="BZ33" s="134"/>
      <c r="CA33" s="131"/>
      <c r="CB33" s="131"/>
      <c r="CC33" s="134"/>
      <c r="CD33" s="131"/>
      <c r="CE33" s="134"/>
      <c r="CF33" s="131"/>
      <c r="CG33" s="131"/>
      <c r="CH33" s="134"/>
      <c r="CI33" s="131"/>
      <c r="CJ33" s="131"/>
      <c r="CK33" s="114"/>
      <c r="CL33" s="135"/>
      <c r="CM33" s="136"/>
      <c r="CN33" s="114"/>
      <c r="CO33" s="116"/>
      <c r="CP33" s="137"/>
      <c r="CQ33" s="138"/>
      <c r="CR33" s="116"/>
      <c r="CS33" s="116"/>
      <c r="CT33" s="139"/>
      <c r="CU33" s="114"/>
      <c r="CV33" s="114"/>
      <c r="CW33" s="114"/>
      <c r="CX33" s="114"/>
    </row>
    <row r="34" spans="1:102" ht="15" x14ac:dyDescent="0.25">
      <c r="A34" s="117"/>
      <c r="B34" s="118">
        <f t="shared" si="6"/>
        <v>26</v>
      </c>
      <c r="C34" s="119">
        <v>26</v>
      </c>
      <c r="D34" s="120"/>
      <c r="E34" s="121" t="s">
        <v>97</v>
      </c>
      <c r="F34" s="122" t="s">
        <v>17</v>
      </c>
      <c r="G34" s="123">
        <v>3.7349999999999999</v>
      </c>
      <c r="H34" s="53">
        <v>4.5</v>
      </c>
      <c r="I34" s="141">
        <v>0</v>
      </c>
      <c r="J34" s="124">
        <f t="shared" si="7"/>
        <v>3.7349999999999999</v>
      </c>
      <c r="K34" s="125">
        <v>0</v>
      </c>
      <c r="L34" s="125">
        <v>0</v>
      </c>
      <c r="M34" s="54">
        <v>2.8</v>
      </c>
      <c r="N34" s="55">
        <f t="shared" si="0"/>
        <v>0.74966532797858099</v>
      </c>
      <c r="O34" s="57">
        <v>0.96299999999999997</v>
      </c>
      <c r="P34" s="55">
        <f t="shared" si="3"/>
        <v>0.25783132530120484</v>
      </c>
      <c r="Q34" s="57">
        <v>0</v>
      </c>
      <c r="R34" s="55">
        <f t="shared" si="4"/>
        <v>0</v>
      </c>
      <c r="S34" s="57">
        <v>0</v>
      </c>
      <c r="T34" s="55">
        <f t="shared" si="1"/>
        <v>0</v>
      </c>
      <c r="U34" s="58"/>
      <c r="V34" s="126" t="s">
        <v>18</v>
      </c>
      <c r="W34" s="127" t="s">
        <v>485</v>
      </c>
      <c r="X34" s="147">
        <v>2.4500000000000002</v>
      </c>
      <c r="Y34" s="107"/>
      <c r="Z34" s="108"/>
      <c r="AA34" s="108"/>
      <c r="AB34" s="108"/>
      <c r="AC34" s="109"/>
      <c r="AD34" s="142">
        <f>+Q34+S34</f>
        <v>0</v>
      </c>
      <c r="AE34" s="110"/>
      <c r="AF34" s="128">
        <f t="shared" si="2"/>
        <v>-2.8000000000000025E-2</v>
      </c>
      <c r="AG34" s="129"/>
      <c r="AH34" s="59"/>
      <c r="AI34" s="60" t="s">
        <v>65</v>
      </c>
      <c r="AJ34" s="60"/>
      <c r="AK34" s="60"/>
      <c r="AL34" s="60"/>
      <c r="AM34" s="130"/>
      <c r="AN34" s="131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33"/>
      <c r="BF34" s="114"/>
      <c r="BG34" s="31"/>
      <c r="BH34" s="114"/>
      <c r="BI34" s="114"/>
      <c r="BJ34" s="114"/>
      <c r="BK34" s="114"/>
      <c r="BL34" s="114"/>
      <c r="BM34" s="28"/>
      <c r="BN34" s="133"/>
      <c r="BO34" s="133"/>
      <c r="BP34" s="114"/>
      <c r="BQ34" s="114"/>
      <c r="BR34" s="28"/>
      <c r="BS34" s="28"/>
      <c r="BT34" s="28"/>
      <c r="BU34" s="28"/>
      <c r="BV34" s="28"/>
      <c r="BW34" s="28"/>
      <c r="BX34" s="133"/>
      <c r="BY34" s="131"/>
      <c r="BZ34" s="134"/>
      <c r="CA34" s="131"/>
      <c r="CB34" s="131"/>
      <c r="CC34" s="134"/>
      <c r="CD34" s="131"/>
      <c r="CE34" s="134"/>
      <c r="CF34" s="131"/>
      <c r="CG34" s="131"/>
      <c r="CH34" s="134"/>
      <c r="CI34" s="131"/>
      <c r="CJ34" s="131"/>
      <c r="CK34" s="114"/>
      <c r="CL34" s="135"/>
      <c r="CM34" s="136"/>
      <c r="CN34" s="114"/>
      <c r="CO34" s="116"/>
      <c r="CP34" s="137"/>
      <c r="CQ34" s="138"/>
      <c r="CR34" s="116"/>
      <c r="CS34" s="116"/>
      <c r="CT34" s="139"/>
      <c r="CU34" s="114"/>
      <c r="CV34" s="114"/>
      <c r="CW34" s="114"/>
      <c r="CX34" s="114"/>
    </row>
    <row r="35" spans="1:102" ht="15" x14ac:dyDescent="0.25">
      <c r="A35" s="117"/>
      <c r="B35" s="118">
        <f t="shared" si="6"/>
        <v>27</v>
      </c>
      <c r="C35" s="119">
        <v>27</v>
      </c>
      <c r="D35" s="120"/>
      <c r="E35" s="121" t="s">
        <v>98</v>
      </c>
      <c r="F35" s="122" t="s">
        <v>99</v>
      </c>
      <c r="G35" s="123">
        <v>2.46</v>
      </c>
      <c r="H35" s="53">
        <v>4</v>
      </c>
      <c r="I35" s="141">
        <v>0</v>
      </c>
      <c r="J35" s="124">
        <f t="shared" si="7"/>
        <v>2.46</v>
      </c>
      <c r="K35" s="125">
        <v>0</v>
      </c>
      <c r="L35" s="125">
        <v>0</v>
      </c>
      <c r="M35" s="54">
        <v>2.089</v>
      </c>
      <c r="N35" s="55">
        <f t="shared" si="0"/>
        <v>0.84918699186991875</v>
      </c>
      <c r="O35" s="57">
        <v>0.2</v>
      </c>
      <c r="P35" s="55">
        <f t="shared" si="3"/>
        <v>8.1300813008130093E-2</v>
      </c>
      <c r="Q35" s="57">
        <v>0.2</v>
      </c>
      <c r="R35" s="55">
        <f t="shared" si="4"/>
        <v>8.1300813008130093E-2</v>
      </c>
      <c r="S35" s="57">
        <v>0</v>
      </c>
      <c r="T35" s="55">
        <f t="shared" si="1"/>
        <v>0</v>
      </c>
      <c r="U35" s="58"/>
      <c r="V35" s="126" t="s">
        <v>18</v>
      </c>
      <c r="W35" s="127" t="s">
        <v>485</v>
      </c>
      <c r="X35" s="106"/>
      <c r="Y35" s="107"/>
      <c r="Z35" s="108"/>
      <c r="AA35" s="108"/>
      <c r="AB35" s="108"/>
      <c r="AC35" s="109"/>
      <c r="AD35" s="142">
        <f>AD34-X34</f>
        <v>-2.4500000000000002</v>
      </c>
      <c r="AE35" s="110"/>
      <c r="AF35" s="128">
        <f t="shared" si="2"/>
        <v>-2.9000000000000359E-2</v>
      </c>
      <c r="AG35" s="129"/>
      <c r="AH35" s="59"/>
      <c r="AI35" s="60"/>
      <c r="AJ35" s="60" t="s">
        <v>65</v>
      </c>
      <c r="AK35" s="60"/>
      <c r="AL35" s="60" t="s">
        <v>65</v>
      </c>
      <c r="AM35" s="130"/>
      <c r="AN35" s="131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33"/>
      <c r="BF35" s="114"/>
      <c r="BG35" s="32"/>
      <c r="BH35" s="114"/>
      <c r="BI35" s="114"/>
      <c r="BJ35" s="114"/>
      <c r="BK35" s="114"/>
      <c r="BL35" s="114"/>
      <c r="BM35" s="28"/>
      <c r="BN35" s="133"/>
      <c r="BO35" s="133"/>
      <c r="BP35" s="114"/>
      <c r="BQ35" s="114"/>
      <c r="BR35" s="28"/>
      <c r="BS35" s="28"/>
      <c r="BT35" s="28"/>
      <c r="BU35" s="28"/>
      <c r="BV35" s="28"/>
      <c r="BW35" s="28"/>
      <c r="BX35" s="133"/>
      <c r="BY35" s="131"/>
      <c r="BZ35" s="134"/>
      <c r="CA35" s="131"/>
      <c r="CB35" s="131"/>
      <c r="CC35" s="134"/>
      <c r="CD35" s="131"/>
      <c r="CE35" s="134"/>
      <c r="CF35" s="131"/>
      <c r="CG35" s="131"/>
      <c r="CH35" s="134"/>
      <c r="CI35" s="131"/>
      <c r="CJ35" s="131"/>
      <c r="CK35" s="114"/>
      <c r="CL35" s="135"/>
      <c r="CM35" s="136"/>
      <c r="CN35" s="114"/>
      <c r="CO35" s="116"/>
      <c r="CP35" s="137"/>
      <c r="CQ35" s="138"/>
      <c r="CR35" s="116"/>
      <c r="CS35" s="116"/>
      <c r="CT35" s="139"/>
      <c r="CU35" s="114"/>
      <c r="CV35" s="114"/>
      <c r="CW35" s="114"/>
      <c r="CX35" s="114"/>
    </row>
    <row r="36" spans="1:102" ht="15" x14ac:dyDescent="0.25">
      <c r="A36" s="117"/>
      <c r="B36" s="118">
        <f t="shared" si="6"/>
        <v>28</v>
      </c>
      <c r="C36" s="119">
        <v>28</v>
      </c>
      <c r="D36" s="120"/>
      <c r="E36" s="121" t="s">
        <v>100</v>
      </c>
      <c r="F36" s="122" t="s">
        <v>72</v>
      </c>
      <c r="G36" s="123">
        <v>4.83</v>
      </c>
      <c r="H36" s="53">
        <v>4</v>
      </c>
      <c r="I36" s="141">
        <v>0</v>
      </c>
      <c r="J36" s="124">
        <f t="shared" si="7"/>
        <v>4.83</v>
      </c>
      <c r="K36" s="125">
        <v>0</v>
      </c>
      <c r="L36" s="125">
        <v>0</v>
      </c>
      <c r="M36" s="54">
        <v>4.8449999999999998</v>
      </c>
      <c r="N36" s="55">
        <f t="shared" si="0"/>
        <v>1.0031055900621118</v>
      </c>
      <c r="O36" s="57">
        <v>0</v>
      </c>
      <c r="P36" s="55">
        <f t="shared" si="3"/>
        <v>0</v>
      </c>
      <c r="Q36" s="57">
        <v>0</v>
      </c>
      <c r="R36" s="55">
        <f t="shared" si="4"/>
        <v>0</v>
      </c>
      <c r="S36" s="57">
        <v>0</v>
      </c>
      <c r="T36" s="55">
        <f t="shared" si="1"/>
        <v>0</v>
      </c>
      <c r="U36" s="58"/>
      <c r="V36" s="126" t="s">
        <v>18</v>
      </c>
      <c r="W36" s="127" t="s">
        <v>485</v>
      </c>
      <c r="X36" s="106"/>
      <c r="Y36" s="107"/>
      <c r="Z36" s="108"/>
      <c r="AA36" s="108"/>
      <c r="AB36" s="108"/>
      <c r="AC36" s="109"/>
      <c r="AD36" s="109"/>
      <c r="AE36" s="110"/>
      <c r="AF36" s="128">
        <f t="shared" si="2"/>
        <v>-1.499999999999968E-2</v>
      </c>
      <c r="AG36" s="129"/>
      <c r="AH36" s="59"/>
      <c r="AI36" s="60"/>
      <c r="AJ36" s="60" t="s">
        <v>65</v>
      </c>
      <c r="AK36" s="60"/>
      <c r="AL36" s="60" t="s">
        <v>65</v>
      </c>
      <c r="AM36" s="130"/>
      <c r="AN36" s="131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33"/>
      <c r="BF36" s="114"/>
      <c r="BG36" s="32"/>
      <c r="BH36" s="114"/>
      <c r="BI36" s="114"/>
      <c r="BJ36" s="114"/>
      <c r="BK36" s="114"/>
      <c r="BL36" s="114"/>
      <c r="BM36" s="28"/>
      <c r="BN36" s="133"/>
      <c r="BO36" s="133"/>
      <c r="BP36" s="114"/>
      <c r="BQ36" s="114"/>
      <c r="BR36" s="28"/>
      <c r="BS36" s="28"/>
      <c r="BT36" s="28"/>
      <c r="BU36" s="28"/>
      <c r="BV36" s="28"/>
      <c r="BW36" s="28"/>
      <c r="BX36" s="133"/>
      <c r="BY36" s="131"/>
      <c r="BZ36" s="134"/>
      <c r="CA36" s="131"/>
      <c r="CB36" s="131"/>
      <c r="CC36" s="134"/>
      <c r="CD36" s="131"/>
      <c r="CE36" s="134"/>
      <c r="CF36" s="131"/>
      <c r="CG36" s="131"/>
      <c r="CH36" s="134"/>
      <c r="CI36" s="131"/>
      <c r="CJ36" s="131"/>
      <c r="CK36" s="114"/>
      <c r="CL36" s="135"/>
      <c r="CM36" s="136"/>
      <c r="CN36" s="114"/>
      <c r="CO36" s="116"/>
      <c r="CP36" s="137"/>
      <c r="CQ36" s="138"/>
      <c r="CR36" s="116"/>
      <c r="CS36" s="116"/>
      <c r="CT36" s="139"/>
      <c r="CU36" s="114"/>
      <c r="CV36" s="114"/>
      <c r="CW36" s="114"/>
      <c r="CX36" s="114"/>
    </row>
    <row r="37" spans="1:102" ht="15" x14ac:dyDescent="0.25">
      <c r="A37" s="117"/>
      <c r="B37" s="118">
        <f t="shared" si="6"/>
        <v>29</v>
      </c>
      <c r="C37" s="119">
        <v>29</v>
      </c>
      <c r="D37" s="120"/>
      <c r="E37" s="121" t="s">
        <v>101</v>
      </c>
      <c r="F37" s="122" t="s">
        <v>102</v>
      </c>
      <c r="G37" s="123">
        <v>7.6</v>
      </c>
      <c r="H37" s="53">
        <v>4</v>
      </c>
      <c r="I37" s="141">
        <v>0</v>
      </c>
      <c r="J37" s="124">
        <f t="shared" si="7"/>
        <v>7.6</v>
      </c>
      <c r="K37" s="125">
        <v>0</v>
      </c>
      <c r="L37" s="125">
        <v>0</v>
      </c>
      <c r="M37" s="54">
        <f>G37</f>
        <v>7.6</v>
      </c>
      <c r="N37" s="55">
        <f t="shared" si="0"/>
        <v>1</v>
      </c>
      <c r="O37" s="57">
        <v>0</v>
      </c>
      <c r="P37" s="55">
        <f t="shared" si="3"/>
        <v>0</v>
      </c>
      <c r="Q37" s="57">
        <v>0</v>
      </c>
      <c r="R37" s="55">
        <f t="shared" si="4"/>
        <v>0</v>
      </c>
      <c r="S37" s="57">
        <v>0</v>
      </c>
      <c r="T37" s="55">
        <f t="shared" si="1"/>
        <v>0</v>
      </c>
      <c r="U37" s="58"/>
      <c r="V37" s="126" t="s">
        <v>18</v>
      </c>
      <c r="W37" s="127" t="s">
        <v>485</v>
      </c>
      <c r="X37" s="106"/>
      <c r="Y37" s="107"/>
      <c r="Z37" s="108"/>
      <c r="AA37" s="108"/>
      <c r="AB37" s="108"/>
      <c r="AC37" s="109"/>
      <c r="AD37" s="109"/>
      <c r="AE37" s="110"/>
      <c r="AF37" s="128">
        <f t="shared" si="2"/>
        <v>0</v>
      </c>
      <c r="AG37" s="129"/>
      <c r="AH37" s="61"/>
      <c r="AI37" s="60" t="s">
        <v>65</v>
      </c>
      <c r="AJ37" s="62"/>
      <c r="AK37" s="62"/>
      <c r="AL37" s="62"/>
      <c r="AM37" s="130"/>
      <c r="AN37" s="131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33"/>
      <c r="BF37" s="114"/>
      <c r="BG37" s="32"/>
      <c r="BH37" s="114"/>
      <c r="BI37" s="114"/>
      <c r="BJ37" s="114"/>
      <c r="BK37" s="114"/>
      <c r="BL37" s="114"/>
      <c r="BM37" s="28"/>
      <c r="BN37" s="133"/>
      <c r="BO37" s="133"/>
      <c r="BP37" s="114"/>
      <c r="BQ37" s="114"/>
      <c r="BR37" s="28"/>
      <c r="BS37" s="28"/>
      <c r="BT37" s="28"/>
      <c r="BU37" s="28"/>
      <c r="BV37" s="28"/>
      <c r="BW37" s="28"/>
      <c r="BX37" s="133"/>
      <c r="BY37" s="131"/>
      <c r="BZ37" s="134"/>
      <c r="CA37" s="131"/>
      <c r="CB37" s="131"/>
      <c r="CC37" s="134"/>
      <c r="CD37" s="131"/>
      <c r="CE37" s="134"/>
      <c r="CF37" s="131"/>
      <c r="CG37" s="131"/>
      <c r="CH37" s="134"/>
      <c r="CI37" s="131"/>
      <c r="CJ37" s="131"/>
      <c r="CK37" s="114"/>
      <c r="CL37" s="135"/>
      <c r="CM37" s="136"/>
      <c r="CN37" s="114"/>
      <c r="CO37" s="116"/>
      <c r="CP37" s="137"/>
      <c r="CQ37" s="138"/>
      <c r="CR37" s="116"/>
      <c r="CS37" s="116"/>
      <c r="CT37" s="139"/>
      <c r="CU37" s="114"/>
      <c r="CV37" s="114"/>
      <c r="CW37" s="114"/>
      <c r="CX37" s="114"/>
    </row>
    <row r="38" spans="1:102" ht="15" x14ac:dyDescent="0.25">
      <c r="A38" s="117"/>
      <c r="B38" s="118">
        <f t="shared" si="6"/>
        <v>30</v>
      </c>
      <c r="C38" s="119">
        <v>30</v>
      </c>
      <c r="D38" s="120"/>
      <c r="E38" s="121" t="s">
        <v>103</v>
      </c>
      <c r="F38" s="122" t="s">
        <v>23</v>
      </c>
      <c r="G38" s="123">
        <v>2.2999999999999998</v>
      </c>
      <c r="H38" s="53">
        <v>4.5</v>
      </c>
      <c r="I38" s="141">
        <v>0</v>
      </c>
      <c r="J38" s="124">
        <f t="shared" si="7"/>
        <v>2.2999999999999998</v>
      </c>
      <c r="K38" s="125">
        <v>0</v>
      </c>
      <c r="L38" s="125">
        <v>0</v>
      </c>
      <c r="M38" s="54">
        <v>2.3410000000000002</v>
      </c>
      <c r="N38" s="55">
        <f t="shared" si="0"/>
        <v>1.0178260869565219</v>
      </c>
      <c r="O38" s="57">
        <v>0</v>
      </c>
      <c r="P38" s="55">
        <f t="shared" si="3"/>
        <v>0</v>
      </c>
      <c r="Q38" s="57">
        <v>0</v>
      </c>
      <c r="R38" s="55">
        <f t="shared" si="4"/>
        <v>0</v>
      </c>
      <c r="S38" s="57">
        <v>0</v>
      </c>
      <c r="T38" s="55">
        <f t="shared" si="1"/>
        <v>0</v>
      </c>
      <c r="U38" s="58"/>
      <c r="V38" s="126" t="s">
        <v>18</v>
      </c>
      <c r="W38" s="127" t="s">
        <v>485</v>
      </c>
      <c r="X38" s="106"/>
      <c r="Y38" s="107"/>
      <c r="Z38" s="108"/>
      <c r="AA38" s="108"/>
      <c r="AB38" s="108"/>
      <c r="AC38" s="109"/>
      <c r="AD38" s="109"/>
      <c r="AE38" s="110"/>
      <c r="AF38" s="128">
        <f t="shared" si="2"/>
        <v>-4.1000000000000369E-2</v>
      </c>
      <c r="AG38" s="129"/>
      <c r="AH38" s="59"/>
      <c r="AI38" s="60" t="s">
        <v>65</v>
      </c>
      <c r="AJ38" s="60"/>
      <c r="AK38" s="60"/>
      <c r="AL38" s="60"/>
      <c r="AM38" s="130"/>
      <c r="AN38" s="131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33"/>
      <c r="BF38" s="114"/>
      <c r="BG38" s="32"/>
      <c r="BH38" s="114"/>
      <c r="BI38" s="114"/>
      <c r="BJ38" s="114"/>
      <c r="BK38" s="114"/>
      <c r="BL38" s="114"/>
      <c r="BM38" s="28"/>
      <c r="BN38" s="133"/>
      <c r="BO38" s="133"/>
      <c r="BP38" s="114"/>
      <c r="BQ38" s="114"/>
      <c r="BR38" s="28"/>
      <c r="BS38" s="28"/>
      <c r="BT38" s="28"/>
      <c r="BU38" s="28"/>
      <c r="BV38" s="28"/>
      <c r="BW38" s="28"/>
      <c r="BX38" s="133"/>
      <c r="BY38" s="131"/>
      <c r="BZ38" s="134"/>
      <c r="CA38" s="131"/>
      <c r="CB38" s="131"/>
      <c r="CC38" s="134"/>
      <c r="CD38" s="131"/>
      <c r="CE38" s="134"/>
      <c r="CF38" s="131"/>
      <c r="CG38" s="131"/>
      <c r="CH38" s="134"/>
      <c r="CI38" s="131"/>
      <c r="CJ38" s="131"/>
      <c r="CK38" s="114"/>
      <c r="CL38" s="135"/>
      <c r="CM38" s="136"/>
      <c r="CN38" s="114"/>
      <c r="CO38" s="116"/>
      <c r="CP38" s="137"/>
      <c r="CQ38" s="138"/>
      <c r="CR38" s="116"/>
      <c r="CS38" s="116"/>
      <c r="CT38" s="139"/>
      <c r="CU38" s="114"/>
      <c r="CV38" s="114"/>
      <c r="CW38" s="114"/>
      <c r="CX38" s="114"/>
    </row>
    <row r="39" spans="1:102" ht="15" x14ac:dyDescent="0.25">
      <c r="A39" s="117"/>
      <c r="B39" s="118">
        <f>+B38+1</f>
        <v>31</v>
      </c>
      <c r="C39" s="119">
        <v>31</v>
      </c>
      <c r="D39" s="120"/>
      <c r="E39" s="121" t="s">
        <v>104</v>
      </c>
      <c r="F39" s="122" t="s">
        <v>34</v>
      </c>
      <c r="G39" s="123">
        <v>7.27</v>
      </c>
      <c r="H39" s="53">
        <v>4</v>
      </c>
      <c r="I39" s="141">
        <v>0</v>
      </c>
      <c r="J39" s="124">
        <f t="shared" si="7"/>
        <v>7.27</v>
      </c>
      <c r="K39" s="125">
        <v>0</v>
      </c>
      <c r="L39" s="125">
        <v>0</v>
      </c>
      <c r="M39" s="54">
        <v>6.4939999999999998</v>
      </c>
      <c r="N39" s="55">
        <f t="shared" si="0"/>
        <v>0.8932599724896837</v>
      </c>
      <c r="O39" s="57">
        <v>0.6</v>
      </c>
      <c r="P39" s="55">
        <f t="shared" si="3"/>
        <v>8.2530949105914714E-2</v>
      </c>
      <c r="Q39" s="57">
        <v>0.2</v>
      </c>
      <c r="R39" s="55">
        <f t="shared" si="4"/>
        <v>2.7510316368638241E-2</v>
      </c>
      <c r="S39" s="57">
        <v>0</v>
      </c>
      <c r="T39" s="55">
        <f t="shared" si="1"/>
        <v>0</v>
      </c>
      <c r="U39" s="58"/>
      <c r="V39" s="126" t="s">
        <v>18</v>
      </c>
      <c r="W39" s="127" t="s">
        <v>485</v>
      </c>
      <c r="X39" s="106"/>
      <c r="Y39" s="107"/>
      <c r="Z39" s="108"/>
      <c r="AA39" s="108"/>
      <c r="AB39" s="108"/>
      <c r="AC39" s="109"/>
      <c r="AD39" s="109"/>
      <c r="AE39" s="110"/>
      <c r="AF39" s="128">
        <f t="shared" si="2"/>
        <v>-2.4000000000000021E-2</v>
      </c>
      <c r="AG39" s="129"/>
      <c r="AH39" s="59"/>
      <c r="AI39" s="60" t="s">
        <v>65</v>
      </c>
      <c r="AJ39" s="60"/>
      <c r="AK39" s="60"/>
      <c r="AL39" s="60"/>
      <c r="AM39" s="130"/>
      <c r="AN39" s="131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33"/>
      <c r="BF39" s="114"/>
      <c r="BG39" s="30"/>
      <c r="BH39" s="114"/>
      <c r="BI39" s="114"/>
      <c r="BJ39" s="114"/>
      <c r="BK39" s="114"/>
      <c r="BL39" s="114"/>
      <c r="BM39" s="28"/>
      <c r="BN39" s="133"/>
      <c r="BO39" s="133"/>
      <c r="BP39" s="114"/>
      <c r="BQ39" s="114"/>
      <c r="BR39" s="28"/>
      <c r="BS39" s="28"/>
      <c r="BT39" s="28"/>
      <c r="BU39" s="28"/>
      <c r="BV39" s="28"/>
      <c r="BW39" s="28"/>
      <c r="BX39" s="133"/>
      <c r="BY39" s="131"/>
      <c r="BZ39" s="134"/>
      <c r="CA39" s="131"/>
      <c r="CB39" s="131"/>
      <c r="CC39" s="134"/>
      <c r="CD39" s="131"/>
      <c r="CE39" s="134"/>
      <c r="CF39" s="131"/>
      <c r="CG39" s="131"/>
      <c r="CH39" s="134"/>
      <c r="CI39" s="131"/>
      <c r="CJ39" s="131"/>
      <c r="CK39" s="114"/>
      <c r="CL39" s="135"/>
      <c r="CM39" s="136"/>
      <c r="CN39" s="114"/>
      <c r="CO39" s="116"/>
      <c r="CP39" s="137"/>
      <c r="CQ39" s="138"/>
      <c r="CR39" s="116"/>
      <c r="CS39" s="116"/>
      <c r="CT39" s="139"/>
      <c r="CU39" s="114"/>
      <c r="CV39" s="114"/>
      <c r="CW39" s="114"/>
      <c r="CX39" s="114"/>
    </row>
    <row r="40" spans="1:102" ht="15" x14ac:dyDescent="0.25">
      <c r="A40" s="117"/>
      <c r="B40" s="118">
        <f>+B39+1</f>
        <v>32</v>
      </c>
      <c r="C40" s="119">
        <v>32</v>
      </c>
      <c r="D40" s="120"/>
      <c r="E40" s="121" t="s">
        <v>105</v>
      </c>
      <c r="F40" s="122" t="s">
        <v>23</v>
      </c>
      <c r="G40" s="123">
        <v>4.4000000000000004</v>
      </c>
      <c r="H40" s="53">
        <v>4</v>
      </c>
      <c r="I40" s="141">
        <v>0</v>
      </c>
      <c r="J40" s="124">
        <f t="shared" si="7"/>
        <v>4.4000000000000004</v>
      </c>
      <c r="K40" s="125">
        <v>0</v>
      </c>
      <c r="L40" s="125">
        <v>0</v>
      </c>
      <c r="M40" s="54">
        <v>4.5880000000000001</v>
      </c>
      <c r="N40" s="55">
        <f t="shared" si="0"/>
        <v>1.0427272727272727</v>
      </c>
      <c r="O40" s="57">
        <v>0</v>
      </c>
      <c r="P40" s="55">
        <f t="shared" si="3"/>
        <v>0</v>
      </c>
      <c r="Q40" s="57">
        <v>0</v>
      </c>
      <c r="R40" s="55">
        <f t="shared" si="4"/>
        <v>0</v>
      </c>
      <c r="S40" s="57">
        <v>0</v>
      </c>
      <c r="T40" s="55">
        <f t="shared" si="1"/>
        <v>0</v>
      </c>
      <c r="U40" s="58"/>
      <c r="V40" s="126" t="s">
        <v>18</v>
      </c>
      <c r="W40" s="127" t="s">
        <v>485</v>
      </c>
      <c r="X40" s="106"/>
      <c r="Y40" s="107"/>
      <c r="Z40" s="108"/>
      <c r="AA40" s="108"/>
      <c r="AB40" s="108"/>
      <c r="AC40" s="109"/>
      <c r="AD40" s="109"/>
      <c r="AE40" s="110"/>
      <c r="AF40" s="128">
        <f t="shared" si="2"/>
        <v>-0.18799999999999972</v>
      </c>
      <c r="AG40" s="129"/>
      <c r="AH40" s="59"/>
      <c r="AI40" s="60" t="s">
        <v>65</v>
      </c>
      <c r="AJ40" s="60"/>
      <c r="AK40" s="60"/>
      <c r="AL40" s="60"/>
      <c r="AM40" s="130"/>
      <c r="AN40" s="131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33"/>
      <c r="BF40" s="114"/>
      <c r="BG40" s="29"/>
      <c r="BH40" s="114"/>
      <c r="BI40" s="114"/>
      <c r="BJ40" s="114"/>
      <c r="BK40" s="114"/>
      <c r="BL40" s="133"/>
      <c r="BM40" s="28"/>
      <c r="BN40" s="133"/>
      <c r="BO40" s="133"/>
      <c r="BP40" s="114"/>
      <c r="BQ40" s="114"/>
      <c r="BR40" s="28"/>
      <c r="BS40" s="28"/>
      <c r="BT40" s="28"/>
      <c r="BU40" s="28"/>
      <c r="BV40" s="28"/>
      <c r="BW40" s="28"/>
      <c r="BX40" s="133"/>
      <c r="BY40" s="131"/>
      <c r="BZ40" s="134"/>
      <c r="CA40" s="131"/>
      <c r="CB40" s="131"/>
      <c r="CC40" s="134"/>
      <c r="CD40" s="131"/>
      <c r="CE40" s="134"/>
      <c r="CF40" s="131"/>
      <c r="CG40" s="131"/>
      <c r="CH40" s="134"/>
      <c r="CI40" s="131"/>
      <c r="CJ40" s="131"/>
      <c r="CK40" s="114"/>
      <c r="CL40" s="135"/>
      <c r="CM40" s="136"/>
      <c r="CN40" s="114"/>
      <c r="CO40" s="116"/>
      <c r="CP40" s="137"/>
      <c r="CQ40" s="138"/>
      <c r="CR40" s="116"/>
      <c r="CS40" s="116"/>
      <c r="CT40" s="139"/>
      <c r="CU40" s="114"/>
      <c r="CV40" s="114"/>
      <c r="CW40" s="114"/>
      <c r="CX40" s="114"/>
    </row>
    <row r="41" spans="1:102" ht="15" x14ac:dyDescent="0.25">
      <c r="A41" s="117"/>
      <c r="B41" s="118">
        <f t="shared" ref="B41:B48" si="8">+B40+1</f>
        <v>33</v>
      </c>
      <c r="C41" s="119">
        <v>33</v>
      </c>
      <c r="D41" s="120"/>
      <c r="E41" s="121" t="s">
        <v>106</v>
      </c>
      <c r="F41" s="122" t="s">
        <v>107</v>
      </c>
      <c r="G41" s="123">
        <v>15</v>
      </c>
      <c r="H41" s="53">
        <v>4.5</v>
      </c>
      <c r="I41" s="148">
        <v>1.7000000000000001E-2</v>
      </c>
      <c r="J41" s="124">
        <v>14.983000000000001</v>
      </c>
      <c r="K41" s="125">
        <v>0</v>
      </c>
      <c r="L41" s="125">
        <v>0</v>
      </c>
      <c r="M41" s="54">
        <v>13.656000000000001</v>
      </c>
      <c r="N41" s="55">
        <f t="shared" si="0"/>
        <v>0.91039999999999999</v>
      </c>
      <c r="O41" s="57">
        <v>1.6</v>
      </c>
      <c r="P41" s="55">
        <f t="shared" si="3"/>
        <v>0.10666666666666667</v>
      </c>
      <c r="Q41" s="57">
        <v>0</v>
      </c>
      <c r="R41" s="55">
        <f t="shared" si="4"/>
        <v>0</v>
      </c>
      <c r="S41" s="57">
        <v>0</v>
      </c>
      <c r="T41" s="55">
        <f t="shared" ref="T41:T72" si="9">S41/G41</f>
        <v>0</v>
      </c>
      <c r="U41" s="58"/>
      <c r="V41" s="126" t="s">
        <v>18</v>
      </c>
      <c r="W41" s="127" t="s">
        <v>485</v>
      </c>
      <c r="X41" s="106"/>
      <c r="Y41" s="107"/>
      <c r="Z41" s="108"/>
      <c r="AA41" s="108"/>
      <c r="AB41" s="108"/>
      <c r="AC41" s="109"/>
      <c r="AD41" s="109"/>
      <c r="AE41" s="110"/>
      <c r="AF41" s="128">
        <f t="shared" si="2"/>
        <v>-0.25600000000000023</v>
      </c>
      <c r="AG41" s="129"/>
      <c r="AH41" s="59"/>
      <c r="AI41" s="60"/>
      <c r="AJ41" s="60" t="s">
        <v>65</v>
      </c>
      <c r="AK41" s="60"/>
      <c r="AL41" s="60"/>
      <c r="AM41" s="130"/>
      <c r="AN41" s="131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29"/>
      <c r="BH41" s="114"/>
      <c r="BI41" s="114"/>
      <c r="BJ41" s="114"/>
      <c r="BK41" s="114"/>
      <c r="BL41" s="133"/>
      <c r="BM41" s="28"/>
      <c r="BN41" s="133"/>
      <c r="BO41" s="133"/>
      <c r="BP41" s="114"/>
      <c r="BQ41" s="114"/>
      <c r="BR41" s="28"/>
      <c r="BS41" s="28"/>
      <c r="BT41" s="28"/>
      <c r="BU41" s="28"/>
      <c r="BV41" s="28"/>
      <c r="BW41" s="28"/>
      <c r="BX41" s="133"/>
      <c r="BY41" s="131"/>
      <c r="BZ41" s="134"/>
      <c r="CA41" s="131"/>
      <c r="CB41" s="131"/>
      <c r="CC41" s="134"/>
      <c r="CD41" s="131"/>
      <c r="CE41" s="134"/>
      <c r="CF41" s="131"/>
      <c r="CG41" s="131"/>
      <c r="CH41" s="134"/>
      <c r="CI41" s="131"/>
      <c r="CJ41" s="131"/>
      <c r="CK41" s="114"/>
      <c r="CL41" s="135"/>
      <c r="CM41" s="136"/>
      <c r="CN41" s="114"/>
      <c r="CO41" s="149"/>
      <c r="CP41" s="137"/>
      <c r="CQ41" s="138"/>
      <c r="CR41" s="116"/>
      <c r="CS41" s="116"/>
      <c r="CT41" s="139"/>
      <c r="CU41" s="114"/>
      <c r="CV41" s="114"/>
      <c r="CW41" s="114"/>
      <c r="CX41" s="114"/>
    </row>
    <row r="42" spans="1:102" ht="15" x14ac:dyDescent="0.25">
      <c r="A42" s="117"/>
      <c r="B42" s="118">
        <f t="shared" si="8"/>
        <v>34</v>
      </c>
      <c r="C42" s="119">
        <v>34</v>
      </c>
      <c r="D42" s="120"/>
      <c r="E42" s="121" t="s">
        <v>108</v>
      </c>
      <c r="F42" s="122" t="s">
        <v>109</v>
      </c>
      <c r="G42" s="123">
        <v>10.7</v>
      </c>
      <c r="H42" s="53">
        <v>3.5</v>
      </c>
      <c r="I42" s="141">
        <v>0</v>
      </c>
      <c r="J42" s="124">
        <f>G42</f>
        <v>10.7</v>
      </c>
      <c r="K42" s="125">
        <v>0</v>
      </c>
      <c r="L42" s="125">
        <v>0</v>
      </c>
      <c r="M42" s="54">
        <v>10.583</v>
      </c>
      <c r="N42" s="55">
        <f t="shared" si="0"/>
        <v>0.98906542056074775</v>
      </c>
      <c r="O42" s="57">
        <v>0.2</v>
      </c>
      <c r="P42" s="55">
        <f t="shared" si="3"/>
        <v>1.8691588785046731E-2</v>
      </c>
      <c r="Q42" s="57">
        <v>0</v>
      </c>
      <c r="R42" s="55">
        <f t="shared" si="4"/>
        <v>0</v>
      </c>
      <c r="S42" s="57">
        <v>0</v>
      </c>
      <c r="T42" s="55">
        <f t="shared" si="9"/>
        <v>0</v>
      </c>
      <c r="U42" s="58"/>
      <c r="V42" s="126" t="s">
        <v>18</v>
      </c>
      <c r="W42" s="127" t="s">
        <v>485</v>
      </c>
      <c r="X42" s="147">
        <v>1.56</v>
      </c>
      <c r="Y42" s="107"/>
      <c r="Z42" s="108"/>
      <c r="AA42" s="108"/>
      <c r="AB42" s="108"/>
      <c r="AC42" s="109"/>
      <c r="AD42" s="142">
        <f>G42-(M42+O42+Q42+S42)</f>
        <v>-8.3000000000000185E-2</v>
      </c>
      <c r="AE42" s="110">
        <v>-0.37604000000000015</v>
      </c>
      <c r="AF42" s="128">
        <f t="shared" si="2"/>
        <v>-8.3000000000000185E-2</v>
      </c>
      <c r="AG42" s="129"/>
      <c r="AH42" s="59"/>
      <c r="AI42" s="60"/>
      <c r="AJ42" s="60" t="s">
        <v>65</v>
      </c>
      <c r="AK42" s="60"/>
      <c r="AL42" s="60"/>
      <c r="AM42" s="130"/>
      <c r="AN42" s="131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33"/>
      <c r="BF42" s="114"/>
      <c r="BG42" s="33"/>
      <c r="BH42" s="114"/>
      <c r="BI42" s="114"/>
      <c r="BJ42" s="114"/>
      <c r="BK42" s="114"/>
      <c r="BL42" s="133"/>
      <c r="BM42" s="28"/>
      <c r="BN42" s="133"/>
      <c r="BO42" s="133"/>
      <c r="BP42" s="114"/>
      <c r="BQ42" s="114"/>
      <c r="BR42" s="28"/>
      <c r="BS42" s="28"/>
      <c r="BT42" s="28"/>
      <c r="BU42" s="28"/>
      <c r="BV42" s="28"/>
      <c r="BW42" s="28"/>
      <c r="BX42" s="133"/>
      <c r="BY42" s="131"/>
      <c r="BZ42" s="134"/>
      <c r="CA42" s="131"/>
      <c r="CB42" s="131"/>
      <c r="CC42" s="134"/>
      <c r="CD42" s="131"/>
      <c r="CE42" s="134"/>
      <c r="CF42" s="131"/>
      <c r="CG42" s="131"/>
      <c r="CH42" s="134"/>
      <c r="CI42" s="131"/>
      <c r="CJ42" s="131"/>
      <c r="CK42" s="114"/>
      <c r="CL42" s="135"/>
      <c r="CM42" s="136"/>
      <c r="CN42" s="114"/>
      <c r="CO42" s="116"/>
      <c r="CP42" s="137"/>
      <c r="CQ42" s="138"/>
      <c r="CR42" s="116"/>
      <c r="CS42" s="116"/>
      <c r="CT42" s="139"/>
      <c r="CU42" s="114"/>
      <c r="CV42" s="114"/>
      <c r="CW42" s="114"/>
      <c r="CX42" s="114"/>
    </row>
    <row r="43" spans="1:102" ht="15" x14ac:dyDescent="0.25">
      <c r="A43" s="117"/>
      <c r="B43" s="118">
        <f t="shared" si="8"/>
        <v>35</v>
      </c>
      <c r="C43" s="119">
        <v>35</v>
      </c>
      <c r="D43" s="120"/>
      <c r="E43" s="121" t="s">
        <v>110</v>
      </c>
      <c r="F43" s="122" t="s">
        <v>54</v>
      </c>
      <c r="G43" s="123">
        <v>3.5</v>
      </c>
      <c r="H43" s="53">
        <v>6</v>
      </c>
      <c r="I43" s="148">
        <v>9.6000000000000002E-2</v>
      </c>
      <c r="J43" s="124">
        <v>3.4039999999999999</v>
      </c>
      <c r="K43" s="125">
        <v>0</v>
      </c>
      <c r="L43" s="125">
        <v>0</v>
      </c>
      <c r="M43" s="54">
        <v>3.3140000000000001</v>
      </c>
      <c r="N43" s="55">
        <f t="shared" si="0"/>
        <v>0.94685714285714284</v>
      </c>
      <c r="O43" s="57">
        <v>0</v>
      </c>
      <c r="P43" s="55">
        <f t="shared" si="3"/>
        <v>0</v>
      </c>
      <c r="Q43" s="57">
        <v>0</v>
      </c>
      <c r="R43" s="55">
        <f t="shared" si="4"/>
        <v>0</v>
      </c>
      <c r="S43" s="57">
        <v>0</v>
      </c>
      <c r="T43" s="55">
        <f t="shared" si="9"/>
        <v>0</v>
      </c>
      <c r="U43" s="58"/>
      <c r="V43" s="126" t="s">
        <v>18</v>
      </c>
      <c r="W43" s="127" t="s">
        <v>485</v>
      </c>
      <c r="X43" s="106"/>
      <c r="Y43" s="107"/>
      <c r="Z43" s="108"/>
      <c r="AA43" s="108"/>
      <c r="AB43" s="108"/>
      <c r="AC43" s="109"/>
      <c r="AD43" s="109"/>
      <c r="AE43" s="110"/>
      <c r="AF43" s="128">
        <f t="shared" si="2"/>
        <v>0.18599999999999994</v>
      </c>
      <c r="AG43" s="129"/>
      <c r="AH43" s="59"/>
      <c r="AI43" s="60" t="s">
        <v>65</v>
      </c>
      <c r="AJ43" s="60"/>
      <c r="AK43" s="60"/>
      <c r="AL43" s="60"/>
      <c r="AM43" s="130"/>
      <c r="AN43" s="131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33"/>
      <c r="BF43" s="114"/>
      <c r="BG43" s="29"/>
      <c r="BH43" s="114"/>
      <c r="BI43" s="114"/>
      <c r="BJ43" s="114"/>
      <c r="BK43" s="114"/>
      <c r="BL43" s="114"/>
      <c r="BM43" s="28"/>
      <c r="BN43" s="133"/>
      <c r="BO43" s="133"/>
      <c r="BP43" s="133"/>
      <c r="BQ43" s="114"/>
      <c r="BR43" s="28"/>
      <c r="BS43" s="28"/>
      <c r="BT43" s="28"/>
      <c r="BU43" s="28"/>
      <c r="BV43" s="28"/>
      <c r="BW43" s="28"/>
      <c r="BX43" s="133"/>
      <c r="BY43" s="131"/>
      <c r="BZ43" s="134"/>
      <c r="CA43" s="131"/>
      <c r="CB43" s="131"/>
      <c r="CC43" s="134"/>
      <c r="CD43" s="131"/>
      <c r="CE43" s="134"/>
      <c r="CF43" s="131"/>
      <c r="CG43" s="131"/>
      <c r="CH43" s="134"/>
      <c r="CI43" s="131"/>
      <c r="CJ43" s="131"/>
      <c r="CK43" s="114"/>
      <c r="CL43" s="135"/>
      <c r="CM43" s="136"/>
      <c r="CN43" s="114"/>
      <c r="CO43" s="116"/>
      <c r="CP43" s="137"/>
      <c r="CQ43" s="138"/>
      <c r="CR43" s="116"/>
      <c r="CS43" s="116"/>
      <c r="CT43" s="139"/>
      <c r="CU43" s="114"/>
      <c r="CV43" s="114"/>
      <c r="CW43" s="114"/>
      <c r="CX43" s="114"/>
    </row>
    <row r="44" spans="1:102" ht="15" x14ac:dyDescent="0.25">
      <c r="A44" s="117"/>
      <c r="B44" s="118">
        <f t="shared" si="8"/>
        <v>36</v>
      </c>
      <c r="C44" s="119">
        <v>36</v>
      </c>
      <c r="D44" s="120"/>
      <c r="E44" s="121" t="s">
        <v>111</v>
      </c>
      <c r="F44" s="122" t="s">
        <v>34</v>
      </c>
      <c r="G44" s="123">
        <v>3.11</v>
      </c>
      <c r="H44" s="53">
        <v>5</v>
      </c>
      <c r="I44" s="141">
        <v>0</v>
      </c>
      <c r="J44" s="124">
        <f t="shared" si="7"/>
        <v>3.11</v>
      </c>
      <c r="K44" s="125">
        <v>0</v>
      </c>
      <c r="L44" s="125">
        <v>0</v>
      </c>
      <c r="M44" s="54">
        <v>3.0859999999999999</v>
      </c>
      <c r="N44" s="55">
        <f t="shared" si="0"/>
        <v>0.99228295819935686</v>
      </c>
      <c r="O44" s="57">
        <v>0</v>
      </c>
      <c r="P44" s="55">
        <f t="shared" si="3"/>
        <v>0</v>
      </c>
      <c r="Q44" s="57">
        <v>0</v>
      </c>
      <c r="R44" s="55">
        <f t="shared" si="4"/>
        <v>0</v>
      </c>
      <c r="S44" s="57">
        <v>0</v>
      </c>
      <c r="T44" s="55">
        <f t="shared" si="9"/>
        <v>0</v>
      </c>
      <c r="U44" s="58"/>
      <c r="V44" s="126" t="s">
        <v>18</v>
      </c>
      <c r="W44" s="127" t="s">
        <v>485</v>
      </c>
      <c r="X44" s="106">
        <v>1.1739999999999999</v>
      </c>
      <c r="Y44" s="107"/>
      <c r="Z44" s="108"/>
      <c r="AA44" s="108"/>
      <c r="AB44" s="108"/>
      <c r="AC44" s="109"/>
      <c r="AD44" s="109"/>
      <c r="AE44" s="110"/>
      <c r="AF44" s="128">
        <f t="shared" si="2"/>
        <v>2.4000000000000021E-2</v>
      </c>
      <c r="AG44" s="129"/>
      <c r="AH44" s="59"/>
      <c r="AI44" s="60" t="s">
        <v>65</v>
      </c>
      <c r="AJ44" s="60"/>
      <c r="AK44" s="60"/>
      <c r="AL44" s="60" t="s">
        <v>65</v>
      </c>
      <c r="AM44" s="130"/>
      <c r="AN44" s="131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29"/>
      <c r="BH44" s="114"/>
      <c r="BI44" s="114"/>
      <c r="BJ44" s="114"/>
      <c r="BK44" s="114"/>
      <c r="BL44" s="133"/>
      <c r="BM44" s="28"/>
      <c r="BN44" s="133"/>
      <c r="BO44" s="133"/>
      <c r="BP44" s="114"/>
      <c r="BQ44" s="114"/>
      <c r="BR44" s="28"/>
      <c r="BS44" s="28"/>
      <c r="BT44" s="28"/>
      <c r="BU44" s="28"/>
      <c r="BV44" s="28"/>
      <c r="BW44" s="28"/>
      <c r="BX44" s="133"/>
      <c r="BY44" s="131"/>
      <c r="BZ44" s="134"/>
      <c r="CA44" s="131"/>
      <c r="CB44" s="131"/>
      <c r="CC44" s="134"/>
      <c r="CD44" s="131"/>
      <c r="CE44" s="134"/>
      <c r="CF44" s="131"/>
      <c r="CG44" s="131"/>
      <c r="CH44" s="134"/>
      <c r="CI44" s="131"/>
      <c r="CJ44" s="131"/>
      <c r="CK44" s="114"/>
      <c r="CL44" s="135"/>
      <c r="CM44" s="136"/>
      <c r="CN44" s="114"/>
      <c r="CO44" s="116"/>
      <c r="CP44" s="137"/>
      <c r="CQ44" s="138"/>
      <c r="CR44" s="116"/>
      <c r="CS44" s="116"/>
      <c r="CT44" s="139"/>
      <c r="CU44" s="114"/>
      <c r="CV44" s="114"/>
      <c r="CW44" s="114"/>
      <c r="CX44" s="114"/>
    </row>
    <row r="45" spans="1:102" ht="15" x14ac:dyDescent="0.25">
      <c r="A45" s="117"/>
      <c r="B45" s="118">
        <f t="shared" si="8"/>
        <v>37</v>
      </c>
      <c r="C45" s="119">
        <v>37</v>
      </c>
      <c r="D45" s="120"/>
      <c r="E45" s="121" t="s">
        <v>112</v>
      </c>
      <c r="F45" s="122" t="s">
        <v>26</v>
      </c>
      <c r="G45" s="123">
        <v>6.18</v>
      </c>
      <c r="H45" s="53">
        <v>5</v>
      </c>
      <c r="I45" s="141">
        <v>0</v>
      </c>
      <c r="J45" s="124">
        <f t="shared" si="7"/>
        <v>6.18</v>
      </c>
      <c r="K45" s="125">
        <v>0</v>
      </c>
      <c r="L45" s="125">
        <v>0</v>
      </c>
      <c r="M45" s="54">
        <v>6.0430000000000001</v>
      </c>
      <c r="N45" s="55">
        <f t="shared" si="0"/>
        <v>0.97783171521035606</v>
      </c>
      <c r="O45" s="57">
        <v>0</v>
      </c>
      <c r="P45" s="55">
        <f t="shared" si="3"/>
        <v>0</v>
      </c>
      <c r="Q45" s="57">
        <v>0.2</v>
      </c>
      <c r="R45" s="55">
        <f t="shared" si="4"/>
        <v>3.236245954692557E-2</v>
      </c>
      <c r="S45" s="57">
        <v>0</v>
      </c>
      <c r="T45" s="55">
        <f t="shared" si="9"/>
        <v>0</v>
      </c>
      <c r="U45" s="58"/>
      <c r="V45" s="126" t="s">
        <v>18</v>
      </c>
      <c r="W45" s="127" t="s">
        <v>485</v>
      </c>
      <c r="X45" s="106"/>
      <c r="Y45" s="107"/>
      <c r="Z45" s="108"/>
      <c r="AA45" s="108"/>
      <c r="AB45" s="108"/>
      <c r="AC45" s="109"/>
      <c r="AD45" s="109"/>
      <c r="AE45" s="110"/>
      <c r="AF45" s="128">
        <f t="shared" si="2"/>
        <v>-6.3000000000000611E-2</v>
      </c>
      <c r="AG45" s="129"/>
      <c r="AH45" s="129"/>
      <c r="AI45" s="126"/>
      <c r="AJ45" s="126" t="s">
        <v>65</v>
      </c>
      <c r="AK45" s="150"/>
      <c r="AL45" s="150"/>
      <c r="AM45" s="130"/>
      <c r="AN45" s="131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33"/>
      <c r="BF45" s="114"/>
      <c r="BG45" s="30"/>
      <c r="BH45" s="114"/>
      <c r="BI45" s="114"/>
      <c r="BJ45" s="114"/>
      <c r="BK45" s="114"/>
      <c r="BL45" s="133"/>
      <c r="BM45" s="28"/>
      <c r="BN45" s="133"/>
      <c r="BO45" s="133"/>
      <c r="BP45" s="114"/>
      <c r="BQ45" s="114"/>
      <c r="BR45" s="28"/>
      <c r="BS45" s="28"/>
      <c r="BT45" s="28"/>
      <c r="BU45" s="28"/>
      <c r="BV45" s="28"/>
      <c r="BW45" s="28"/>
      <c r="BX45" s="133"/>
      <c r="BY45" s="131"/>
      <c r="BZ45" s="134"/>
      <c r="CA45" s="131"/>
      <c r="CB45" s="131"/>
      <c r="CC45" s="134"/>
      <c r="CD45" s="131"/>
      <c r="CE45" s="134"/>
      <c r="CF45" s="131"/>
      <c r="CG45" s="131"/>
      <c r="CH45" s="134"/>
      <c r="CI45" s="131"/>
      <c r="CJ45" s="131"/>
      <c r="CK45" s="114"/>
      <c r="CL45" s="135"/>
      <c r="CM45" s="136"/>
      <c r="CN45" s="114"/>
      <c r="CO45" s="116"/>
      <c r="CP45" s="137"/>
      <c r="CQ45" s="138"/>
      <c r="CR45" s="116"/>
      <c r="CS45" s="116"/>
      <c r="CT45" s="139"/>
      <c r="CU45" s="114"/>
      <c r="CV45" s="114"/>
      <c r="CW45" s="114"/>
      <c r="CX45" s="114"/>
    </row>
    <row r="46" spans="1:102" ht="15" x14ac:dyDescent="0.25">
      <c r="A46" s="117"/>
      <c r="B46" s="118">
        <f t="shared" si="8"/>
        <v>38</v>
      </c>
      <c r="C46" s="119">
        <v>38</v>
      </c>
      <c r="D46" s="120"/>
      <c r="E46" s="121" t="s">
        <v>35</v>
      </c>
      <c r="F46" s="122" t="s">
        <v>17</v>
      </c>
      <c r="G46" s="123">
        <v>2.4</v>
      </c>
      <c r="H46" s="53">
        <v>3.5</v>
      </c>
      <c r="I46" s="141">
        <v>0</v>
      </c>
      <c r="J46" s="124">
        <f t="shared" si="7"/>
        <v>2.4</v>
      </c>
      <c r="K46" s="125">
        <v>0</v>
      </c>
      <c r="L46" s="125">
        <v>0</v>
      </c>
      <c r="M46" s="54">
        <v>2.6360000000000001</v>
      </c>
      <c r="N46" s="55">
        <f t="shared" si="0"/>
        <v>1.0983333333333334</v>
      </c>
      <c r="O46" s="57">
        <v>0</v>
      </c>
      <c r="P46" s="55">
        <f t="shared" si="3"/>
        <v>0</v>
      </c>
      <c r="Q46" s="57">
        <v>0</v>
      </c>
      <c r="R46" s="55">
        <f t="shared" si="4"/>
        <v>0</v>
      </c>
      <c r="S46" s="57">
        <v>0</v>
      </c>
      <c r="T46" s="55">
        <f t="shared" si="9"/>
        <v>0</v>
      </c>
      <c r="U46" s="58"/>
      <c r="V46" s="126" t="s">
        <v>18</v>
      </c>
      <c r="W46" s="127" t="s">
        <v>485</v>
      </c>
      <c r="X46" s="106"/>
      <c r="Y46" s="107"/>
      <c r="Z46" s="151">
        <f>M46+O46+Q46+S46</f>
        <v>2.6360000000000001</v>
      </c>
      <c r="AA46" s="108">
        <v>2.4569999999999999</v>
      </c>
      <c r="AB46" s="108"/>
      <c r="AC46" s="109"/>
      <c r="AD46" s="109"/>
      <c r="AE46" s="110"/>
      <c r="AF46" s="128">
        <f t="shared" si="2"/>
        <v>-0.23600000000000021</v>
      </c>
      <c r="AG46" s="129"/>
      <c r="AH46" s="129"/>
      <c r="AI46" s="126" t="s">
        <v>65</v>
      </c>
      <c r="AJ46" s="126"/>
      <c r="AK46" s="150"/>
      <c r="AL46" s="150"/>
      <c r="AM46" s="130"/>
      <c r="AN46" s="131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30"/>
      <c r="BH46" s="114"/>
      <c r="BI46" s="114"/>
      <c r="BJ46" s="114"/>
      <c r="BK46" s="114"/>
      <c r="BL46" s="133"/>
      <c r="BM46" s="28"/>
      <c r="BN46" s="133"/>
      <c r="BO46" s="133"/>
      <c r="BP46" s="114"/>
      <c r="BQ46" s="114"/>
      <c r="BR46" s="28"/>
      <c r="BS46" s="28"/>
      <c r="BT46" s="28"/>
      <c r="BU46" s="28"/>
      <c r="BV46" s="28"/>
      <c r="BW46" s="28"/>
      <c r="BX46" s="133"/>
      <c r="BY46" s="131"/>
      <c r="BZ46" s="134"/>
      <c r="CA46" s="131"/>
      <c r="CB46" s="131"/>
      <c r="CC46" s="134"/>
      <c r="CD46" s="131"/>
      <c r="CE46" s="134"/>
      <c r="CF46" s="131"/>
      <c r="CG46" s="131"/>
      <c r="CH46" s="134"/>
      <c r="CI46" s="131"/>
      <c r="CJ46" s="131"/>
      <c r="CK46" s="114"/>
      <c r="CL46" s="135"/>
      <c r="CM46" s="136"/>
      <c r="CN46" s="114"/>
      <c r="CO46" s="116"/>
      <c r="CP46" s="137"/>
      <c r="CQ46" s="138"/>
      <c r="CR46" s="116"/>
      <c r="CS46" s="116"/>
      <c r="CT46" s="139"/>
      <c r="CU46" s="114"/>
      <c r="CV46" s="114"/>
      <c r="CW46" s="114"/>
      <c r="CX46" s="114"/>
    </row>
    <row r="47" spans="1:102" ht="15" x14ac:dyDescent="0.25">
      <c r="A47" s="117"/>
      <c r="B47" s="118">
        <f t="shared" si="8"/>
        <v>39</v>
      </c>
      <c r="C47" s="119">
        <v>39</v>
      </c>
      <c r="D47" s="120"/>
      <c r="E47" s="121" t="s">
        <v>113</v>
      </c>
      <c r="F47" s="122" t="s">
        <v>27</v>
      </c>
      <c r="G47" s="123">
        <v>4.2</v>
      </c>
      <c r="H47" s="53">
        <v>3.5</v>
      </c>
      <c r="I47" s="141">
        <v>0</v>
      </c>
      <c r="J47" s="124">
        <v>2.7050000000000001</v>
      </c>
      <c r="K47" s="125">
        <v>0</v>
      </c>
      <c r="L47" s="152">
        <v>1.4950000000000001</v>
      </c>
      <c r="M47" s="54">
        <v>4.2930000000000001</v>
      </c>
      <c r="N47" s="55">
        <f t="shared" si="0"/>
        <v>1.0221428571428572</v>
      </c>
      <c r="O47" s="57">
        <v>0</v>
      </c>
      <c r="P47" s="55">
        <f t="shared" si="3"/>
        <v>0</v>
      </c>
      <c r="Q47" s="57">
        <v>0</v>
      </c>
      <c r="R47" s="55">
        <f t="shared" si="4"/>
        <v>0</v>
      </c>
      <c r="S47" s="57">
        <v>0</v>
      </c>
      <c r="T47" s="55">
        <f t="shared" si="9"/>
        <v>0</v>
      </c>
      <c r="U47" s="58"/>
      <c r="V47" s="126" t="s">
        <v>18</v>
      </c>
      <c r="W47" s="127" t="s">
        <v>485</v>
      </c>
      <c r="X47" s="106"/>
      <c r="Y47" s="107"/>
      <c r="Z47" s="108"/>
      <c r="AA47" s="108"/>
      <c r="AB47" s="108"/>
      <c r="AC47" s="109"/>
      <c r="AD47" s="109"/>
      <c r="AE47" s="110"/>
      <c r="AF47" s="128">
        <f t="shared" si="2"/>
        <v>-9.2999999999999972E-2</v>
      </c>
      <c r="AG47" s="129"/>
      <c r="AH47" s="129"/>
      <c r="AI47" s="150"/>
      <c r="AJ47" s="126" t="s">
        <v>65</v>
      </c>
      <c r="AK47" s="150"/>
      <c r="AL47" s="150"/>
      <c r="AM47" s="130"/>
      <c r="AN47" s="131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34"/>
      <c r="BH47" s="114"/>
      <c r="BI47" s="114"/>
      <c r="BJ47" s="114"/>
      <c r="BK47" s="114"/>
      <c r="BL47" s="133"/>
      <c r="BM47" s="28"/>
      <c r="BN47" s="133"/>
      <c r="BO47" s="133"/>
      <c r="BP47" s="114"/>
      <c r="BQ47" s="114"/>
      <c r="BR47" s="28"/>
      <c r="BS47" s="28"/>
      <c r="BT47" s="28"/>
      <c r="BU47" s="28"/>
      <c r="BV47" s="28"/>
      <c r="BW47" s="28"/>
      <c r="BX47" s="133"/>
      <c r="BY47" s="131"/>
      <c r="BZ47" s="134"/>
      <c r="CA47" s="131"/>
      <c r="CB47" s="131"/>
      <c r="CC47" s="134"/>
      <c r="CD47" s="131"/>
      <c r="CE47" s="134"/>
      <c r="CF47" s="131"/>
      <c r="CG47" s="131"/>
      <c r="CH47" s="134"/>
      <c r="CI47" s="131"/>
      <c r="CJ47" s="131"/>
      <c r="CK47" s="114"/>
      <c r="CL47" s="135"/>
      <c r="CM47" s="136"/>
      <c r="CN47" s="114"/>
      <c r="CO47" s="116"/>
      <c r="CP47" s="137"/>
      <c r="CQ47" s="138"/>
      <c r="CR47" s="116"/>
      <c r="CS47" s="116"/>
      <c r="CT47" s="139"/>
      <c r="CU47" s="114"/>
      <c r="CV47" s="114"/>
      <c r="CW47" s="114"/>
      <c r="CX47" s="114"/>
    </row>
    <row r="48" spans="1:102" ht="15" x14ac:dyDescent="0.25">
      <c r="A48" s="117"/>
      <c r="B48" s="118">
        <f t="shared" si="8"/>
        <v>40</v>
      </c>
      <c r="C48" s="119">
        <v>40</v>
      </c>
      <c r="D48" s="120"/>
      <c r="E48" s="121" t="s">
        <v>114</v>
      </c>
      <c r="F48" s="122" t="s">
        <v>36</v>
      </c>
      <c r="G48" s="123">
        <v>11</v>
      </c>
      <c r="H48" s="53">
        <v>3</v>
      </c>
      <c r="I48" s="141">
        <v>0</v>
      </c>
      <c r="J48" s="124">
        <f t="shared" si="7"/>
        <v>11</v>
      </c>
      <c r="K48" s="125">
        <v>0</v>
      </c>
      <c r="L48" s="125">
        <v>0</v>
      </c>
      <c r="M48" s="54">
        <v>3.2160000000000002</v>
      </c>
      <c r="N48" s="55">
        <f t="shared" si="0"/>
        <v>0.29236363636363638</v>
      </c>
      <c r="O48" s="57">
        <v>6</v>
      </c>
      <c r="P48" s="55">
        <f t="shared" si="3"/>
        <v>0.54545454545454541</v>
      </c>
      <c r="Q48" s="57">
        <v>0</v>
      </c>
      <c r="R48" s="55">
        <f t="shared" si="4"/>
        <v>0</v>
      </c>
      <c r="S48" s="57">
        <v>0</v>
      </c>
      <c r="T48" s="55">
        <f t="shared" si="9"/>
        <v>0</v>
      </c>
      <c r="U48" s="58"/>
      <c r="V48" s="126" t="s">
        <v>18</v>
      </c>
      <c r="W48" s="127" t="s">
        <v>485</v>
      </c>
      <c r="X48" s="106"/>
      <c r="Y48" s="107"/>
      <c r="Z48" s="108"/>
      <c r="AA48" s="108"/>
      <c r="AB48" s="108"/>
      <c r="AC48" s="109"/>
      <c r="AD48" s="109"/>
      <c r="AE48" s="110"/>
      <c r="AF48" s="128">
        <f t="shared" si="2"/>
        <v>1.7839999999999989</v>
      </c>
      <c r="AG48" s="129"/>
      <c r="AH48" s="129"/>
      <c r="AI48" s="150"/>
      <c r="AJ48" s="126" t="s">
        <v>65</v>
      </c>
      <c r="AK48" s="150"/>
      <c r="AL48" s="150"/>
      <c r="AM48" s="130"/>
      <c r="AN48" s="131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34"/>
      <c r="BH48" s="114"/>
      <c r="BI48" s="114"/>
      <c r="BJ48" s="114"/>
      <c r="BK48" s="114"/>
      <c r="BL48" s="133"/>
      <c r="BM48" s="28"/>
      <c r="BN48" s="133"/>
      <c r="BO48" s="133"/>
      <c r="BP48" s="114"/>
      <c r="BQ48" s="114"/>
      <c r="BR48" s="28"/>
      <c r="BS48" s="28"/>
      <c r="BT48" s="28"/>
      <c r="BU48" s="28"/>
      <c r="BV48" s="28"/>
      <c r="BW48" s="28"/>
      <c r="BX48" s="133"/>
      <c r="BY48" s="131"/>
      <c r="BZ48" s="134"/>
      <c r="CA48" s="131"/>
      <c r="CB48" s="131"/>
      <c r="CC48" s="134"/>
      <c r="CD48" s="131"/>
      <c r="CE48" s="134"/>
      <c r="CF48" s="131"/>
      <c r="CG48" s="131"/>
      <c r="CH48" s="134"/>
      <c r="CI48" s="131"/>
      <c r="CJ48" s="131"/>
      <c r="CK48" s="114"/>
      <c r="CL48" s="135"/>
      <c r="CM48" s="136"/>
      <c r="CN48" s="114"/>
      <c r="CO48" s="116"/>
      <c r="CP48" s="137"/>
      <c r="CQ48" s="138"/>
      <c r="CR48" s="116"/>
      <c r="CS48" s="116"/>
      <c r="CT48" s="139"/>
      <c r="CU48" s="114"/>
      <c r="CV48" s="114"/>
      <c r="CW48" s="114"/>
      <c r="CX48" s="114"/>
    </row>
    <row r="49" spans="1:102" ht="15" x14ac:dyDescent="0.25">
      <c r="A49" s="117"/>
      <c r="B49" s="118">
        <f>+B48+1</f>
        <v>41</v>
      </c>
      <c r="C49" s="119">
        <v>41</v>
      </c>
      <c r="D49" s="120"/>
      <c r="E49" s="121" t="s">
        <v>115</v>
      </c>
      <c r="F49" s="122" t="s">
        <v>24</v>
      </c>
      <c r="G49" s="123">
        <v>4.0999999999999996</v>
      </c>
      <c r="H49" s="53">
        <v>4</v>
      </c>
      <c r="I49" s="141">
        <v>0</v>
      </c>
      <c r="J49" s="124">
        <f t="shared" si="7"/>
        <v>4.0999999999999996</v>
      </c>
      <c r="K49" s="125">
        <v>0</v>
      </c>
      <c r="L49" s="125">
        <v>0</v>
      </c>
      <c r="M49" s="54">
        <v>0.72799999999999998</v>
      </c>
      <c r="N49" s="55">
        <f t="shared" si="0"/>
        <v>0.17756097560975612</v>
      </c>
      <c r="O49" s="57">
        <v>3.2</v>
      </c>
      <c r="P49" s="55">
        <f t="shared" si="3"/>
        <v>0.78048780487804892</v>
      </c>
      <c r="Q49" s="57">
        <v>0</v>
      </c>
      <c r="R49" s="55">
        <f t="shared" si="4"/>
        <v>0</v>
      </c>
      <c r="S49" s="57">
        <v>0</v>
      </c>
      <c r="T49" s="55">
        <f t="shared" si="9"/>
        <v>0</v>
      </c>
      <c r="U49" s="58"/>
      <c r="V49" s="126" t="s">
        <v>18</v>
      </c>
      <c r="W49" s="127" t="s">
        <v>485</v>
      </c>
      <c r="X49" s="106"/>
      <c r="Y49" s="107">
        <v>0.51200000000000001</v>
      </c>
      <c r="Z49" s="108"/>
      <c r="AA49" s="108"/>
      <c r="AB49" s="108"/>
      <c r="AC49" s="109"/>
      <c r="AD49" s="109"/>
      <c r="AE49" s="110"/>
      <c r="AF49" s="128">
        <f t="shared" si="2"/>
        <v>0.17199999999999971</v>
      </c>
      <c r="AG49" s="129"/>
      <c r="AH49" s="153"/>
      <c r="AI49" s="126" t="s">
        <v>65</v>
      </c>
      <c r="AJ49" s="126"/>
      <c r="AK49" s="126"/>
      <c r="AL49" s="126"/>
      <c r="AM49" s="130"/>
      <c r="AN49" s="131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29"/>
      <c r="BH49" s="114"/>
      <c r="BI49" s="114"/>
      <c r="BJ49" s="114"/>
      <c r="BK49" s="114"/>
      <c r="BL49" s="133"/>
      <c r="BM49" s="28"/>
      <c r="BN49" s="133"/>
      <c r="BO49" s="133"/>
      <c r="BP49" s="114"/>
      <c r="BQ49" s="114"/>
      <c r="BR49" s="28"/>
      <c r="BS49" s="28"/>
      <c r="BT49" s="28"/>
      <c r="BU49" s="28"/>
      <c r="BV49" s="28"/>
      <c r="BW49" s="28"/>
      <c r="BX49" s="133"/>
      <c r="BY49" s="131"/>
      <c r="BZ49" s="134"/>
      <c r="CA49" s="131"/>
      <c r="CB49" s="131"/>
      <c r="CC49" s="134"/>
      <c r="CD49" s="131"/>
      <c r="CE49" s="134"/>
      <c r="CF49" s="131"/>
      <c r="CG49" s="131"/>
      <c r="CH49" s="134"/>
      <c r="CI49" s="131"/>
      <c r="CJ49" s="131"/>
      <c r="CK49" s="114"/>
      <c r="CL49" s="135"/>
      <c r="CM49" s="136"/>
      <c r="CN49" s="114"/>
      <c r="CO49" s="116"/>
      <c r="CP49" s="137"/>
      <c r="CQ49" s="138"/>
      <c r="CR49" s="116"/>
      <c r="CS49" s="116"/>
      <c r="CT49" s="139"/>
      <c r="CU49" s="114"/>
      <c r="CV49" s="114"/>
      <c r="CW49" s="114"/>
      <c r="CX49" s="114"/>
    </row>
    <row r="50" spans="1:102" ht="13.9" customHeight="1" x14ac:dyDescent="0.25">
      <c r="A50" s="117"/>
      <c r="B50" s="118">
        <f>+B49+1</f>
        <v>42</v>
      </c>
      <c r="C50" s="119">
        <v>42</v>
      </c>
      <c r="D50" s="120"/>
      <c r="E50" s="121" t="s">
        <v>116</v>
      </c>
      <c r="F50" s="122" t="s">
        <v>22</v>
      </c>
      <c r="G50" s="123">
        <v>7</v>
      </c>
      <c r="H50" s="53">
        <v>4</v>
      </c>
      <c r="I50" s="141">
        <v>0</v>
      </c>
      <c r="J50" s="124">
        <f t="shared" si="7"/>
        <v>7</v>
      </c>
      <c r="K50" s="125">
        <v>0</v>
      </c>
      <c r="L50" s="125">
        <v>0</v>
      </c>
      <c r="M50" s="54">
        <v>1.2</v>
      </c>
      <c r="N50" s="55">
        <f t="shared" si="0"/>
        <v>0.17142857142857143</v>
      </c>
      <c r="O50" s="57">
        <v>5.7370000000000001</v>
      </c>
      <c r="P50" s="55">
        <f t="shared" si="3"/>
        <v>0.81957142857142862</v>
      </c>
      <c r="Q50" s="57">
        <v>0</v>
      </c>
      <c r="R50" s="55">
        <f t="shared" si="4"/>
        <v>0</v>
      </c>
      <c r="S50" s="57">
        <v>0</v>
      </c>
      <c r="T50" s="55">
        <f t="shared" si="9"/>
        <v>0</v>
      </c>
      <c r="U50" s="58"/>
      <c r="V50" s="126" t="s">
        <v>18</v>
      </c>
      <c r="W50" s="127" t="s">
        <v>485</v>
      </c>
      <c r="X50" s="106"/>
      <c r="Y50" s="107"/>
      <c r="Z50" s="108"/>
      <c r="AA50" s="108"/>
      <c r="AB50" s="108"/>
      <c r="AC50" s="109"/>
      <c r="AD50" s="109"/>
      <c r="AE50" s="110"/>
      <c r="AF50" s="128">
        <f t="shared" si="2"/>
        <v>6.2999999999999723E-2</v>
      </c>
      <c r="AG50" s="129"/>
      <c r="AH50" s="153"/>
      <c r="AI50" s="126"/>
      <c r="AJ50" s="126" t="s">
        <v>65</v>
      </c>
      <c r="AK50" s="126"/>
      <c r="AL50" s="126"/>
      <c r="AM50" s="130"/>
      <c r="AN50" s="131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33"/>
      <c r="BF50" s="114"/>
      <c r="BG50" s="29"/>
      <c r="BH50" s="114"/>
      <c r="BI50" s="114"/>
      <c r="BJ50" s="114"/>
      <c r="BK50" s="114"/>
      <c r="BL50" s="114"/>
      <c r="BM50" s="28"/>
      <c r="BN50" s="133"/>
      <c r="BO50" s="133"/>
      <c r="BP50" s="114"/>
      <c r="BQ50" s="114"/>
      <c r="BR50" s="28"/>
      <c r="BS50" s="28"/>
      <c r="BT50" s="28"/>
      <c r="BU50" s="28"/>
      <c r="BV50" s="28"/>
      <c r="BW50" s="28"/>
      <c r="BX50" s="133"/>
      <c r="BY50" s="131"/>
      <c r="BZ50" s="134"/>
      <c r="CA50" s="131"/>
      <c r="CB50" s="131"/>
      <c r="CC50" s="134"/>
      <c r="CD50" s="131"/>
      <c r="CE50" s="134"/>
      <c r="CF50" s="131"/>
      <c r="CG50" s="131"/>
      <c r="CH50" s="134"/>
      <c r="CI50" s="131"/>
      <c r="CJ50" s="131"/>
      <c r="CK50" s="114"/>
      <c r="CL50" s="135"/>
      <c r="CM50" s="136"/>
      <c r="CN50" s="114"/>
      <c r="CO50" s="116"/>
      <c r="CP50" s="137"/>
      <c r="CQ50" s="138"/>
      <c r="CR50" s="116"/>
      <c r="CS50" s="116"/>
      <c r="CT50" s="139"/>
      <c r="CU50" s="114"/>
      <c r="CV50" s="114"/>
      <c r="CW50" s="114"/>
      <c r="CX50" s="114"/>
    </row>
    <row r="51" spans="1:102" ht="15" x14ac:dyDescent="0.25">
      <c r="A51" s="117"/>
      <c r="B51" s="118">
        <f t="shared" ref="B51:B61" si="10">+B50+1</f>
        <v>43</v>
      </c>
      <c r="C51" s="119">
        <v>43</v>
      </c>
      <c r="D51" s="120"/>
      <c r="E51" s="121" t="s">
        <v>117</v>
      </c>
      <c r="F51" s="122" t="s">
        <v>30</v>
      </c>
      <c r="G51" s="123">
        <v>9.98</v>
      </c>
      <c r="H51" s="53">
        <v>4</v>
      </c>
      <c r="I51" s="141">
        <v>0</v>
      </c>
      <c r="J51" s="124">
        <f t="shared" si="7"/>
        <v>9.98</v>
      </c>
      <c r="K51" s="125">
        <v>0</v>
      </c>
      <c r="L51" s="125">
        <v>0</v>
      </c>
      <c r="M51" s="54">
        <v>9.43</v>
      </c>
      <c r="N51" s="55">
        <f t="shared" si="0"/>
        <v>0.94488977955911813</v>
      </c>
      <c r="O51" s="57">
        <v>0.6</v>
      </c>
      <c r="P51" s="55">
        <f t="shared" si="3"/>
        <v>6.0120240480961921E-2</v>
      </c>
      <c r="Q51" s="57">
        <v>0</v>
      </c>
      <c r="R51" s="55">
        <f t="shared" si="4"/>
        <v>0</v>
      </c>
      <c r="S51" s="57">
        <v>0</v>
      </c>
      <c r="T51" s="55">
        <f t="shared" si="9"/>
        <v>0</v>
      </c>
      <c r="U51" s="58"/>
      <c r="V51" s="126" t="s">
        <v>18</v>
      </c>
      <c r="W51" s="127" t="s">
        <v>485</v>
      </c>
      <c r="X51" s="106"/>
      <c r="Y51" s="107"/>
      <c r="Z51" s="108"/>
      <c r="AA51" s="108"/>
      <c r="AB51" s="108"/>
      <c r="AC51" s="109"/>
      <c r="AD51" s="109"/>
      <c r="AE51" s="110"/>
      <c r="AF51" s="128">
        <f t="shared" si="2"/>
        <v>-4.9999999999998934E-2</v>
      </c>
      <c r="AG51" s="129"/>
      <c r="AH51" s="153"/>
      <c r="AI51" s="126" t="s">
        <v>65</v>
      </c>
      <c r="AJ51" s="126"/>
      <c r="AK51" s="126"/>
      <c r="AL51" s="126"/>
      <c r="AM51" s="130"/>
      <c r="AN51" s="131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29"/>
      <c r="BH51" s="114"/>
      <c r="BI51" s="114"/>
      <c r="BJ51" s="114"/>
      <c r="BK51" s="114"/>
      <c r="BL51" s="114"/>
      <c r="BM51" s="28"/>
      <c r="BN51" s="133"/>
      <c r="BO51" s="133"/>
      <c r="BP51" s="133"/>
      <c r="BQ51" s="114"/>
      <c r="BR51" s="28"/>
      <c r="BS51" s="28"/>
      <c r="BT51" s="28"/>
      <c r="BU51" s="28"/>
      <c r="BV51" s="28"/>
      <c r="BW51" s="28"/>
      <c r="BX51" s="133"/>
      <c r="BY51" s="131"/>
      <c r="BZ51" s="134"/>
      <c r="CA51" s="131"/>
      <c r="CB51" s="131"/>
      <c r="CC51" s="134"/>
      <c r="CD51" s="131"/>
      <c r="CE51" s="134"/>
      <c r="CF51" s="131"/>
      <c r="CG51" s="131"/>
      <c r="CH51" s="134"/>
      <c r="CI51" s="131"/>
      <c r="CJ51" s="131"/>
      <c r="CK51" s="114"/>
      <c r="CL51" s="135"/>
      <c r="CM51" s="136"/>
      <c r="CN51" s="114"/>
      <c r="CO51" s="116"/>
      <c r="CP51" s="137"/>
      <c r="CQ51" s="138"/>
      <c r="CR51" s="116"/>
      <c r="CS51" s="116"/>
      <c r="CT51" s="139"/>
      <c r="CU51" s="114"/>
      <c r="CV51" s="114"/>
      <c r="CW51" s="114"/>
      <c r="CX51" s="114"/>
    </row>
    <row r="52" spans="1:102" ht="15" x14ac:dyDescent="0.25">
      <c r="A52" s="117"/>
      <c r="B52" s="118">
        <f t="shared" si="10"/>
        <v>44</v>
      </c>
      <c r="C52" s="119">
        <v>44</v>
      </c>
      <c r="D52" s="120"/>
      <c r="E52" s="121" t="s">
        <v>118</v>
      </c>
      <c r="F52" s="122" t="s">
        <v>25</v>
      </c>
      <c r="G52" s="123">
        <v>7.09</v>
      </c>
      <c r="H52" s="53">
        <v>4</v>
      </c>
      <c r="I52" s="141">
        <v>0</v>
      </c>
      <c r="J52" s="124">
        <f t="shared" si="7"/>
        <v>7.09</v>
      </c>
      <c r="K52" s="125">
        <v>0</v>
      </c>
      <c r="L52" s="125">
        <v>0</v>
      </c>
      <c r="M52" s="54">
        <v>5.3170000000000002</v>
      </c>
      <c r="N52" s="55">
        <f t="shared" si="0"/>
        <v>0.74992947813822286</v>
      </c>
      <c r="O52" s="57">
        <v>1.4</v>
      </c>
      <c r="P52" s="55">
        <f t="shared" si="3"/>
        <v>0.19746121297602257</v>
      </c>
      <c r="Q52" s="57">
        <v>0.4</v>
      </c>
      <c r="R52" s="55">
        <f t="shared" si="4"/>
        <v>5.6417489421720736E-2</v>
      </c>
      <c r="S52" s="57">
        <v>0</v>
      </c>
      <c r="T52" s="55">
        <f t="shared" si="9"/>
        <v>0</v>
      </c>
      <c r="U52" s="58"/>
      <c r="V52" s="126" t="s">
        <v>18</v>
      </c>
      <c r="W52" s="127" t="s">
        <v>485</v>
      </c>
      <c r="X52" s="106"/>
      <c r="Y52" s="107">
        <v>0.39900000000000002</v>
      </c>
      <c r="Z52" s="108"/>
      <c r="AA52" s="108"/>
      <c r="AB52" s="108"/>
      <c r="AC52" s="109"/>
      <c r="AD52" s="142">
        <f>+Q52+S52</f>
        <v>0.4</v>
      </c>
      <c r="AE52" s="110"/>
      <c r="AF52" s="128">
        <f t="shared" si="2"/>
        <v>-2.7000000000001023E-2</v>
      </c>
      <c r="AG52" s="129"/>
      <c r="AH52" s="153" t="s">
        <v>65</v>
      </c>
      <c r="AI52" s="126"/>
      <c r="AJ52" s="126"/>
      <c r="AK52" s="126"/>
      <c r="AL52" s="126"/>
      <c r="AM52" s="130"/>
      <c r="AN52" s="131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33"/>
      <c r="BF52" s="114"/>
      <c r="BG52" s="30"/>
      <c r="BH52" s="114"/>
      <c r="BI52" s="114"/>
      <c r="BJ52" s="114"/>
      <c r="BK52" s="114"/>
      <c r="BL52" s="154"/>
      <c r="BM52" s="28"/>
      <c r="BN52" s="133"/>
      <c r="BO52" s="133"/>
      <c r="BP52" s="114"/>
      <c r="BQ52" s="114"/>
      <c r="BR52" s="28"/>
      <c r="BS52" s="28"/>
      <c r="BT52" s="28"/>
      <c r="BU52" s="28"/>
      <c r="BV52" s="28"/>
      <c r="BW52" s="28"/>
      <c r="BX52" s="133"/>
      <c r="BY52" s="131"/>
      <c r="BZ52" s="134"/>
      <c r="CA52" s="131"/>
      <c r="CB52" s="131"/>
      <c r="CC52" s="134"/>
      <c r="CD52" s="131"/>
      <c r="CE52" s="134"/>
      <c r="CF52" s="131"/>
      <c r="CG52" s="131"/>
      <c r="CH52" s="134"/>
      <c r="CI52" s="131"/>
      <c r="CJ52" s="131"/>
      <c r="CK52" s="114"/>
      <c r="CL52" s="135"/>
      <c r="CM52" s="136"/>
      <c r="CN52" s="114"/>
      <c r="CO52" s="116"/>
      <c r="CP52" s="137"/>
      <c r="CQ52" s="138"/>
      <c r="CR52" s="116"/>
      <c r="CS52" s="116"/>
      <c r="CT52" s="139"/>
      <c r="CU52" s="114"/>
      <c r="CV52" s="114"/>
      <c r="CW52" s="114"/>
      <c r="CX52" s="114"/>
    </row>
    <row r="53" spans="1:102" ht="15" x14ac:dyDescent="0.25">
      <c r="A53" s="117"/>
      <c r="B53" s="118">
        <f t="shared" si="10"/>
        <v>45</v>
      </c>
      <c r="C53" s="119">
        <v>45</v>
      </c>
      <c r="D53" s="120"/>
      <c r="E53" s="121" t="s">
        <v>119</v>
      </c>
      <c r="F53" s="122" t="s">
        <v>120</v>
      </c>
      <c r="G53" s="123">
        <v>8.4600000000000009</v>
      </c>
      <c r="H53" s="53">
        <v>4.5</v>
      </c>
      <c r="I53" s="141">
        <v>0</v>
      </c>
      <c r="J53" s="124">
        <f t="shared" si="7"/>
        <v>8.4600000000000009</v>
      </c>
      <c r="K53" s="125">
        <v>0</v>
      </c>
      <c r="L53" s="125">
        <v>0</v>
      </c>
      <c r="M53" s="54">
        <v>6.7</v>
      </c>
      <c r="N53" s="55">
        <f t="shared" si="0"/>
        <v>0.79196217494089827</v>
      </c>
      <c r="O53" s="57">
        <v>1.8</v>
      </c>
      <c r="P53" s="55">
        <f t="shared" si="3"/>
        <v>0.21276595744680848</v>
      </c>
      <c r="Q53" s="57">
        <v>0</v>
      </c>
      <c r="R53" s="55">
        <f t="shared" si="4"/>
        <v>0</v>
      </c>
      <c r="S53" s="57">
        <v>0</v>
      </c>
      <c r="T53" s="55">
        <f t="shared" si="9"/>
        <v>0</v>
      </c>
      <c r="U53" s="58"/>
      <c r="V53" s="126" t="s">
        <v>18</v>
      </c>
      <c r="W53" s="127" t="s">
        <v>485</v>
      </c>
      <c r="X53" s="106"/>
      <c r="Y53" s="107">
        <v>2.2839999999999998</v>
      </c>
      <c r="Z53" s="108"/>
      <c r="AA53" s="108"/>
      <c r="AB53" s="108"/>
      <c r="AC53" s="109"/>
      <c r="AD53" s="109"/>
      <c r="AE53" s="110"/>
      <c r="AF53" s="128">
        <f t="shared" si="2"/>
        <v>-3.9999999999999147E-2</v>
      </c>
      <c r="AG53" s="129"/>
      <c r="AH53" s="153"/>
      <c r="AI53" s="126" t="s">
        <v>65</v>
      </c>
      <c r="AJ53" s="126"/>
      <c r="AK53" s="126"/>
      <c r="AL53" s="126"/>
      <c r="AM53" s="130"/>
      <c r="AN53" s="131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29"/>
      <c r="BH53" s="114"/>
      <c r="BI53" s="114"/>
      <c r="BJ53" s="114"/>
      <c r="BK53" s="114"/>
      <c r="BL53" s="114"/>
      <c r="BM53" s="28"/>
      <c r="BN53" s="133"/>
      <c r="BO53" s="133"/>
      <c r="BP53" s="114"/>
      <c r="BQ53" s="114"/>
      <c r="BR53" s="28"/>
      <c r="BS53" s="28"/>
      <c r="BT53" s="28"/>
      <c r="BU53" s="28"/>
      <c r="BV53" s="28"/>
      <c r="BW53" s="28"/>
      <c r="BX53" s="133"/>
      <c r="BY53" s="131"/>
      <c r="BZ53" s="134"/>
      <c r="CA53" s="131"/>
      <c r="CB53" s="131"/>
      <c r="CC53" s="134"/>
      <c r="CD53" s="131"/>
      <c r="CE53" s="134"/>
      <c r="CF53" s="131"/>
      <c r="CG53" s="131"/>
      <c r="CH53" s="134"/>
      <c r="CI53" s="131"/>
      <c r="CJ53" s="131"/>
      <c r="CK53" s="114"/>
      <c r="CL53" s="135"/>
      <c r="CM53" s="136"/>
      <c r="CN53" s="114"/>
      <c r="CO53" s="116"/>
      <c r="CP53" s="137"/>
      <c r="CQ53" s="138"/>
      <c r="CR53" s="116"/>
      <c r="CS53" s="116"/>
      <c r="CT53" s="139"/>
      <c r="CU53" s="114"/>
      <c r="CV53" s="114"/>
      <c r="CW53" s="114"/>
      <c r="CX53" s="114"/>
    </row>
    <row r="54" spans="1:102" ht="15" x14ac:dyDescent="0.25">
      <c r="A54" s="117"/>
      <c r="B54" s="118">
        <f t="shared" si="10"/>
        <v>46</v>
      </c>
      <c r="C54" s="119">
        <v>46</v>
      </c>
      <c r="D54" s="120"/>
      <c r="E54" s="121" t="s">
        <v>121</v>
      </c>
      <c r="F54" s="122" t="s">
        <v>122</v>
      </c>
      <c r="G54" s="123">
        <v>11.55</v>
      </c>
      <c r="H54" s="53">
        <v>4.5</v>
      </c>
      <c r="I54" s="148">
        <v>7.0000000000000001E-3</v>
      </c>
      <c r="J54" s="124">
        <v>11.542999999999999</v>
      </c>
      <c r="K54" s="125">
        <v>0</v>
      </c>
      <c r="L54" s="125">
        <v>0</v>
      </c>
      <c r="M54" s="54">
        <v>10.217000000000001</v>
      </c>
      <c r="N54" s="55">
        <f t="shared" si="0"/>
        <v>0.88458874458874459</v>
      </c>
      <c r="O54" s="57">
        <v>1</v>
      </c>
      <c r="P54" s="55">
        <f t="shared" si="3"/>
        <v>8.6580086580086577E-2</v>
      </c>
      <c r="Q54" s="57">
        <v>0</v>
      </c>
      <c r="R54" s="55">
        <f t="shared" si="4"/>
        <v>0</v>
      </c>
      <c r="S54" s="57">
        <v>0</v>
      </c>
      <c r="T54" s="55">
        <f t="shared" si="9"/>
        <v>0</v>
      </c>
      <c r="U54" s="58"/>
      <c r="V54" s="126" t="s">
        <v>18</v>
      </c>
      <c r="W54" s="127" t="s">
        <v>485</v>
      </c>
      <c r="X54" s="106"/>
      <c r="Y54" s="107">
        <v>0.79600000000000004</v>
      </c>
      <c r="Z54" s="108"/>
      <c r="AA54" s="108"/>
      <c r="AB54" s="108"/>
      <c r="AC54" s="109"/>
      <c r="AD54" s="142">
        <f>+Y54-S54</f>
        <v>0.79600000000000004</v>
      </c>
      <c r="AE54" s="110">
        <v>0.44417999999999996</v>
      </c>
      <c r="AF54" s="128">
        <f t="shared" si="2"/>
        <v>0.33300000000000018</v>
      </c>
      <c r="AG54" s="129"/>
      <c r="AH54" s="153"/>
      <c r="AI54" s="126" t="s">
        <v>65</v>
      </c>
      <c r="AJ54" s="126"/>
      <c r="AK54" s="126"/>
      <c r="AL54" s="126"/>
      <c r="AM54" s="130"/>
      <c r="AN54" s="131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33"/>
      <c r="BF54" s="114"/>
      <c r="BG54" s="30"/>
      <c r="BH54" s="114"/>
      <c r="BI54" s="114"/>
      <c r="BJ54" s="114"/>
      <c r="BK54" s="114"/>
      <c r="BL54" s="114"/>
      <c r="BM54" s="28"/>
      <c r="BN54" s="133"/>
      <c r="BO54" s="133"/>
      <c r="BP54" s="114"/>
      <c r="BQ54" s="114"/>
      <c r="BR54" s="28"/>
      <c r="BS54" s="28"/>
      <c r="BT54" s="28"/>
      <c r="BU54" s="28"/>
      <c r="BV54" s="28"/>
      <c r="BW54" s="28"/>
      <c r="BX54" s="133"/>
      <c r="BY54" s="131"/>
      <c r="BZ54" s="134"/>
      <c r="CA54" s="131"/>
      <c r="CB54" s="131"/>
      <c r="CC54" s="134"/>
      <c r="CD54" s="131"/>
      <c r="CE54" s="134"/>
      <c r="CF54" s="131"/>
      <c r="CG54" s="131"/>
      <c r="CH54" s="134"/>
      <c r="CI54" s="131"/>
      <c r="CJ54" s="131"/>
      <c r="CK54" s="114"/>
      <c r="CL54" s="135"/>
      <c r="CM54" s="136"/>
      <c r="CN54" s="114"/>
      <c r="CO54" s="116"/>
      <c r="CP54" s="137"/>
      <c r="CQ54" s="138"/>
      <c r="CR54" s="116"/>
      <c r="CS54" s="116"/>
      <c r="CT54" s="139"/>
      <c r="CU54" s="114"/>
      <c r="CV54" s="114"/>
      <c r="CW54" s="114"/>
      <c r="CX54" s="114"/>
    </row>
    <row r="55" spans="1:102" ht="15" x14ac:dyDescent="0.25">
      <c r="A55" s="117"/>
      <c r="B55" s="118">
        <f t="shared" si="10"/>
        <v>47</v>
      </c>
      <c r="C55" s="119">
        <v>47</v>
      </c>
      <c r="D55" s="120"/>
      <c r="E55" s="121" t="s">
        <v>123</v>
      </c>
      <c r="F55" s="122" t="s">
        <v>19</v>
      </c>
      <c r="G55" s="123">
        <v>6.46</v>
      </c>
      <c r="H55" s="53">
        <v>4.5</v>
      </c>
      <c r="I55" s="141">
        <v>0</v>
      </c>
      <c r="J55" s="124">
        <f t="shared" si="7"/>
        <v>6.46</v>
      </c>
      <c r="K55" s="125">
        <v>0</v>
      </c>
      <c r="L55" s="125">
        <v>0</v>
      </c>
      <c r="M55" s="54">
        <f>3.2+0.3</f>
        <v>3.5</v>
      </c>
      <c r="N55" s="55">
        <f t="shared" si="0"/>
        <v>0.54179566563467496</v>
      </c>
      <c r="O55" s="57">
        <v>2.4</v>
      </c>
      <c r="P55" s="55">
        <f t="shared" si="3"/>
        <v>0.37151702786377711</v>
      </c>
      <c r="Q55" s="57">
        <f>0.97-0.3</f>
        <v>0.66999999999999993</v>
      </c>
      <c r="R55" s="55">
        <f t="shared" si="4"/>
        <v>0.10371517027863776</v>
      </c>
      <c r="S55" s="57">
        <v>0</v>
      </c>
      <c r="T55" s="55">
        <f t="shared" si="9"/>
        <v>0</v>
      </c>
      <c r="U55" s="58"/>
      <c r="V55" s="126" t="s">
        <v>18</v>
      </c>
      <c r="W55" s="127" t="s">
        <v>485</v>
      </c>
      <c r="X55" s="106"/>
      <c r="Y55" s="107"/>
      <c r="Z55" s="108"/>
      <c r="AA55" s="108"/>
      <c r="AB55" s="108"/>
      <c r="AC55" s="109"/>
      <c r="AD55" s="109"/>
      <c r="AE55" s="110"/>
      <c r="AF55" s="128">
        <f t="shared" si="2"/>
        <v>-0.11000000000000032</v>
      </c>
      <c r="AG55" s="129"/>
      <c r="AH55" s="153"/>
      <c r="AI55" s="126" t="s">
        <v>65</v>
      </c>
      <c r="AJ55" s="126"/>
      <c r="AK55" s="126"/>
      <c r="AL55" s="126"/>
      <c r="AM55" s="130"/>
      <c r="AN55" s="131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33"/>
      <c r="BF55" s="114"/>
      <c r="BG55" s="29"/>
      <c r="BH55" s="114"/>
      <c r="BI55" s="114"/>
      <c r="BJ55" s="114"/>
      <c r="BK55" s="114"/>
      <c r="BL55" s="114"/>
      <c r="BM55" s="28"/>
      <c r="BN55" s="133"/>
      <c r="BO55" s="133"/>
      <c r="BP55" s="114"/>
      <c r="BQ55" s="114"/>
      <c r="BR55" s="28"/>
      <c r="BS55" s="28"/>
      <c r="BT55" s="28"/>
      <c r="BU55" s="28"/>
      <c r="BV55" s="28"/>
      <c r="BW55" s="28"/>
      <c r="BX55" s="133"/>
      <c r="BY55" s="131"/>
      <c r="BZ55" s="134"/>
      <c r="CA55" s="131"/>
      <c r="CB55" s="131"/>
      <c r="CC55" s="134"/>
      <c r="CD55" s="131"/>
      <c r="CE55" s="134"/>
      <c r="CF55" s="131"/>
      <c r="CG55" s="131"/>
      <c r="CH55" s="134"/>
      <c r="CI55" s="131"/>
      <c r="CJ55" s="131"/>
      <c r="CK55" s="114"/>
      <c r="CL55" s="135"/>
      <c r="CM55" s="136"/>
      <c r="CN55" s="114"/>
      <c r="CO55" s="116"/>
      <c r="CP55" s="137"/>
      <c r="CQ55" s="138"/>
      <c r="CR55" s="116"/>
      <c r="CS55" s="116"/>
      <c r="CT55" s="139"/>
      <c r="CU55" s="114"/>
      <c r="CV55" s="114"/>
      <c r="CW55" s="114"/>
      <c r="CX55" s="114"/>
    </row>
    <row r="56" spans="1:102" ht="15" x14ac:dyDescent="0.25">
      <c r="A56" s="117"/>
      <c r="B56" s="118">
        <f t="shared" si="10"/>
        <v>48</v>
      </c>
      <c r="C56" s="119">
        <v>48</v>
      </c>
      <c r="D56" s="120"/>
      <c r="E56" s="121" t="s">
        <v>124</v>
      </c>
      <c r="F56" s="122" t="s">
        <v>19</v>
      </c>
      <c r="G56" s="123">
        <v>5.09</v>
      </c>
      <c r="H56" s="53">
        <v>6</v>
      </c>
      <c r="I56" s="141">
        <v>0</v>
      </c>
      <c r="J56" s="124">
        <f t="shared" si="7"/>
        <v>5.09</v>
      </c>
      <c r="K56" s="125">
        <v>0</v>
      </c>
      <c r="L56" s="125">
        <v>0</v>
      </c>
      <c r="M56" s="54">
        <v>4.8899999999999997</v>
      </c>
      <c r="N56" s="55">
        <f t="shared" si="0"/>
        <v>0.96070726915520621</v>
      </c>
      <c r="O56" s="57">
        <v>0.2</v>
      </c>
      <c r="P56" s="55">
        <f t="shared" si="3"/>
        <v>3.9292730844793719E-2</v>
      </c>
      <c r="Q56" s="57">
        <v>0</v>
      </c>
      <c r="R56" s="55">
        <f t="shared" si="4"/>
        <v>0</v>
      </c>
      <c r="S56" s="57">
        <v>0</v>
      </c>
      <c r="T56" s="55">
        <f t="shared" si="9"/>
        <v>0</v>
      </c>
      <c r="U56" s="58"/>
      <c r="V56" s="126" t="s">
        <v>18</v>
      </c>
      <c r="W56" s="127" t="s">
        <v>485</v>
      </c>
      <c r="X56" s="106"/>
      <c r="Y56" s="107">
        <v>1.532</v>
      </c>
      <c r="Z56" s="108"/>
      <c r="AA56" s="108"/>
      <c r="AB56" s="108"/>
      <c r="AC56" s="109"/>
      <c r="AD56" s="142">
        <f>+Q56+S56</f>
        <v>0</v>
      </c>
      <c r="AE56" s="110">
        <v>1.5240000000000002</v>
      </c>
      <c r="AF56" s="128">
        <f t="shared" si="2"/>
        <v>0</v>
      </c>
      <c r="AG56" s="129"/>
      <c r="AH56" s="153"/>
      <c r="AI56" s="126" t="s">
        <v>65</v>
      </c>
      <c r="AJ56" s="126"/>
      <c r="AK56" s="126"/>
      <c r="AL56" s="126"/>
      <c r="AM56" s="130"/>
      <c r="AN56" s="131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30"/>
      <c r="BH56" s="114"/>
      <c r="BI56" s="114"/>
      <c r="BJ56" s="114"/>
      <c r="BK56" s="114"/>
      <c r="BL56" s="133"/>
      <c r="BM56" s="28"/>
      <c r="BN56" s="133"/>
      <c r="BO56" s="133"/>
      <c r="BP56" s="114"/>
      <c r="BQ56" s="114"/>
      <c r="BR56" s="28"/>
      <c r="BS56" s="28"/>
      <c r="BT56" s="28"/>
      <c r="BU56" s="28"/>
      <c r="BV56" s="28"/>
      <c r="BW56" s="28"/>
      <c r="BX56" s="133"/>
      <c r="BY56" s="131"/>
      <c r="BZ56" s="134"/>
      <c r="CA56" s="131"/>
      <c r="CB56" s="131"/>
      <c r="CC56" s="134"/>
      <c r="CD56" s="131"/>
      <c r="CE56" s="134"/>
      <c r="CF56" s="131"/>
      <c r="CG56" s="131"/>
      <c r="CH56" s="134"/>
      <c r="CI56" s="131"/>
      <c r="CJ56" s="131"/>
      <c r="CK56" s="114"/>
      <c r="CL56" s="135"/>
      <c r="CM56" s="136"/>
      <c r="CN56" s="114"/>
      <c r="CO56" s="116"/>
      <c r="CP56" s="137"/>
      <c r="CQ56" s="138"/>
      <c r="CR56" s="116"/>
      <c r="CS56" s="116"/>
      <c r="CT56" s="139"/>
      <c r="CU56" s="114"/>
      <c r="CV56" s="114"/>
      <c r="CW56" s="114"/>
      <c r="CX56" s="114"/>
    </row>
    <row r="57" spans="1:102" ht="15" x14ac:dyDescent="0.25">
      <c r="A57" s="117"/>
      <c r="B57" s="118">
        <f t="shared" si="10"/>
        <v>49</v>
      </c>
      <c r="C57" s="119">
        <v>49</v>
      </c>
      <c r="D57" s="120"/>
      <c r="E57" s="121" t="s">
        <v>125</v>
      </c>
      <c r="F57" s="122" t="s">
        <v>29</v>
      </c>
      <c r="G57" s="123">
        <v>4.68</v>
      </c>
      <c r="H57" s="53">
        <v>4</v>
      </c>
      <c r="I57" s="141">
        <v>0</v>
      </c>
      <c r="J57" s="124">
        <f t="shared" si="7"/>
        <v>4.68</v>
      </c>
      <c r="K57" s="125">
        <v>0</v>
      </c>
      <c r="L57" s="125">
        <v>0</v>
      </c>
      <c r="M57" s="54">
        <f>G57</f>
        <v>4.68</v>
      </c>
      <c r="N57" s="55">
        <f t="shared" si="0"/>
        <v>1</v>
      </c>
      <c r="O57" s="57">
        <v>0</v>
      </c>
      <c r="P57" s="55">
        <f t="shared" si="3"/>
        <v>0</v>
      </c>
      <c r="Q57" s="57">
        <v>0</v>
      </c>
      <c r="R57" s="55">
        <f t="shared" si="4"/>
        <v>0</v>
      </c>
      <c r="S57" s="57">
        <v>0</v>
      </c>
      <c r="T57" s="55">
        <f t="shared" si="9"/>
        <v>0</v>
      </c>
      <c r="U57" s="58"/>
      <c r="V57" s="126" t="s">
        <v>18</v>
      </c>
      <c r="W57" s="127" t="s">
        <v>485</v>
      </c>
      <c r="X57" s="106"/>
      <c r="Y57" s="107"/>
      <c r="Z57" s="108"/>
      <c r="AA57" s="108"/>
      <c r="AB57" s="108"/>
      <c r="AC57" s="109"/>
      <c r="AD57" s="109"/>
      <c r="AE57" s="110"/>
      <c r="AF57" s="128">
        <f t="shared" si="2"/>
        <v>0</v>
      </c>
      <c r="AG57" s="129"/>
      <c r="AH57" s="153"/>
      <c r="AI57" s="126"/>
      <c r="AJ57" s="126" t="s">
        <v>65</v>
      </c>
      <c r="AK57" s="126"/>
      <c r="AL57" s="126"/>
      <c r="AM57" s="130"/>
      <c r="AN57" s="131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33"/>
      <c r="BF57" s="114"/>
      <c r="BG57" s="30"/>
      <c r="BH57" s="114"/>
      <c r="BI57" s="114"/>
      <c r="BJ57" s="114"/>
      <c r="BK57" s="114"/>
      <c r="BL57" s="114"/>
      <c r="BM57" s="28"/>
      <c r="BN57" s="133"/>
      <c r="BO57" s="133"/>
      <c r="BP57" s="114"/>
      <c r="BQ57" s="114"/>
      <c r="BR57" s="28"/>
      <c r="BS57" s="28"/>
      <c r="BT57" s="28"/>
      <c r="BU57" s="28"/>
      <c r="BV57" s="28"/>
      <c r="BW57" s="28"/>
      <c r="BX57" s="133"/>
      <c r="BY57" s="131"/>
      <c r="BZ57" s="134"/>
      <c r="CA57" s="131"/>
      <c r="CB57" s="131"/>
      <c r="CC57" s="134"/>
      <c r="CD57" s="131"/>
      <c r="CE57" s="134"/>
      <c r="CF57" s="131"/>
      <c r="CG57" s="131"/>
      <c r="CH57" s="134"/>
      <c r="CI57" s="131"/>
      <c r="CJ57" s="131"/>
      <c r="CK57" s="114"/>
      <c r="CL57" s="135"/>
      <c r="CM57" s="136"/>
      <c r="CN57" s="114"/>
      <c r="CO57" s="116"/>
      <c r="CP57" s="137"/>
      <c r="CQ57" s="138"/>
      <c r="CR57" s="116"/>
      <c r="CS57" s="116"/>
      <c r="CT57" s="139"/>
      <c r="CU57" s="114"/>
      <c r="CV57" s="114"/>
      <c r="CW57" s="114"/>
      <c r="CX57" s="114"/>
    </row>
    <row r="58" spans="1:102" s="169" customFormat="1" ht="15" x14ac:dyDescent="0.25">
      <c r="A58" s="155"/>
      <c r="B58" s="156">
        <f t="shared" si="10"/>
        <v>50</v>
      </c>
      <c r="C58" s="119">
        <v>50</v>
      </c>
      <c r="D58" s="120"/>
      <c r="E58" s="121" t="s">
        <v>126</v>
      </c>
      <c r="F58" s="122" t="s">
        <v>37</v>
      </c>
      <c r="G58" s="123">
        <v>7.1</v>
      </c>
      <c r="H58" s="53">
        <v>4.5</v>
      </c>
      <c r="I58" s="141">
        <v>0.8</v>
      </c>
      <c r="J58" s="157">
        <v>5.9</v>
      </c>
      <c r="K58" s="125">
        <v>0</v>
      </c>
      <c r="L58" s="152">
        <v>0.4</v>
      </c>
      <c r="M58" s="54">
        <f>G58</f>
        <v>7.1</v>
      </c>
      <c r="N58" s="55">
        <f t="shared" si="0"/>
        <v>1</v>
      </c>
      <c r="O58" s="57">
        <v>0</v>
      </c>
      <c r="P58" s="55">
        <f t="shared" si="3"/>
        <v>0</v>
      </c>
      <c r="Q58" s="57">
        <v>0</v>
      </c>
      <c r="R58" s="55">
        <f t="shared" si="4"/>
        <v>0</v>
      </c>
      <c r="S58" s="57">
        <v>0</v>
      </c>
      <c r="T58" s="55">
        <f t="shared" si="9"/>
        <v>0</v>
      </c>
      <c r="U58" s="63"/>
      <c r="V58" s="158" t="s">
        <v>18</v>
      </c>
      <c r="W58" s="127" t="s">
        <v>485</v>
      </c>
      <c r="X58" s="159"/>
      <c r="Y58" s="160">
        <v>0.628</v>
      </c>
      <c r="Z58" s="161">
        <v>1.8340000000000001</v>
      </c>
      <c r="AA58" s="162">
        <f>Q58+S58</f>
        <v>0</v>
      </c>
      <c r="AB58" s="162">
        <f>Z58-AA58</f>
        <v>1.8340000000000001</v>
      </c>
      <c r="AC58" s="163">
        <v>8.9999999999999858E-2</v>
      </c>
      <c r="AD58" s="163">
        <v>1.8340000000000001</v>
      </c>
      <c r="AE58" s="164"/>
      <c r="AF58" s="165">
        <f t="shared" si="2"/>
        <v>0</v>
      </c>
      <c r="AG58" s="166"/>
      <c r="AH58" s="167"/>
      <c r="AI58" s="158" t="s">
        <v>65</v>
      </c>
      <c r="AJ58" s="158"/>
      <c r="AK58" s="158"/>
      <c r="AL58" s="158"/>
      <c r="AM58" s="130"/>
      <c r="AN58" s="131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33"/>
      <c r="BF58" s="114"/>
      <c r="BG58" s="29"/>
      <c r="BH58" s="114"/>
      <c r="BI58" s="114"/>
      <c r="BJ58" s="114"/>
      <c r="BK58" s="114"/>
      <c r="BL58" s="114"/>
      <c r="BM58" s="28"/>
      <c r="BN58" s="133"/>
      <c r="BO58" s="133"/>
      <c r="BP58" s="114"/>
      <c r="BQ58" s="114"/>
      <c r="BR58" s="28"/>
      <c r="BS58" s="28"/>
      <c r="BT58" s="28"/>
      <c r="BU58" s="28"/>
      <c r="BV58" s="28"/>
      <c r="BW58" s="28"/>
      <c r="BX58" s="133"/>
      <c r="BY58" s="131"/>
      <c r="BZ58" s="134"/>
      <c r="CA58" s="131"/>
      <c r="CB58" s="131"/>
      <c r="CC58" s="134"/>
      <c r="CD58" s="131"/>
      <c r="CE58" s="134"/>
      <c r="CF58" s="131"/>
      <c r="CG58" s="131"/>
      <c r="CH58" s="134"/>
      <c r="CI58" s="131"/>
      <c r="CJ58" s="131"/>
      <c r="CK58" s="114"/>
      <c r="CL58" s="135"/>
      <c r="CM58" s="136"/>
      <c r="CN58" s="114"/>
      <c r="CO58" s="116"/>
      <c r="CP58" s="137"/>
      <c r="CQ58" s="138"/>
      <c r="CR58" s="116"/>
      <c r="CS58" s="116"/>
      <c r="CT58" s="139"/>
      <c r="CU58" s="114"/>
      <c r="CV58" s="168"/>
      <c r="CW58" s="114"/>
      <c r="CX58" s="114"/>
    </row>
    <row r="59" spans="1:102" ht="15" x14ac:dyDescent="0.25">
      <c r="A59" s="117"/>
      <c r="B59" s="118">
        <f t="shared" si="10"/>
        <v>51</v>
      </c>
      <c r="C59" s="119">
        <v>51</v>
      </c>
      <c r="D59" s="120"/>
      <c r="E59" s="121" t="s">
        <v>127</v>
      </c>
      <c r="F59" s="122" t="s">
        <v>17</v>
      </c>
      <c r="G59" s="123">
        <v>4.2</v>
      </c>
      <c r="H59" s="53">
        <v>5</v>
      </c>
      <c r="I59" s="141">
        <v>0</v>
      </c>
      <c r="J59" s="124">
        <v>4.165</v>
      </c>
      <c r="K59" s="125">
        <v>0</v>
      </c>
      <c r="L59" s="152">
        <v>3.5000000000000003E-2</v>
      </c>
      <c r="M59" s="54">
        <v>4</v>
      </c>
      <c r="N59" s="55">
        <f t="shared" si="0"/>
        <v>0.95238095238095233</v>
      </c>
      <c r="O59" s="57">
        <v>3.5000000000000003E-2</v>
      </c>
      <c r="P59" s="55">
        <f t="shared" si="3"/>
        <v>8.3333333333333332E-3</v>
      </c>
      <c r="Q59" s="57">
        <f>G59-M59-O59</f>
        <v>0.16500000000000017</v>
      </c>
      <c r="R59" s="55">
        <f t="shared" si="4"/>
        <v>3.9285714285714327E-2</v>
      </c>
      <c r="S59" s="57">
        <v>0</v>
      </c>
      <c r="T59" s="55">
        <f t="shared" si="9"/>
        <v>0</v>
      </c>
      <c r="U59" s="58"/>
      <c r="V59" s="126" t="s">
        <v>18</v>
      </c>
      <c r="W59" s="127" t="s">
        <v>485</v>
      </c>
      <c r="X59" s="106"/>
      <c r="Y59" s="107"/>
      <c r="Z59" s="108"/>
      <c r="AA59" s="170">
        <f t="shared" ref="AA59:AA105" si="11">Q59+S59</f>
        <v>0.16500000000000017</v>
      </c>
      <c r="AB59" s="170">
        <f t="shared" ref="AB59:AB105" si="12">Z59-AA59</f>
        <v>-0.16500000000000017</v>
      </c>
      <c r="AC59" s="109">
        <v>-1.0680000000000001</v>
      </c>
      <c r="AD59" s="109"/>
      <c r="AE59" s="110"/>
      <c r="AF59" s="128">
        <f t="shared" si="2"/>
        <v>0</v>
      </c>
      <c r="AG59" s="129"/>
      <c r="AH59" s="153"/>
      <c r="AI59" s="126" t="s">
        <v>65</v>
      </c>
      <c r="AJ59" s="126"/>
      <c r="AK59" s="126"/>
      <c r="AL59" s="126"/>
      <c r="AM59" s="130"/>
      <c r="AN59" s="131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33"/>
      <c r="BF59" s="114"/>
      <c r="BG59" s="29"/>
      <c r="BH59" s="114"/>
      <c r="BI59" s="114"/>
      <c r="BJ59" s="114"/>
      <c r="BK59" s="114"/>
      <c r="BL59" s="114"/>
      <c r="BM59" s="28"/>
      <c r="BN59" s="133"/>
      <c r="BO59" s="133"/>
      <c r="BP59" s="114"/>
      <c r="BQ59" s="114"/>
      <c r="BR59" s="28"/>
      <c r="BS59" s="28"/>
      <c r="BT59" s="28"/>
      <c r="BU59" s="28"/>
      <c r="BV59" s="28"/>
      <c r="BW59" s="28"/>
      <c r="BX59" s="133"/>
      <c r="BY59" s="131"/>
      <c r="BZ59" s="134"/>
      <c r="CA59" s="131"/>
      <c r="CB59" s="131"/>
      <c r="CC59" s="134"/>
      <c r="CD59" s="131"/>
      <c r="CE59" s="134"/>
      <c r="CF59" s="131"/>
      <c r="CG59" s="131"/>
      <c r="CH59" s="134"/>
      <c r="CI59" s="131"/>
      <c r="CJ59" s="131"/>
      <c r="CK59" s="114"/>
      <c r="CL59" s="135"/>
      <c r="CM59" s="136"/>
      <c r="CN59" s="114"/>
      <c r="CO59" s="116"/>
      <c r="CP59" s="137"/>
      <c r="CQ59" s="138"/>
      <c r="CR59" s="116"/>
      <c r="CS59" s="116"/>
      <c r="CT59" s="139"/>
      <c r="CU59" s="114"/>
      <c r="CV59" s="114"/>
      <c r="CW59" s="114"/>
      <c r="CX59" s="114"/>
    </row>
    <row r="60" spans="1:102" ht="15" x14ac:dyDescent="0.25">
      <c r="A60" s="117"/>
      <c r="B60" s="118">
        <f t="shared" si="10"/>
        <v>52</v>
      </c>
      <c r="C60" s="119">
        <v>52</v>
      </c>
      <c r="D60" s="120"/>
      <c r="E60" s="121" t="s">
        <v>128</v>
      </c>
      <c r="F60" s="122" t="s">
        <v>34</v>
      </c>
      <c r="G60" s="123">
        <v>2.4</v>
      </c>
      <c r="H60" s="53">
        <v>4</v>
      </c>
      <c r="I60" s="141">
        <v>0</v>
      </c>
      <c r="J60" s="124">
        <f t="shared" si="7"/>
        <v>2.4</v>
      </c>
      <c r="K60" s="125">
        <v>0</v>
      </c>
      <c r="L60" s="125">
        <v>0</v>
      </c>
      <c r="M60" s="54">
        <v>2.3140000000000001</v>
      </c>
      <c r="N60" s="55">
        <f t="shared" si="0"/>
        <v>0.96416666666666673</v>
      </c>
      <c r="O60" s="57">
        <v>0</v>
      </c>
      <c r="P60" s="55">
        <f t="shared" si="3"/>
        <v>0</v>
      </c>
      <c r="Q60" s="57">
        <v>0</v>
      </c>
      <c r="R60" s="55">
        <f t="shared" si="4"/>
        <v>0</v>
      </c>
      <c r="S60" s="57">
        <v>0</v>
      </c>
      <c r="T60" s="55">
        <f t="shared" si="9"/>
        <v>0</v>
      </c>
      <c r="U60" s="58"/>
      <c r="V60" s="126" t="s">
        <v>18</v>
      </c>
      <c r="W60" s="127" t="s">
        <v>485</v>
      </c>
      <c r="X60" s="106"/>
      <c r="Y60" s="107"/>
      <c r="Z60" s="108"/>
      <c r="AA60" s="170">
        <f t="shared" si="11"/>
        <v>0</v>
      </c>
      <c r="AB60" s="170">
        <f t="shared" si="12"/>
        <v>0</v>
      </c>
      <c r="AC60" s="109">
        <v>-0.68350000000000011</v>
      </c>
      <c r="AD60" s="109"/>
      <c r="AE60" s="110"/>
      <c r="AF60" s="128">
        <f t="shared" si="2"/>
        <v>8.5999999999999854E-2</v>
      </c>
      <c r="AG60" s="129"/>
      <c r="AH60" s="153"/>
      <c r="AI60" s="126" t="s">
        <v>65</v>
      </c>
      <c r="AJ60" s="126"/>
      <c r="AK60" s="126"/>
      <c r="AL60" s="126"/>
      <c r="AM60" s="130"/>
      <c r="AN60" s="131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33"/>
      <c r="BF60" s="114"/>
      <c r="BG60" s="29"/>
      <c r="BH60" s="114"/>
      <c r="BI60" s="114"/>
      <c r="BJ60" s="114"/>
      <c r="BK60" s="114"/>
      <c r="BL60" s="114"/>
      <c r="BM60" s="28"/>
      <c r="BN60" s="133"/>
      <c r="BO60" s="133"/>
      <c r="BP60" s="114"/>
      <c r="BQ60" s="114"/>
      <c r="BR60" s="28"/>
      <c r="BS60" s="28"/>
      <c r="BT60" s="28"/>
      <c r="BU60" s="28"/>
      <c r="BV60" s="28"/>
      <c r="BW60" s="28"/>
      <c r="BX60" s="133"/>
      <c r="BY60" s="131"/>
      <c r="BZ60" s="134"/>
      <c r="CA60" s="131"/>
      <c r="CB60" s="131"/>
      <c r="CC60" s="134"/>
      <c r="CD60" s="131"/>
      <c r="CE60" s="134"/>
      <c r="CF60" s="131"/>
      <c r="CG60" s="131"/>
      <c r="CH60" s="134"/>
      <c r="CI60" s="131"/>
      <c r="CJ60" s="131"/>
      <c r="CK60" s="114"/>
      <c r="CL60" s="135"/>
      <c r="CM60" s="136"/>
      <c r="CN60" s="114"/>
      <c r="CO60" s="116"/>
      <c r="CP60" s="137"/>
      <c r="CQ60" s="138"/>
      <c r="CR60" s="116"/>
      <c r="CS60" s="116"/>
      <c r="CT60" s="139"/>
      <c r="CU60" s="114"/>
      <c r="CV60" s="114"/>
      <c r="CW60" s="114"/>
      <c r="CX60" s="114"/>
    </row>
    <row r="61" spans="1:102" ht="15" x14ac:dyDescent="0.25">
      <c r="A61" s="117"/>
      <c r="B61" s="118">
        <f t="shared" si="10"/>
        <v>53</v>
      </c>
      <c r="C61" s="119">
        <v>53</v>
      </c>
      <c r="D61" s="120"/>
      <c r="E61" s="121" t="s">
        <v>129</v>
      </c>
      <c r="F61" s="122" t="s">
        <v>27</v>
      </c>
      <c r="G61" s="123">
        <v>4.58</v>
      </c>
      <c r="H61" s="53">
        <v>3.5</v>
      </c>
      <c r="I61" s="141">
        <v>0</v>
      </c>
      <c r="J61" s="124">
        <f t="shared" si="7"/>
        <v>4.58</v>
      </c>
      <c r="K61" s="125">
        <v>0</v>
      </c>
      <c r="L61" s="125">
        <v>0</v>
      </c>
      <c r="M61" s="54">
        <f>G61</f>
        <v>4.58</v>
      </c>
      <c r="N61" s="55">
        <f t="shared" si="0"/>
        <v>1</v>
      </c>
      <c r="O61" s="57">
        <v>0</v>
      </c>
      <c r="P61" s="55">
        <f t="shared" si="3"/>
        <v>0</v>
      </c>
      <c r="Q61" s="57">
        <v>0</v>
      </c>
      <c r="R61" s="55">
        <f t="shared" si="4"/>
        <v>0</v>
      </c>
      <c r="S61" s="57">
        <v>0</v>
      </c>
      <c r="T61" s="55">
        <f t="shared" si="9"/>
        <v>0</v>
      </c>
      <c r="U61" s="58"/>
      <c r="V61" s="126" t="s">
        <v>18</v>
      </c>
      <c r="W61" s="127" t="s">
        <v>485</v>
      </c>
      <c r="X61" s="106"/>
      <c r="Y61" s="107"/>
      <c r="Z61" s="108"/>
      <c r="AA61" s="170">
        <f t="shared" si="11"/>
        <v>0</v>
      </c>
      <c r="AB61" s="170">
        <f t="shared" si="12"/>
        <v>0</v>
      </c>
      <c r="AC61" s="109">
        <v>-0.59000000000000008</v>
      </c>
      <c r="AD61" s="109"/>
      <c r="AE61" s="110"/>
      <c r="AF61" s="128">
        <f t="shared" si="2"/>
        <v>0</v>
      </c>
      <c r="AG61" s="129"/>
      <c r="AH61" s="153"/>
      <c r="AI61" s="126" t="s">
        <v>65</v>
      </c>
      <c r="AJ61" s="126"/>
      <c r="AK61" s="126"/>
      <c r="AL61" s="126"/>
      <c r="AM61" s="130"/>
      <c r="AN61" s="131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33"/>
      <c r="BF61" s="114"/>
      <c r="BG61" s="30"/>
      <c r="BH61" s="114"/>
      <c r="BI61" s="114"/>
      <c r="BJ61" s="114"/>
      <c r="BK61" s="114"/>
      <c r="BL61" s="114"/>
      <c r="BM61" s="28"/>
      <c r="BN61" s="133"/>
      <c r="BO61" s="133"/>
      <c r="BP61" s="114"/>
      <c r="BQ61" s="114"/>
      <c r="BR61" s="28"/>
      <c r="BS61" s="28"/>
      <c r="BT61" s="28"/>
      <c r="BU61" s="28"/>
      <c r="BV61" s="28"/>
      <c r="BW61" s="28"/>
      <c r="BX61" s="133"/>
      <c r="BY61" s="131"/>
      <c r="BZ61" s="134"/>
      <c r="CA61" s="131"/>
      <c r="CB61" s="131"/>
      <c r="CC61" s="134"/>
      <c r="CD61" s="131"/>
      <c r="CE61" s="134"/>
      <c r="CF61" s="131"/>
      <c r="CG61" s="131"/>
      <c r="CH61" s="134"/>
      <c r="CI61" s="131"/>
      <c r="CJ61" s="131"/>
      <c r="CK61" s="114"/>
      <c r="CL61" s="135"/>
      <c r="CM61" s="136"/>
      <c r="CN61" s="114"/>
      <c r="CO61" s="116"/>
      <c r="CP61" s="137"/>
      <c r="CQ61" s="138"/>
      <c r="CR61" s="116"/>
      <c r="CS61" s="116"/>
      <c r="CT61" s="139"/>
      <c r="CU61" s="114"/>
      <c r="CV61" s="114"/>
      <c r="CW61" s="114"/>
      <c r="CX61" s="114"/>
    </row>
    <row r="62" spans="1:102" ht="15" x14ac:dyDescent="0.25">
      <c r="A62" s="117"/>
      <c r="B62" s="118">
        <f>+B61+1</f>
        <v>54</v>
      </c>
      <c r="C62" s="119">
        <v>54</v>
      </c>
      <c r="D62" s="120"/>
      <c r="E62" s="121" t="s">
        <v>130</v>
      </c>
      <c r="F62" s="122" t="s">
        <v>27</v>
      </c>
      <c r="G62" s="123">
        <v>10</v>
      </c>
      <c r="H62" s="53">
        <v>4</v>
      </c>
      <c r="I62" s="141">
        <v>0</v>
      </c>
      <c r="J62" s="124">
        <f t="shared" si="7"/>
        <v>10</v>
      </c>
      <c r="K62" s="125">
        <v>0</v>
      </c>
      <c r="L62" s="125">
        <v>0</v>
      </c>
      <c r="M62" s="54">
        <v>9.0370000000000008</v>
      </c>
      <c r="N62" s="55">
        <f t="shared" si="0"/>
        <v>0.90370000000000006</v>
      </c>
      <c r="O62" s="57">
        <v>0.4</v>
      </c>
      <c r="P62" s="55">
        <f t="shared" si="3"/>
        <v>0.04</v>
      </c>
      <c r="Q62" s="57">
        <v>0</v>
      </c>
      <c r="R62" s="55">
        <f t="shared" si="4"/>
        <v>0</v>
      </c>
      <c r="S62" s="57">
        <v>0</v>
      </c>
      <c r="T62" s="55">
        <f t="shared" si="9"/>
        <v>0</v>
      </c>
      <c r="U62" s="58"/>
      <c r="V62" s="126" t="s">
        <v>18</v>
      </c>
      <c r="W62" s="127" t="s">
        <v>485</v>
      </c>
      <c r="X62" s="106"/>
      <c r="Y62" s="107"/>
      <c r="Z62" s="108"/>
      <c r="AA62" s="170">
        <f t="shared" si="11"/>
        <v>0</v>
      </c>
      <c r="AB62" s="170">
        <f t="shared" si="12"/>
        <v>0</v>
      </c>
      <c r="AC62" s="109">
        <v>-2.246</v>
      </c>
      <c r="AD62" s="109"/>
      <c r="AE62" s="110"/>
      <c r="AF62" s="128">
        <f t="shared" si="2"/>
        <v>0.56299999999999883</v>
      </c>
      <c r="AG62" s="129"/>
      <c r="AH62" s="153"/>
      <c r="AI62" s="126"/>
      <c r="AJ62" s="126" t="s">
        <v>65</v>
      </c>
      <c r="AK62" s="126"/>
      <c r="AL62" s="126"/>
      <c r="AM62" s="130"/>
      <c r="AN62" s="131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29"/>
      <c r="BH62" s="114"/>
      <c r="BI62" s="114"/>
      <c r="BJ62" s="114"/>
      <c r="BK62" s="114"/>
      <c r="BL62" s="114"/>
      <c r="BM62" s="28"/>
      <c r="BN62" s="133"/>
      <c r="BO62" s="133"/>
      <c r="BP62" s="114"/>
      <c r="BQ62" s="114"/>
      <c r="BR62" s="28"/>
      <c r="BS62" s="28"/>
      <c r="BT62" s="28"/>
      <c r="BU62" s="28"/>
      <c r="BV62" s="28"/>
      <c r="BW62" s="28"/>
      <c r="BX62" s="133"/>
      <c r="BY62" s="131"/>
      <c r="BZ62" s="134"/>
      <c r="CA62" s="131"/>
      <c r="CB62" s="131"/>
      <c r="CC62" s="134"/>
      <c r="CD62" s="131"/>
      <c r="CE62" s="134"/>
      <c r="CF62" s="131"/>
      <c r="CG62" s="131"/>
      <c r="CH62" s="134"/>
      <c r="CI62" s="131"/>
      <c r="CJ62" s="131"/>
      <c r="CK62" s="114"/>
      <c r="CL62" s="135"/>
      <c r="CM62" s="136"/>
      <c r="CN62" s="114"/>
      <c r="CO62" s="116"/>
      <c r="CP62" s="137"/>
      <c r="CQ62" s="138"/>
      <c r="CR62" s="116"/>
      <c r="CS62" s="116"/>
      <c r="CT62" s="139"/>
      <c r="CU62" s="114"/>
      <c r="CV62" s="114"/>
      <c r="CW62" s="114"/>
      <c r="CX62" s="114"/>
    </row>
    <row r="63" spans="1:102" ht="15" x14ac:dyDescent="0.25">
      <c r="A63" s="117"/>
      <c r="B63" s="118">
        <f>+B62+1</f>
        <v>55</v>
      </c>
      <c r="C63" s="119">
        <v>55</v>
      </c>
      <c r="D63" s="120"/>
      <c r="E63" s="121" t="s">
        <v>131</v>
      </c>
      <c r="F63" s="122" t="s">
        <v>27</v>
      </c>
      <c r="G63" s="123">
        <v>10.5</v>
      </c>
      <c r="H63" s="53">
        <v>4</v>
      </c>
      <c r="I63" s="141">
        <v>0</v>
      </c>
      <c r="J63" s="124">
        <f t="shared" si="7"/>
        <v>10.5</v>
      </c>
      <c r="K63" s="125">
        <v>0</v>
      </c>
      <c r="L63" s="125">
        <v>0</v>
      </c>
      <c r="M63" s="54">
        <v>10.409000000000001</v>
      </c>
      <c r="N63" s="55">
        <f t="shared" si="0"/>
        <v>0.9913333333333334</v>
      </c>
      <c r="O63" s="57">
        <v>0</v>
      </c>
      <c r="P63" s="55">
        <f t="shared" si="3"/>
        <v>0</v>
      </c>
      <c r="Q63" s="57">
        <v>0</v>
      </c>
      <c r="R63" s="55">
        <f t="shared" si="4"/>
        <v>0</v>
      </c>
      <c r="S63" s="57">
        <v>0</v>
      </c>
      <c r="T63" s="55">
        <f t="shared" si="9"/>
        <v>0</v>
      </c>
      <c r="U63" s="58"/>
      <c r="V63" s="126" t="s">
        <v>18</v>
      </c>
      <c r="W63" s="127" t="s">
        <v>485</v>
      </c>
      <c r="X63" s="106"/>
      <c r="Y63" s="107"/>
      <c r="Z63" s="108"/>
      <c r="AA63" s="170">
        <f t="shared" si="11"/>
        <v>0</v>
      </c>
      <c r="AB63" s="170">
        <f t="shared" si="12"/>
        <v>0</v>
      </c>
      <c r="AC63" s="109">
        <v>0</v>
      </c>
      <c r="AD63" s="109"/>
      <c r="AE63" s="110"/>
      <c r="AF63" s="128">
        <f t="shared" si="2"/>
        <v>9.0999999999999304E-2</v>
      </c>
      <c r="AG63" s="129"/>
      <c r="AH63" s="153"/>
      <c r="AI63" s="126"/>
      <c r="AJ63" s="126" t="s">
        <v>65</v>
      </c>
      <c r="AK63" s="126"/>
      <c r="AL63" s="126"/>
      <c r="AM63" s="130"/>
      <c r="AN63" s="131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29"/>
      <c r="BH63" s="114"/>
      <c r="BI63" s="114"/>
      <c r="BJ63" s="114"/>
      <c r="BK63" s="114"/>
      <c r="BL63" s="114"/>
      <c r="BM63" s="28"/>
      <c r="BN63" s="133"/>
      <c r="BO63" s="133"/>
      <c r="BP63" s="114"/>
      <c r="BQ63" s="114"/>
      <c r="BR63" s="28"/>
      <c r="BS63" s="28"/>
      <c r="BT63" s="28"/>
      <c r="BU63" s="28"/>
      <c r="BV63" s="28"/>
      <c r="BW63" s="28"/>
      <c r="BX63" s="133"/>
      <c r="BY63" s="131"/>
      <c r="BZ63" s="134"/>
      <c r="CA63" s="131"/>
      <c r="CB63" s="131"/>
      <c r="CC63" s="134"/>
      <c r="CD63" s="131"/>
      <c r="CE63" s="134"/>
      <c r="CF63" s="131"/>
      <c r="CG63" s="131"/>
      <c r="CH63" s="134"/>
      <c r="CI63" s="131"/>
      <c r="CJ63" s="131"/>
      <c r="CK63" s="114"/>
      <c r="CL63" s="135"/>
      <c r="CM63" s="136"/>
      <c r="CN63" s="114"/>
      <c r="CO63" s="116"/>
      <c r="CP63" s="137"/>
      <c r="CQ63" s="138"/>
      <c r="CR63" s="116"/>
      <c r="CS63" s="116"/>
      <c r="CT63" s="139"/>
      <c r="CU63" s="114"/>
      <c r="CV63" s="114"/>
      <c r="CW63" s="114"/>
      <c r="CX63" s="114"/>
    </row>
    <row r="64" spans="1:102" ht="15" x14ac:dyDescent="0.25">
      <c r="A64" s="117"/>
      <c r="B64" s="118">
        <f t="shared" ref="B64:B77" si="13">+B63+1</f>
        <v>56</v>
      </c>
      <c r="C64" s="119">
        <v>56</v>
      </c>
      <c r="D64" s="120"/>
      <c r="E64" s="121" t="s">
        <v>132</v>
      </c>
      <c r="F64" s="122" t="s">
        <v>19</v>
      </c>
      <c r="G64" s="123">
        <v>4</v>
      </c>
      <c r="H64" s="53">
        <v>3.5</v>
      </c>
      <c r="I64" s="141">
        <v>0</v>
      </c>
      <c r="J64" s="124">
        <v>0.87</v>
      </c>
      <c r="K64" s="125">
        <v>0</v>
      </c>
      <c r="L64" s="152">
        <v>3.13</v>
      </c>
      <c r="M64" s="54">
        <f>0.27+0.128277000000196</f>
        <v>0.39827700000019606</v>
      </c>
      <c r="N64" s="55">
        <f t="shared" si="0"/>
        <v>9.9569250000049014E-2</v>
      </c>
      <c r="O64" s="57">
        <f>0.6+3.761</f>
        <v>4.3609999999999998</v>
      </c>
      <c r="P64" s="55">
        <f t="shared" si="3"/>
        <v>1.0902499999999999</v>
      </c>
      <c r="Q64" s="57">
        <f>3.6-0.128277000000196-2.761</f>
        <v>0.71072299999980393</v>
      </c>
      <c r="R64" s="55">
        <f t="shared" si="4"/>
        <v>0.17768074999995098</v>
      </c>
      <c r="S64" s="57">
        <f>2.2-1</f>
        <v>1.2000000000000002</v>
      </c>
      <c r="T64" s="55">
        <f t="shared" si="9"/>
        <v>0.30000000000000004</v>
      </c>
      <c r="U64" s="63"/>
      <c r="V64" s="126" t="s">
        <v>18</v>
      </c>
      <c r="W64" s="127" t="s">
        <v>485</v>
      </c>
      <c r="X64" s="106"/>
      <c r="Y64" s="107"/>
      <c r="Z64" s="108"/>
      <c r="AA64" s="170">
        <f t="shared" si="11"/>
        <v>1.9107229999998041</v>
      </c>
      <c r="AB64" s="170">
        <f t="shared" si="12"/>
        <v>-1.9107229999998041</v>
      </c>
      <c r="AC64" s="109">
        <v>-3.0060000000000002</v>
      </c>
      <c r="AD64" s="109"/>
      <c r="AE64" s="110"/>
      <c r="AF64" s="128">
        <f t="shared" si="2"/>
        <v>-2.6700000000000008</v>
      </c>
      <c r="AG64" s="129"/>
      <c r="AH64" s="153"/>
      <c r="AI64" s="126"/>
      <c r="AJ64" s="126" t="s">
        <v>65</v>
      </c>
      <c r="AK64" s="126"/>
      <c r="AL64" s="126"/>
      <c r="AM64" s="130"/>
      <c r="AN64" s="131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33"/>
      <c r="BF64" s="114"/>
      <c r="BG64" s="29"/>
      <c r="BH64" s="114"/>
      <c r="BI64" s="114"/>
      <c r="BJ64" s="114"/>
      <c r="BK64" s="114"/>
      <c r="BL64" s="114"/>
      <c r="BM64" s="28"/>
      <c r="BN64" s="133"/>
      <c r="BO64" s="133"/>
      <c r="BP64" s="114"/>
      <c r="BQ64" s="114"/>
      <c r="BR64" s="28"/>
      <c r="BS64" s="28"/>
      <c r="BT64" s="28"/>
      <c r="BU64" s="28"/>
      <c r="BV64" s="28"/>
      <c r="BW64" s="28"/>
      <c r="BX64" s="133"/>
      <c r="BY64" s="131"/>
      <c r="BZ64" s="134"/>
      <c r="CA64" s="131"/>
      <c r="CB64" s="131"/>
      <c r="CC64" s="134"/>
      <c r="CD64" s="131"/>
      <c r="CE64" s="134"/>
      <c r="CF64" s="131"/>
      <c r="CG64" s="131"/>
      <c r="CH64" s="134"/>
      <c r="CI64" s="131"/>
      <c r="CJ64" s="131"/>
      <c r="CK64" s="114"/>
      <c r="CL64" s="135"/>
      <c r="CM64" s="136"/>
      <c r="CN64" s="114"/>
      <c r="CO64" s="116"/>
      <c r="CP64" s="137"/>
      <c r="CQ64" s="138"/>
      <c r="CR64" s="116"/>
      <c r="CS64" s="116"/>
      <c r="CT64" s="139"/>
      <c r="CU64" s="114"/>
      <c r="CV64" s="114"/>
      <c r="CW64" s="114"/>
      <c r="CX64" s="114"/>
    </row>
    <row r="65" spans="1:102" ht="15" x14ac:dyDescent="0.25">
      <c r="A65" s="117"/>
      <c r="B65" s="118">
        <f t="shared" si="13"/>
        <v>57</v>
      </c>
      <c r="C65" s="119">
        <v>57</v>
      </c>
      <c r="D65" s="120"/>
      <c r="E65" s="121" t="s">
        <v>133</v>
      </c>
      <c r="F65" s="122" t="s">
        <v>19</v>
      </c>
      <c r="G65" s="123">
        <v>3</v>
      </c>
      <c r="H65" s="53">
        <v>4</v>
      </c>
      <c r="I65" s="141">
        <v>0</v>
      </c>
      <c r="J65" s="124">
        <v>2.8889999999999998</v>
      </c>
      <c r="K65" s="125">
        <v>0</v>
      </c>
      <c r="L65" s="152">
        <v>0.111</v>
      </c>
      <c r="M65" s="54">
        <v>3</v>
      </c>
      <c r="N65" s="55">
        <f t="shared" si="0"/>
        <v>1</v>
      </c>
      <c r="O65" s="57">
        <v>0</v>
      </c>
      <c r="P65" s="55">
        <f t="shared" si="3"/>
        <v>0</v>
      </c>
      <c r="Q65" s="57">
        <v>0</v>
      </c>
      <c r="R65" s="55">
        <f t="shared" si="4"/>
        <v>0</v>
      </c>
      <c r="S65" s="57">
        <v>0</v>
      </c>
      <c r="T65" s="55">
        <f t="shared" si="9"/>
        <v>0</v>
      </c>
      <c r="U65" s="58"/>
      <c r="V65" s="126" t="s">
        <v>18</v>
      </c>
      <c r="W65" s="127" t="s">
        <v>485</v>
      </c>
      <c r="X65" s="106"/>
      <c r="Y65" s="107"/>
      <c r="Z65" s="108"/>
      <c r="AA65" s="170">
        <f t="shared" si="11"/>
        <v>0</v>
      </c>
      <c r="AB65" s="170">
        <f t="shared" si="12"/>
        <v>0</v>
      </c>
      <c r="AC65" s="109">
        <v>-1.095</v>
      </c>
      <c r="AD65" s="109"/>
      <c r="AE65" s="110"/>
      <c r="AF65" s="128">
        <f t="shared" si="2"/>
        <v>0</v>
      </c>
      <c r="AG65" s="129"/>
      <c r="AH65" s="153"/>
      <c r="AI65" s="126" t="s">
        <v>65</v>
      </c>
      <c r="AJ65" s="126"/>
      <c r="AK65" s="126"/>
      <c r="AL65" s="126"/>
      <c r="AM65" s="130"/>
      <c r="AN65" s="131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29"/>
      <c r="BH65" s="114"/>
      <c r="BI65" s="114"/>
      <c r="BJ65" s="114"/>
      <c r="BK65" s="114"/>
      <c r="BL65" s="114"/>
      <c r="BM65" s="28"/>
      <c r="BN65" s="133"/>
      <c r="BO65" s="133"/>
      <c r="BP65" s="133"/>
      <c r="BQ65" s="114"/>
      <c r="BR65" s="28"/>
      <c r="BS65" s="28"/>
      <c r="BT65" s="28"/>
      <c r="BU65" s="28"/>
      <c r="BV65" s="28"/>
      <c r="BW65" s="28"/>
      <c r="BX65" s="133"/>
      <c r="BY65" s="131"/>
      <c r="BZ65" s="134"/>
      <c r="CA65" s="131"/>
      <c r="CB65" s="131"/>
      <c r="CC65" s="134"/>
      <c r="CD65" s="131"/>
      <c r="CE65" s="134"/>
      <c r="CF65" s="131"/>
      <c r="CG65" s="131"/>
      <c r="CH65" s="134"/>
      <c r="CI65" s="131"/>
      <c r="CJ65" s="131"/>
      <c r="CK65" s="114"/>
      <c r="CL65" s="135"/>
      <c r="CM65" s="136"/>
      <c r="CN65" s="114"/>
      <c r="CO65" s="116"/>
      <c r="CP65" s="137"/>
      <c r="CQ65" s="138"/>
      <c r="CR65" s="116"/>
      <c r="CS65" s="116"/>
      <c r="CT65" s="139"/>
      <c r="CU65" s="114"/>
      <c r="CV65" s="114"/>
      <c r="CW65" s="114"/>
      <c r="CX65" s="114"/>
    </row>
    <row r="66" spans="1:102" ht="15" x14ac:dyDescent="0.25">
      <c r="A66" s="117"/>
      <c r="B66" s="118">
        <f t="shared" si="13"/>
        <v>58</v>
      </c>
      <c r="C66" s="119">
        <v>58</v>
      </c>
      <c r="D66" s="120"/>
      <c r="E66" s="121" t="s">
        <v>134</v>
      </c>
      <c r="F66" s="122" t="s">
        <v>24</v>
      </c>
      <c r="G66" s="123">
        <v>2.5</v>
      </c>
      <c r="H66" s="53">
        <v>3</v>
      </c>
      <c r="I66" s="141">
        <v>0</v>
      </c>
      <c r="J66" s="124">
        <f t="shared" si="7"/>
        <v>2.5</v>
      </c>
      <c r="K66" s="125">
        <v>0</v>
      </c>
      <c r="L66" s="125">
        <v>0</v>
      </c>
      <c r="M66" s="54">
        <v>2.351</v>
      </c>
      <c r="N66" s="55">
        <f t="shared" si="0"/>
        <v>0.94040000000000001</v>
      </c>
      <c r="O66" s="57">
        <v>0</v>
      </c>
      <c r="P66" s="55">
        <f t="shared" si="3"/>
        <v>0</v>
      </c>
      <c r="Q66" s="57">
        <v>0</v>
      </c>
      <c r="R66" s="55">
        <f t="shared" si="4"/>
        <v>0</v>
      </c>
      <c r="S66" s="57">
        <v>0</v>
      </c>
      <c r="T66" s="55">
        <f t="shared" si="9"/>
        <v>0</v>
      </c>
      <c r="U66" s="58"/>
      <c r="V66" s="126" t="s">
        <v>18</v>
      </c>
      <c r="W66" s="127" t="s">
        <v>485</v>
      </c>
      <c r="X66" s="106"/>
      <c r="Y66" s="107">
        <v>1.304</v>
      </c>
      <c r="Z66" s="108"/>
      <c r="AA66" s="170">
        <f t="shared" si="11"/>
        <v>0</v>
      </c>
      <c r="AB66" s="170">
        <f t="shared" si="12"/>
        <v>0</v>
      </c>
      <c r="AC66" s="109">
        <v>-0.21799999999999997</v>
      </c>
      <c r="AD66" s="142">
        <v>1.522</v>
      </c>
      <c r="AE66" s="128">
        <v>0.21799999999999997</v>
      </c>
      <c r="AF66" s="128">
        <f t="shared" si="2"/>
        <v>0.14900000000000002</v>
      </c>
      <c r="AG66" s="129"/>
      <c r="AH66" s="153"/>
      <c r="AI66" s="126" t="s">
        <v>65</v>
      </c>
      <c r="AJ66" s="126"/>
      <c r="AK66" s="126"/>
      <c r="AL66" s="126"/>
      <c r="AM66" s="130"/>
      <c r="AN66" s="131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33"/>
      <c r="BF66" s="114"/>
      <c r="BG66" s="29"/>
      <c r="BH66" s="114"/>
      <c r="BI66" s="114"/>
      <c r="BJ66" s="114"/>
      <c r="BK66" s="114"/>
      <c r="BL66" s="133"/>
      <c r="BM66" s="28"/>
      <c r="BN66" s="133"/>
      <c r="BO66" s="133"/>
      <c r="BP66" s="114"/>
      <c r="BQ66" s="114"/>
      <c r="BR66" s="28"/>
      <c r="BS66" s="28"/>
      <c r="BT66" s="28"/>
      <c r="BU66" s="28"/>
      <c r="BV66" s="28"/>
      <c r="BW66" s="28"/>
      <c r="BX66" s="133"/>
      <c r="BY66" s="131"/>
      <c r="BZ66" s="134"/>
      <c r="CA66" s="131"/>
      <c r="CB66" s="131"/>
      <c r="CC66" s="134"/>
      <c r="CD66" s="131"/>
      <c r="CE66" s="134"/>
      <c r="CF66" s="131"/>
      <c r="CG66" s="131"/>
      <c r="CH66" s="134"/>
      <c r="CI66" s="131"/>
      <c r="CJ66" s="131"/>
      <c r="CK66" s="114"/>
      <c r="CL66" s="135"/>
      <c r="CM66" s="136"/>
      <c r="CN66" s="114"/>
      <c r="CO66" s="116"/>
      <c r="CP66" s="137"/>
      <c r="CQ66" s="138"/>
      <c r="CR66" s="116"/>
      <c r="CS66" s="116"/>
      <c r="CT66" s="139"/>
      <c r="CU66" s="114"/>
      <c r="CV66" s="114"/>
      <c r="CW66" s="114"/>
      <c r="CX66" s="114"/>
    </row>
    <row r="67" spans="1:102" ht="15" x14ac:dyDescent="0.25">
      <c r="A67" s="117"/>
      <c r="B67" s="118">
        <f t="shared" si="13"/>
        <v>59</v>
      </c>
      <c r="C67" s="119">
        <v>59</v>
      </c>
      <c r="D67" s="120"/>
      <c r="E67" s="121" t="s">
        <v>135</v>
      </c>
      <c r="F67" s="122" t="s">
        <v>29</v>
      </c>
      <c r="G67" s="123">
        <v>2.94</v>
      </c>
      <c r="H67" s="53">
        <v>4</v>
      </c>
      <c r="I67" s="141">
        <v>0</v>
      </c>
      <c r="J67" s="124">
        <v>2.75</v>
      </c>
      <c r="K67" s="125">
        <v>0</v>
      </c>
      <c r="L67" s="152">
        <v>0.19</v>
      </c>
      <c r="M67" s="54">
        <v>2.952</v>
      </c>
      <c r="N67" s="55">
        <f t="shared" si="0"/>
        <v>1.0040816326530613</v>
      </c>
      <c r="O67" s="57">
        <v>0</v>
      </c>
      <c r="P67" s="55">
        <f t="shared" si="3"/>
        <v>0</v>
      </c>
      <c r="Q67" s="57">
        <v>0</v>
      </c>
      <c r="R67" s="55">
        <f t="shared" si="4"/>
        <v>0</v>
      </c>
      <c r="S67" s="57">
        <v>0</v>
      </c>
      <c r="T67" s="55">
        <f t="shared" si="9"/>
        <v>0</v>
      </c>
      <c r="U67" s="58"/>
      <c r="V67" s="126" t="s">
        <v>18</v>
      </c>
      <c r="W67" s="127" t="s">
        <v>485</v>
      </c>
      <c r="X67" s="106"/>
      <c r="Y67" s="107">
        <v>2.8479999999999999</v>
      </c>
      <c r="Z67" s="171">
        <v>2.2480000000000002</v>
      </c>
      <c r="AA67" s="170">
        <f t="shared" si="11"/>
        <v>0</v>
      </c>
      <c r="AB67" s="170">
        <f t="shared" si="12"/>
        <v>2.2480000000000002</v>
      </c>
      <c r="AC67" s="172">
        <v>1.194</v>
      </c>
      <c r="AD67" s="142">
        <v>3.9020000000000006</v>
      </c>
      <c r="AE67" s="128">
        <v>1.0540000000000007</v>
      </c>
      <c r="AF67" s="128">
        <f t="shared" si="2"/>
        <v>-1.2000000000000011E-2</v>
      </c>
      <c r="AG67" s="129"/>
      <c r="AH67" s="153"/>
      <c r="AI67" s="126" t="s">
        <v>65</v>
      </c>
      <c r="AJ67" s="126"/>
      <c r="AK67" s="126"/>
      <c r="AL67" s="126"/>
      <c r="AM67" s="130"/>
      <c r="AN67" s="131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33"/>
      <c r="BF67" s="114"/>
      <c r="BG67" s="29"/>
      <c r="BH67" s="114"/>
      <c r="BI67" s="114"/>
      <c r="BJ67" s="114"/>
      <c r="BK67" s="114"/>
      <c r="BL67" s="114"/>
      <c r="BM67" s="28"/>
      <c r="BN67" s="133"/>
      <c r="BO67" s="133"/>
      <c r="BP67" s="114"/>
      <c r="BQ67" s="114"/>
      <c r="BR67" s="28"/>
      <c r="BS67" s="28"/>
      <c r="BT67" s="28"/>
      <c r="BU67" s="28"/>
      <c r="BV67" s="28"/>
      <c r="BW67" s="28"/>
      <c r="BX67" s="133"/>
      <c r="BY67" s="131"/>
      <c r="BZ67" s="134"/>
      <c r="CA67" s="131"/>
      <c r="CB67" s="131"/>
      <c r="CC67" s="134"/>
      <c r="CD67" s="131"/>
      <c r="CE67" s="134"/>
      <c r="CF67" s="131"/>
      <c r="CG67" s="131"/>
      <c r="CH67" s="134"/>
      <c r="CI67" s="131"/>
      <c r="CJ67" s="131"/>
      <c r="CK67" s="114"/>
      <c r="CL67" s="135"/>
      <c r="CM67" s="136"/>
      <c r="CN67" s="114"/>
      <c r="CO67" s="116"/>
      <c r="CP67" s="137"/>
      <c r="CQ67" s="138"/>
      <c r="CR67" s="116"/>
      <c r="CS67" s="116"/>
      <c r="CT67" s="139"/>
      <c r="CU67" s="114"/>
      <c r="CV67" s="114"/>
      <c r="CW67" s="114"/>
      <c r="CX67" s="114"/>
    </row>
    <row r="68" spans="1:102" ht="15" x14ac:dyDescent="0.25">
      <c r="A68" s="117"/>
      <c r="B68" s="118">
        <f t="shared" si="13"/>
        <v>60</v>
      </c>
      <c r="C68" s="119">
        <v>60</v>
      </c>
      <c r="D68" s="120"/>
      <c r="E68" s="121" t="s">
        <v>136</v>
      </c>
      <c r="F68" s="122" t="s">
        <v>27</v>
      </c>
      <c r="G68" s="123">
        <v>0.75</v>
      </c>
      <c r="H68" s="53">
        <v>4</v>
      </c>
      <c r="I68" s="141">
        <v>0</v>
      </c>
      <c r="J68" s="124">
        <f t="shared" si="7"/>
        <v>0.75</v>
      </c>
      <c r="K68" s="125">
        <v>0</v>
      </c>
      <c r="L68" s="125">
        <v>0</v>
      </c>
      <c r="M68" s="54">
        <v>0.71199999999999997</v>
      </c>
      <c r="N68" s="55">
        <f t="shared" si="0"/>
        <v>0.94933333333333325</v>
      </c>
      <c r="O68" s="57">
        <v>0</v>
      </c>
      <c r="P68" s="55">
        <f t="shared" si="3"/>
        <v>0</v>
      </c>
      <c r="Q68" s="57">
        <v>0</v>
      </c>
      <c r="R68" s="55">
        <f t="shared" si="4"/>
        <v>0</v>
      </c>
      <c r="S68" s="57">
        <v>0</v>
      </c>
      <c r="T68" s="55">
        <f t="shared" si="9"/>
        <v>0</v>
      </c>
      <c r="U68" s="58"/>
      <c r="V68" s="126" t="s">
        <v>18</v>
      </c>
      <c r="W68" s="127" t="s">
        <v>485</v>
      </c>
      <c r="X68" s="106"/>
      <c r="Y68" s="107"/>
      <c r="Z68" s="108"/>
      <c r="AA68" s="170">
        <f t="shared" si="11"/>
        <v>0</v>
      </c>
      <c r="AB68" s="170">
        <f t="shared" si="12"/>
        <v>0</v>
      </c>
      <c r="AC68" s="109">
        <v>-0.68200000000000005</v>
      </c>
      <c r="AD68" s="109"/>
      <c r="AE68" s="110"/>
      <c r="AF68" s="128">
        <f t="shared" si="2"/>
        <v>3.8000000000000034E-2</v>
      </c>
      <c r="AG68" s="129"/>
      <c r="AH68" s="153"/>
      <c r="AI68" s="126" t="s">
        <v>65</v>
      </c>
      <c r="AJ68" s="126"/>
      <c r="AK68" s="126"/>
      <c r="AL68" s="126"/>
      <c r="AM68" s="130"/>
      <c r="AN68" s="131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33"/>
      <c r="BF68" s="114"/>
      <c r="BG68" s="29"/>
      <c r="BH68" s="114"/>
      <c r="BI68" s="114"/>
      <c r="BJ68" s="114"/>
      <c r="BK68" s="114"/>
      <c r="BL68" s="133"/>
      <c r="BM68" s="28"/>
      <c r="BN68" s="133"/>
      <c r="BO68" s="133"/>
      <c r="BP68" s="114"/>
      <c r="BQ68" s="114"/>
      <c r="BR68" s="28"/>
      <c r="BS68" s="28"/>
      <c r="BT68" s="28"/>
      <c r="BU68" s="28"/>
      <c r="BV68" s="28"/>
      <c r="BW68" s="28"/>
      <c r="BX68" s="133"/>
      <c r="BY68" s="131"/>
      <c r="BZ68" s="134"/>
      <c r="CA68" s="131"/>
      <c r="CB68" s="131"/>
      <c r="CC68" s="134"/>
      <c r="CD68" s="131"/>
      <c r="CE68" s="134"/>
      <c r="CF68" s="131"/>
      <c r="CG68" s="131"/>
      <c r="CH68" s="134"/>
      <c r="CI68" s="131"/>
      <c r="CJ68" s="131"/>
      <c r="CK68" s="114"/>
      <c r="CL68" s="135"/>
      <c r="CM68" s="136"/>
      <c r="CN68" s="114"/>
      <c r="CO68" s="116"/>
      <c r="CP68" s="137"/>
      <c r="CQ68" s="138"/>
      <c r="CR68" s="116"/>
      <c r="CS68" s="116"/>
      <c r="CT68" s="139"/>
      <c r="CU68" s="114"/>
      <c r="CV68" s="114"/>
      <c r="CW68" s="114"/>
      <c r="CX68" s="114"/>
    </row>
    <row r="69" spans="1:102" ht="15" x14ac:dyDescent="0.25">
      <c r="A69" s="117"/>
      <c r="B69" s="118">
        <f t="shared" si="13"/>
        <v>61</v>
      </c>
      <c r="C69" s="119">
        <v>61</v>
      </c>
      <c r="D69" s="120"/>
      <c r="E69" s="121" t="s">
        <v>137</v>
      </c>
      <c r="F69" s="122" t="s">
        <v>19</v>
      </c>
      <c r="G69" s="123">
        <v>1.7</v>
      </c>
      <c r="H69" s="53">
        <v>4</v>
      </c>
      <c r="I69" s="141">
        <v>0</v>
      </c>
      <c r="J69" s="124">
        <f t="shared" si="7"/>
        <v>1.7</v>
      </c>
      <c r="K69" s="125">
        <v>0</v>
      </c>
      <c r="L69" s="125">
        <v>0</v>
      </c>
      <c r="M69" s="54">
        <v>1.99</v>
      </c>
      <c r="N69" s="55">
        <f t="shared" si="0"/>
        <v>1.1705882352941177</v>
      </c>
      <c r="O69" s="57">
        <v>0</v>
      </c>
      <c r="P69" s="55">
        <f t="shared" si="3"/>
        <v>0</v>
      </c>
      <c r="Q69" s="57">
        <v>0</v>
      </c>
      <c r="R69" s="55">
        <f t="shared" si="4"/>
        <v>0</v>
      </c>
      <c r="S69" s="57">
        <v>0</v>
      </c>
      <c r="T69" s="55">
        <f t="shared" si="9"/>
        <v>0</v>
      </c>
      <c r="U69" s="58"/>
      <c r="V69" s="126" t="s">
        <v>18</v>
      </c>
      <c r="W69" s="127" t="s">
        <v>485</v>
      </c>
      <c r="X69" s="106"/>
      <c r="Y69" s="107"/>
      <c r="Z69" s="108"/>
      <c r="AA69" s="170">
        <f t="shared" si="11"/>
        <v>0</v>
      </c>
      <c r="AB69" s="170">
        <f t="shared" si="12"/>
        <v>0</v>
      </c>
      <c r="AC69" s="109">
        <v>-1.4049999999999998</v>
      </c>
      <c r="AD69" s="109"/>
      <c r="AE69" s="110"/>
      <c r="AF69" s="128">
        <f t="shared" si="2"/>
        <v>-0.29000000000000004</v>
      </c>
      <c r="AG69" s="129"/>
      <c r="AH69" s="153"/>
      <c r="AI69" s="126"/>
      <c r="AJ69" s="126" t="s">
        <v>65</v>
      </c>
      <c r="AK69" s="126"/>
      <c r="AL69" s="126"/>
      <c r="AM69" s="130"/>
      <c r="AN69" s="131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33"/>
      <c r="BF69" s="114"/>
      <c r="BG69" s="30"/>
      <c r="BH69" s="114"/>
      <c r="BI69" s="114"/>
      <c r="BJ69" s="114"/>
      <c r="BK69" s="114"/>
      <c r="BL69" s="114"/>
      <c r="BM69" s="28"/>
      <c r="BN69" s="133"/>
      <c r="BO69" s="133"/>
      <c r="BP69" s="114"/>
      <c r="BQ69" s="114"/>
      <c r="BR69" s="28"/>
      <c r="BS69" s="28"/>
      <c r="BT69" s="28"/>
      <c r="BU69" s="28"/>
      <c r="BV69" s="28"/>
      <c r="BW69" s="28"/>
      <c r="BX69" s="133"/>
      <c r="BY69" s="131"/>
      <c r="BZ69" s="134"/>
      <c r="CA69" s="131"/>
      <c r="CB69" s="131"/>
      <c r="CC69" s="134"/>
      <c r="CD69" s="131"/>
      <c r="CE69" s="134"/>
      <c r="CF69" s="131"/>
      <c r="CG69" s="131"/>
      <c r="CH69" s="134"/>
      <c r="CI69" s="131"/>
      <c r="CJ69" s="131"/>
      <c r="CK69" s="114"/>
      <c r="CL69" s="135"/>
      <c r="CM69" s="136"/>
      <c r="CN69" s="114"/>
      <c r="CO69" s="116"/>
      <c r="CP69" s="137"/>
      <c r="CQ69" s="138"/>
      <c r="CR69" s="116"/>
      <c r="CS69" s="116"/>
      <c r="CT69" s="139"/>
      <c r="CU69" s="114"/>
      <c r="CV69" s="114"/>
      <c r="CW69" s="114"/>
      <c r="CX69" s="114"/>
    </row>
    <row r="70" spans="1:102" ht="15" x14ac:dyDescent="0.25">
      <c r="A70" s="117"/>
      <c r="B70" s="118">
        <f t="shared" si="13"/>
        <v>62</v>
      </c>
      <c r="C70" s="119">
        <v>62</v>
      </c>
      <c r="D70" s="120"/>
      <c r="E70" s="121" t="s">
        <v>138</v>
      </c>
      <c r="F70" s="122" t="s">
        <v>33</v>
      </c>
      <c r="G70" s="123">
        <v>2.7</v>
      </c>
      <c r="H70" s="53">
        <v>3.5</v>
      </c>
      <c r="I70" s="124"/>
      <c r="J70" s="124">
        <f>G70-I70</f>
        <v>2.7</v>
      </c>
      <c r="K70" s="125">
        <v>0</v>
      </c>
      <c r="L70" s="125">
        <v>0</v>
      </c>
      <c r="M70" s="54">
        <v>3.1280000000000001</v>
      </c>
      <c r="N70" s="55">
        <f t="shared" si="0"/>
        <v>1.1585185185185185</v>
      </c>
      <c r="O70" s="57">
        <v>0</v>
      </c>
      <c r="P70" s="55">
        <f t="shared" si="3"/>
        <v>0</v>
      </c>
      <c r="Q70" s="57">
        <v>0</v>
      </c>
      <c r="R70" s="55">
        <f t="shared" si="4"/>
        <v>0</v>
      </c>
      <c r="S70" s="57">
        <v>0</v>
      </c>
      <c r="T70" s="55">
        <f t="shared" si="9"/>
        <v>0</v>
      </c>
      <c r="U70" s="58"/>
      <c r="V70" s="126" t="s">
        <v>18</v>
      </c>
      <c r="W70" s="127" t="s">
        <v>485</v>
      </c>
      <c r="X70" s="106"/>
      <c r="Y70" s="107"/>
      <c r="Z70" s="108"/>
      <c r="AA70" s="170">
        <f t="shared" si="11"/>
        <v>0</v>
      </c>
      <c r="AB70" s="170">
        <f t="shared" si="12"/>
        <v>0</v>
      </c>
      <c r="AC70" s="109">
        <v>-3.9010000000000007</v>
      </c>
      <c r="AD70" s="109"/>
      <c r="AE70" s="110"/>
      <c r="AF70" s="128">
        <f t="shared" si="2"/>
        <v>-0.42799999999999994</v>
      </c>
      <c r="AG70" s="129"/>
      <c r="AH70" s="153"/>
      <c r="AI70" s="126"/>
      <c r="AJ70" s="126" t="s">
        <v>65</v>
      </c>
      <c r="AK70" s="126"/>
      <c r="AL70" s="126"/>
      <c r="AM70" s="130"/>
      <c r="AN70" s="131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33"/>
      <c r="BF70" s="114"/>
      <c r="BG70" s="33"/>
      <c r="BH70" s="114"/>
      <c r="BI70" s="114"/>
      <c r="BJ70" s="114"/>
      <c r="BK70" s="114"/>
      <c r="BL70" s="114"/>
      <c r="BM70" s="28"/>
      <c r="BN70" s="133"/>
      <c r="BO70" s="133"/>
      <c r="BP70" s="114"/>
      <c r="BQ70" s="114"/>
      <c r="BR70" s="28"/>
      <c r="BS70" s="28"/>
      <c r="BT70" s="28"/>
      <c r="BU70" s="28"/>
      <c r="BV70" s="28"/>
      <c r="BW70" s="28"/>
      <c r="BX70" s="133"/>
      <c r="BY70" s="131"/>
      <c r="BZ70" s="134"/>
      <c r="CA70" s="131"/>
      <c r="CB70" s="131"/>
      <c r="CC70" s="134"/>
      <c r="CD70" s="131"/>
      <c r="CE70" s="134"/>
      <c r="CF70" s="131"/>
      <c r="CG70" s="131"/>
      <c r="CH70" s="134"/>
      <c r="CI70" s="131"/>
      <c r="CJ70" s="131"/>
      <c r="CK70" s="114"/>
      <c r="CL70" s="135"/>
      <c r="CM70" s="136"/>
      <c r="CN70" s="114"/>
      <c r="CO70" s="116"/>
      <c r="CP70" s="137"/>
      <c r="CQ70" s="138"/>
      <c r="CR70" s="116"/>
      <c r="CS70" s="116"/>
      <c r="CT70" s="139"/>
      <c r="CU70" s="114"/>
      <c r="CV70" s="114"/>
      <c r="CW70" s="114"/>
      <c r="CX70" s="114"/>
    </row>
    <row r="71" spans="1:102" ht="15" x14ac:dyDescent="0.25">
      <c r="A71" s="117"/>
      <c r="B71" s="118">
        <f t="shared" si="13"/>
        <v>63</v>
      </c>
      <c r="C71" s="119">
        <v>63</v>
      </c>
      <c r="D71" s="120"/>
      <c r="E71" s="121" t="s">
        <v>139</v>
      </c>
      <c r="F71" s="122" t="s">
        <v>23</v>
      </c>
      <c r="G71" s="123">
        <v>4.74</v>
      </c>
      <c r="H71" s="53">
        <v>3</v>
      </c>
      <c r="I71" s="141">
        <v>0</v>
      </c>
      <c r="J71" s="124">
        <v>4.3029999999999999</v>
      </c>
      <c r="K71" s="125">
        <v>0</v>
      </c>
      <c r="L71" s="152">
        <v>0.437</v>
      </c>
      <c r="M71" s="54">
        <f>G71</f>
        <v>4.74</v>
      </c>
      <c r="N71" s="55">
        <f t="shared" si="0"/>
        <v>1</v>
      </c>
      <c r="O71" s="57">
        <v>0</v>
      </c>
      <c r="P71" s="55">
        <f t="shared" si="3"/>
        <v>0</v>
      </c>
      <c r="Q71" s="57">
        <v>0</v>
      </c>
      <c r="R71" s="55">
        <f t="shared" si="4"/>
        <v>0</v>
      </c>
      <c r="S71" s="57">
        <v>0</v>
      </c>
      <c r="T71" s="55">
        <f t="shared" si="9"/>
        <v>0</v>
      </c>
      <c r="U71" s="58"/>
      <c r="V71" s="126" t="s">
        <v>18</v>
      </c>
      <c r="W71" s="127" t="s">
        <v>485</v>
      </c>
      <c r="X71" s="106"/>
      <c r="Y71" s="107"/>
      <c r="Z71" s="108"/>
      <c r="AA71" s="170">
        <f t="shared" si="11"/>
        <v>0</v>
      </c>
      <c r="AB71" s="170">
        <f t="shared" si="12"/>
        <v>0</v>
      </c>
      <c r="AC71" s="109">
        <v>-0.33050000000000013</v>
      </c>
      <c r="AD71" s="109"/>
      <c r="AE71" s="110"/>
      <c r="AF71" s="128">
        <f t="shared" si="2"/>
        <v>0</v>
      </c>
      <c r="AG71" s="129"/>
      <c r="AH71" s="153"/>
      <c r="AI71" s="126"/>
      <c r="AJ71" s="126" t="s">
        <v>65</v>
      </c>
      <c r="AK71" s="126"/>
      <c r="AL71" s="126"/>
      <c r="AM71" s="130"/>
      <c r="AN71" s="131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29"/>
      <c r="BH71" s="114"/>
      <c r="BI71" s="114"/>
      <c r="BJ71" s="114"/>
      <c r="BK71" s="114"/>
      <c r="BL71" s="133"/>
      <c r="BM71" s="28"/>
      <c r="BN71" s="133"/>
      <c r="BO71" s="133"/>
      <c r="BP71" s="114"/>
      <c r="BQ71" s="114"/>
      <c r="BR71" s="28"/>
      <c r="BS71" s="28"/>
      <c r="BT71" s="28"/>
      <c r="BU71" s="28"/>
      <c r="BV71" s="28"/>
      <c r="BW71" s="28"/>
      <c r="BX71" s="133"/>
      <c r="BY71" s="131"/>
      <c r="BZ71" s="134"/>
      <c r="CA71" s="131"/>
      <c r="CB71" s="131"/>
      <c r="CC71" s="134"/>
      <c r="CD71" s="131"/>
      <c r="CE71" s="134"/>
      <c r="CF71" s="131"/>
      <c r="CG71" s="131"/>
      <c r="CH71" s="134"/>
      <c r="CI71" s="131"/>
      <c r="CJ71" s="131"/>
      <c r="CK71" s="114"/>
      <c r="CL71" s="135"/>
      <c r="CM71" s="136"/>
      <c r="CN71" s="114"/>
      <c r="CO71" s="149"/>
      <c r="CP71" s="137"/>
      <c r="CQ71" s="138"/>
      <c r="CR71" s="116"/>
      <c r="CS71" s="116"/>
      <c r="CT71" s="139"/>
      <c r="CU71" s="114"/>
      <c r="CV71" s="114"/>
      <c r="CW71" s="114"/>
      <c r="CX71" s="114"/>
    </row>
    <row r="72" spans="1:102" ht="15" x14ac:dyDescent="0.25">
      <c r="A72" s="117"/>
      <c r="B72" s="118">
        <f t="shared" si="13"/>
        <v>64</v>
      </c>
      <c r="C72" s="119">
        <v>64</v>
      </c>
      <c r="D72" s="120"/>
      <c r="E72" s="121" t="s">
        <v>140</v>
      </c>
      <c r="F72" s="122" t="s">
        <v>19</v>
      </c>
      <c r="G72" s="123">
        <v>3.5</v>
      </c>
      <c r="H72" s="53">
        <v>4</v>
      </c>
      <c r="I72" s="141">
        <v>0</v>
      </c>
      <c r="J72" s="124">
        <v>2.27</v>
      </c>
      <c r="K72" s="125">
        <v>0</v>
      </c>
      <c r="L72" s="152">
        <v>1.23</v>
      </c>
      <c r="M72" s="54">
        <v>2.6949999999999998</v>
      </c>
      <c r="N72" s="55">
        <f t="shared" si="0"/>
        <v>0.76999999999999991</v>
      </c>
      <c r="O72" s="57">
        <v>0</v>
      </c>
      <c r="P72" s="55">
        <f t="shared" si="3"/>
        <v>0</v>
      </c>
      <c r="Q72" s="57">
        <v>0</v>
      </c>
      <c r="R72" s="55">
        <f t="shared" si="4"/>
        <v>0</v>
      </c>
      <c r="S72" s="57">
        <v>0</v>
      </c>
      <c r="T72" s="55">
        <f t="shared" si="9"/>
        <v>0</v>
      </c>
      <c r="U72" s="58"/>
      <c r="V72" s="126" t="s">
        <v>18</v>
      </c>
      <c r="W72" s="127" t="s">
        <v>485</v>
      </c>
      <c r="X72" s="106"/>
      <c r="Y72" s="107"/>
      <c r="Z72" s="108"/>
      <c r="AA72" s="170">
        <f t="shared" si="11"/>
        <v>0</v>
      </c>
      <c r="AB72" s="170">
        <f t="shared" si="12"/>
        <v>0</v>
      </c>
      <c r="AC72" s="109">
        <v>-3.87</v>
      </c>
      <c r="AD72" s="109"/>
      <c r="AE72" s="110"/>
      <c r="AF72" s="128">
        <f t="shared" si="2"/>
        <v>0.80500000000000016</v>
      </c>
      <c r="AG72" s="129"/>
      <c r="AH72" s="153"/>
      <c r="AI72" s="126"/>
      <c r="AJ72" s="126" t="s">
        <v>65</v>
      </c>
      <c r="AK72" s="126"/>
      <c r="AL72" s="126"/>
      <c r="AM72" s="130"/>
      <c r="AN72" s="131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35"/>
      <c r="BH72" s="114"/>
      <c r="BI72" s="114"/>
      <c r="BJ72" s="114"/>
      <c r="BK72" s="114"/>
      <c r="BL72" s="133"/>
      <c r="BM72" s="28"/>
      <c r="BN72" s="133"/>
      <c r="BO72" s="133"/>
      <c r="BP72" s="114"/>
      <c r="BQ72" s="114"/>
      <c r="BR72" s="28"/>
      <c r="BS72" s="28"/>
      <c r="BT72" s="28"/>
      <c r="BU72" s="28"/>
      <c r="BV72" s="28"/>
      <c r="BW72" s="28"/>
      <c r="BX72" s="133"/>
      <c r="BY72" s="131"/>
      <c r="BZ72" s="134"/>
      <c r="CA72" s="131"/>
      <c r="CB72" s="131"/>
      <c r="CC72" s="134"/>
      <c r="CD72" s="131"/>
      <c r="CE72" s="134"/>
      <c r="CF72" s="131"/>
      <c r="CG72" s="131"/>
      <c r="CH72" s="134"/>
      <c r="CI72" s="131"/>
      <c r="CJ72" s="131"/>
      <c r="CK72" s="114"/>
      <c r="CL72" s="135"/>
      <c r="CM72" s="136"/>
      <c r="CN72" s="114"/>
      <c r="CO72" s="116"/>
      <c r="CP72" s="137"/>
      <c r="CQ72" s="138"/>
      <c r="CR72" s="116"/>
      <c r="CS72" s="116"/>
      <c r="CT72" s="139"/>
      <c r="CU72" s="114"/>
      <c r="CV72" s="114"/>
      <c r="CW72" s="114"/>
      <c r="CX72" s="114"/>
    </row>
    <row r="73" spans="1:102" ht="15" x14ac:dyDescent="0.25">
      <c r="A73" s="117"/>
      <c r="B73" s="118">
        <f t="shared" si="13"/>
        <v>65</v>
      </c>
      <c r="C73" s="119">
        <v>65</v>
      </c>
      <c r="D73" s="120"/>
      <c r="E73" s="121" t="s">
        <v>141</v>
      </c>
      <c r="F73" s="122" t="s">
        <v>32</v>
      </c>
      <c r="G73" s="123">
        <v>3.58</v>
      </c>
      <c r="H73" s="53">
        <v>3</v>
      </c>
      <c r="I73" s="141">
        <v>0</v>
      </c>
      <c r="J73" s="124">
        <f t="shared" si="7"/>
        <v>3.58</v>
      </c>
      <c r="K73" s="125">
        <v>0</v>
      </c>
      <c r="L73" s="125">
        <v>0</v>
      </c>
      <c r="M73" s="54">
        <v>3.5750000000000002</v>
      </c>
      <c r="N73" s="55">
        <f t="shared" ref="N73:N104" si="14">M73/G73</f>
        <v>0.99860335195530725</v>
      </c>
      <c r="O73" s="57">
        <v>0</v>
      </c>
      <c r="P73" s="55">
        <f t="shared" si="3"/>
        <v>0</v>
      </c>
      <c r="Q73" s="57">
        <v>3.6999999999999998E-2</v>
      </c>
      <c r="R73" s="55">
        <f t="shared" si="4"/>
        <v>1.0335195530726256E-2</v>
      </c>
      <c r="S73" s="57">
        <v>0</v>
      </c>
      <c r="T73" s="55">
        <f t="shared" ref="T73:T104" si="15">S73/G73</f>
        <v>0</v>
      </c>
      <c r="U73" s="58"/>
      <c r="V73" s="126" t="s">
        <v>18</v>
      </c>
      <c r="W73" s="127" t="s">
        <v>485</v>
      </c>
      <c r="X73" s="106"/>
      <c r="Y73" s="107"/>
      <c r="Z73" s="108"/>
      <c r="AA73" s="170">
        <f t="shared" si="11"/>
        <v>3.6999999999999998E-2</v>
      </c>
      <c r="AB73" s="170">
        <f t="shared" si="12"/>
        <v>-3.6999999999999998E-2</v>
      </c>
      <c r="AC73" s="109">
        <v>-3.28</v>
      </c>
      <c r="AD73" s="109"/>
      <c r="AE73" s="110"/>
      <c r="AF73" s="128">
        <f t="shared" ref="AF73:AF106" si="16">G73-(M73+O73+Q73+S73)</f>
        <v>-3.2000000000000028E-2</v>
      </c>
      <c r="AG73" s="129"/>
      <c r="AH73" s="153"/>
      <c r="AI73" s="126"/>
      <c r="AJ73" s="126" t="s">
        <v>65</v>
      </c>
      <c r="AK73" s="126"/>
      <c r="AL73" s="126"/>
      <c r="AM73" s="130"/>
      <c r="AN73" s="131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35"/>
      <c r="BH73" s="114"/>
      <c r="BI73" s="114"/>
      <c r="BJ73" s="114"/>
      <c r="BK73" s="114"/>
      <c r="BL73" s="133"/>
      <c r="BM73" s="28"/>
      <c r="BN73" s="133"/>
      <c r="BO73" s="133"/>
      <c r="BP73" s="114"/>
      <c r="BQ73" s="114"/>
      <c r="BR73" s="28"/>
      <c r="BS73" s="28"/>
      <c r="BT73" s="28"/>
      <c r="BU73" s="28"/>
      <c r="BV73" s="28"/>
      <c r="BW73" s="28"/>
      <c r="BX73" s="133"/>
      <c r="BY73" s="131"/>
      <c r="BZ73" s="134"/>
      <c r="CA73" s="131"/>
      <c r="CB73" s="131"/>
      <c r="CC73" s="134"/>
      <c r="CD73" s="131"/>
      <c r="CE73" s="134"/>
      <c r="CF73" s="131"/>
      <c r="CG73" s="131"/>
      <c r="CH73" s="134"/>
      <c r="CI73" s="131"/>
      <c r="CJ73" s="131"/>
      <c r="CK73" s="114"/>
      <c r="CL73" s="135"/>
      <c r="CM73" s="136"/>
      <c r="CN73" s="114"/>
      <c r="CO73" s="116"/>
      <c r="CP73" s="137"/>
      <c r="CQ73" s="138"/>
      <c r="CR73" s="116"/>
      <c r="CS73" s="116"/>
      <c r="CT73" s="139"/>
      <c r="CU73" s="114"/>
      <c r="CV73" s="114"/>
      <c r="CW73" s="114"/>
      <c r="CX73" s="114"/>
    </row>
    <row r="74" spans="1:102" ht="15" x14ac:dyDescent="0.25">
      <c r="A74" s="117"/>
      <c r="B74" s="118">
        <f t="shared" si="13"/>
        <v>66</v>
      </c>
      <c r="C74" s="119">
        <v>66</v>
      </c>
      <c r="D74" s="120"/>
      <c r="E74" s="121" t="s">
        <v>142</v>
      </c>
      <c r="F74" s="122" t="s">
        <v>19</v>
      </c>
      <c r="G74" s="123">
        <v>3.7</v>
      </c>
      <c r="H74" s="53">
        <v>4</v>
      </c>
      <c r="I74" s="141">
        <v>0</v>
      </c>
      <c r="J74" s="124">
        <f t="shared" si="7"/>
        <v>3.7</v>
      </c>
      <c r="K74" s="125">
        <v>0</v>
      </c>
      <c r="L74" s="125">
        <v>0</v>
      </c>
      <c r="M74" s="54">
        <v>3.7</v>
      </c>
      <c r="N74" s="55">
        <f t="shared" si="14"/>
        <v>1</v>
      </c>
      <c r="O74" s="57">
        <v>0</v>
      </c>
      <c r="P74" s="55">
        <f t="shared" ref="P74:P105" si="17">O74/G74</f>
        <v>0</v>
      </c>
      <c r="Q74" s="57">
        <v>0</v>
      </c>
      <c r="R74" s="55">
        <f t="shared" ref="R74:R105" si="18">Q74/G74</f>
        <v>0</v>
      </c>
      <c r="S74" s="57">
        <v>0</v>
      </c>
      <c r="T74" s="55">
        <f t="shared" si="15"/>
        <v>0</v>
      </c>
      <c r="U74" s="58"/>
      <c r="V74" s="126" t="s">
        <v>18</v>
      </c>
      <c r="W74" s="127" t="s">
        <v>485</v>
      </c>
      <c r="X74" s="106"/>
      <c r="Y74" s="107"/>
      <c r="Z74" s="108"/>
      <c r="AA74" s="170">
        <f t="shared" si="11"/>
        <v>0</v>
      </c>
      <c r="AB74" s="170">
        <f t="shared" si="12"/>
        <v>0</v>
      </c>
      <c r="AC74" s="109">
        <v>-1.35</v>
      </c>
      <c r="AD74" s="109"/>
      <c r="AE74" s="110"/>
      <c r="AF74" s="128">
        <f t="shared" si="16"/>
        <v>0</v>
      </c>
      <c r="AG74" s="129"/>
      <c r="AH74" s="153"/>
      <c r="AI74" s="126" t="s">
        <v>65</v>
      </c>
      <c r="AJ74" s="126"/>
      <c r="AK74" s="126"/>
      <c r="AL74" s="126"/>
      <c r="AM74" s="130"/>
      <c r="AN74" s="131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35"/>
      <c r="BH74" s="114"/>
      <c r="BI74" s="114"/>
      <c r="BJ74" s="114"/>
      <c r="BK74" s="114"/>
      <c r="BL74" s="133"/>
      <c r="BM74" s="28"/>
      <c r="BN74" s="133"/>
      <c r="BO74" s="133"/>
      <c r="BP74" s="114"/>
      <c r="BQ74" s="114"/>
      <c r="BR74" s="28"/>
      <c r="BS74" s="28"/>
      <c r="BT74" s="28"/>
      <c r="BU74" s="28"/>
      <c r="BV74" s="28"/>
      <c r="BW74" s="28"/>
      <c r="BX74" s="133"/>
      <c r="BY74" s="131"/>
      <c r="BZ74" s="134"/>
      <c r="CA74" s="131"/>
      <c r="CB74" s="131"/>
      <c r="CC74" s="134"/>
      <c r="CD74" s="131"/>
      <c r="CE74" s="134"/>
      <c r="CF74" s="131"/>
      <c r="CG74" s="131"/>
      <c r="CH74" s="134"/>
      <c r="CI74" s="131"/>
      <c r="CJ74" s="131"/>
      <c r="CK74" s="114"/>
      <c r="CL74" s="135"/>
      <c r="CM74" s="136"/>
      <c r="CN74" s="114"/>
      <c r="CO74" s="116"/>
      <c r="CP74" s="137"/>
      <c r="CQ74" s="138"/>
      <c r="CR74" s="116"/>
      <c r="CS74" s="116"/>
      <c r="CT74" s="139"/>
      <c r="CU74" s="114"/>
      <c r="CV74" s="114"/>
      <c r="CW74" s="114"/>
      <c r="CX74" s="114"/>
    </row>
    <row r="75" spans="1:102" ht="15" x14ac:dyDescent="0.25">
      <c r="A75" s="117"/>
      <c r="B75" s="118">
        <f t="shared" si="13"/>
        <v>67</v>
      </c>
      <c r="C75" s="119">
        <v>67</v>
      </c>
      <c r="D75" s="120"/>
      <c r="E75" s="121" t="s">
        <v>143</v>
      </c>
      <c r="F75" s="122" t="s">
        <v>19</v>
      </c>
      <c r="G75" s="123">
        <v>6.5</v>
      </c>
      <c r="H75" s="53">
        <v>3</v>
      </c>
      <c r="I75" s="141">
        <v>0</v>
      </c>
      <c r="J75" s="124">
        <v>6.3</v>
      </c>
      <c r="K75" s="125">
        <v>0</v>
      </c>
      <c r="L75" s="152">
        <v>0.2</v>
      </c>
      <c r="M75" s="54">
        <v>2.472</v>
      </c>
      <c r="N75" s="55">
        <f t="shared" si="14"/>
        <v>0.38030769230769229</v>
      </c>
      <c r="O75" s="57">
        <v>2.8</v>
      </c>
      <c r="P75" s="55">
        <f t="shared" si="17"/>
        <v>0.43076923076923074</v>
      </c>
      <c r="Q75" s="57">
        <v>1.2</v>
      </c>
      <c r="R75" s="55">
        <f t="shared" si="18"/>
        <v>0.1846153846153846</v>
      </c>
      <c r="S75" s="57">
        <v>0</v>
      </c>
      <c r="T75" s="55">
        <f t="shared" si="15"/>
        <v>0</v>
      </c>
      <c r="U75" s="58"/>
      <c r="V75" s="126" t="s">
        <v>18</v>
      </c>
      <c r="W75" s="127" t="s">
        <v>485</v>
      </c>
      <c r="X75" s="106">
        <v>1.75</v>
      </c>
      <c r="Y75" s="107"/>
      <c r="Z75" s="108"/>
      <c r="AA75" s="170">
        <f t="shared" si="11"/>
        <v>1.2</v>
      </c>
      <c r="AB75" s="170">
        <f t="shared" si="12"/>
        <v>-1.2</v>
      </c>
      <c r="AC75" s="109">
        <v>-1.48</v>
      </c>
      <c r="AD75" s="109"/>
      <c r="AE75" s="110"/>
      <c r="AF75" s="128">
        <f t="shared" si="16"/>
        <v>2.7999999999999581E-2</v>
      </c>
      <c r="AG75" s="129"/>
      <c r="AH75" s="153"/>
      <c r="AI75" s="126"/>
      <c r="AJ75" s="126" t="s">
        <v>65</v>
      </c>
      <c r="AK75" s="126"/>
      <c r="AL75" s="126"/>
      <c r="AM75" s="130"/>
      <c r="AN75" s="131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35"/>
      <c r="BH75" s="114"/>
      <c r="BI75" s="114"/>
      <c r="BJ75" s="114"/>
      <c r="BK75" s="114"/>
      <c r="BL75" s="133"/>
      <c r="BM75" s="28"/>
      <c r="BN75" s="133"/>
      <c r="BO75" s="133"/>
      <c r="BP75" s="114"/>
      <c r="BQ75" s="114"/>
      <c r="BR75" s="28"/>
      <c r="BS75" s="28"/>
      <c r="BT75" s="28"/>
      <c r="BU75" s="28"/>
      <c r="BV75" s="28"/>
      <c r="BW75" s="28"/>
      <c r="BX75" s="133"/>
      <c r="BY75" s="131"/>
      <c r="BZ75" s="134"/>
      <c r="CA75" s="131"/>
      <c r="CB75" s="131"/>
      <c r="CC75" s="134"/>
      <c r="CD75" s="131"/>
      <c r="CE75" s="134"/>
      <c r="CF75" s="131"/>
      <c r="CG75" s="131"/>
      <c r="CH75" s="134"/>
      <c r="CI75" s="131"/>
      <c r="CJ75" s="131"/>
      <c r="CK75" s="114"/>
      <c r="CL75" s="135"/>
      <c r="CM75" s="136"/>
      <c r="CN75" s="114"/>
      <c r="CO75" s="116"/>
      <c r="CP75" s="137"/>
      <c r="CQ75" s="138"/>
      <c r="CR75" s="116"/>
      <c r="CS75" s="116"/>
      <c r="CT75" s="139"/>
      <c r="CU75" s="114"/>
      <c r="CV75" s="114"/>
      <c r="CW75" s="114"/>
      <c r="CX75" s="114"/>
    </row>
    <row r="76" spans="1:102" ht="15" x14ac:dyDescent="0.25">
      <c r="A76" s="117"/>
      <c r="B76" s="118">
        <f t="shared" si="13"/>
        <v>68</v>
      </c>
      <c r="C76" s="119">
        <v>68</v>
      </c>
      <c r="D76" s="120"/>
      <c r="E76" s="121" t="s">
        <v>144</v>
      </c>
      <c r="F76" s="122" t="s">
        <v>17</v>
      </c>
      <c r="G76" s="123">
        <v>2.2999999999999998</v>
      </c>
      <c r="H76" s="53">
        <v>5.5</v>
      </c>
      <c r="I76" s="141">
        <v>0</v>
      </c>
      <c r="J76" s="124">
        <f t="shared" si="7"/>
        <v>2.2999999999999998</v>
      </c>
      <c r="K76" s="125">
        <v>0</v>
      </c>
      <c r="L76" s="125">
        <v>0</v>
      </c>
      <c r="M76" s="54">
        <v>2.113</v>
      </c>
      <c r="N76" s="55">
        <f t="shared" si="14"/>
        <v>0.91869565217391314</v>
      </c>
      <c r="O76" s="57">
        <v>0</v>
      </c>
      <c r="P76" s="55">
        <f t="shared" si="17"/>
        <v>0</v>
      </c>
      <c r="Q76" s="57">
        <v>0</v>
      </c>
      <c r="R76" s="55">
        <f t="shared" si="18"/>
        <v>0</v>
      </c>
      <c r="S76" s="57">
        <v>0</v>
      </c>
      <c r="T76" s="55">
        <f t="shared" si="15"/>
        <v>0</v>
      </c>
      <c r="U76" s="58"/>
      <c r="V76" s="126" t="s">
        <v>18</v>
      </c>
      <c r="W76" s="127" t="s">
        <v>485</v>
      </c>
      <c r="X76" s="106"/>
      <c r="Y76" s="107"/>
      <c r="Z76" s="108"/>
      <c r="AA76" s="170">
        <f t="shared" si="11"/>
        <v>0</v>
      </c>
      <c r="AB76" s="170">
        <f t="shared" si="12"/>
        <v>0</v>
      </c>
      <c r="AC76" s="109">
        <v>-2</v>
      </c>
      <c r="AD76" s="109"/>
      <c r="AE76" s="110"/>
      <c r="AF76" s="128">
        <f t="shared" si="16"/>
        <v>0.18699999999999983</v>
      </c>
      <c r="AG76" s="129"/>
      <c r="AH76" s="153"/>
      <c r="AI76" s="126"/>
      <c r="AJ76" s="126" t="s">
        <v>65</v>
      </c>
      <c r="AK76" s="126"/>
      <c r="AL76" s="126"/>
      <c r="AM76" s="130"/>
      <c r="AN76" s="131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35"/>
      <c r="BH76" s="114"/>
      <c r="BI76" s="114"/>
      <c r="BJ76" s="114"/>
      <c r="BK76" s="114"/>
      <c r="BL76" s="133"/>
      <c r="BM76" s="28"/>
      <c r="BN76" s="133"/>
      <c r="BO76" s="133"/>
      <c r="BP76" s="114"/>
      <c r="BQ76" s="114"/>
      <c r="BR76" s="28"/>
      <c r="BS76" s="28"/>
      <c r="BT76" s="28"/>
      <c r="BU76" s="28"/>
      <c r="BV76" s="28"/>
      <c r="BW76" s="28"/>
      <c r="BX76" s="133"/>
      <c r="BY76" s="131"/>
      <c r="BZ76" s="134"/>
      <c r="CA76" s="131"/>
      <c r="CB76" s="131"/>
      <c r="CC76" s="134"/>
      <c r="CD76" s="131"/>
      <c r="CE76" s="134"/>
      <c r="CF76" s="131"/>
      <c r="CG76" s="131"/>
      <c r="CH76" s="134"/>
      <c r="CI76" s="131"/>
      <c r="CJ76" s="131"/>
      <c r="CK76" s="114"/>
      <c r="CL76" s="135"/>
      <c r="CM76" s="136"/>
      <c r="CN76" s="114"/>
      <c r="CO76" s="116"/>
      <c r="CP76" s="137"/>
      <c r="CQ76" s="138"/>
      <c r="CR76" s="116"/>
      <c r="CS76" s="116"/>
      <c r="CT76" s="139"/>
      <c r="CU76" s="114"/>
      <c r="CV76" s="114"/>
      <c r="CW76" s="114"/>
      <c r="CX76" s="114"/>
    </row>
    <row r="77" spans="1:102" ht="15" x14ac:dyDescent="0.25">
      <c r="A77" s="117"/>
      <c r="B77" s="118">
        <f t="shared" si="13"/>
        <v>69</v>
      </c>
      <c r="C77" s="119">
        <v>69</v>
      </c>
      <c r="D77" s="120"/>
      <c r="E77" s="121" t="s">
        <v>145</v>
      </c>
      <c r="F77" s="122" t="s">
        <v>38</v>
      </c>
      <c r="G77" s="123">
        <v>4.3499999999999996</v>
      </c>
      <c r="H77" s="53">
        <v>4</v>
      </c>
      <c r="I77" s="141">
        <v>0</v>
      </c>
      <c r="J77" s="124">
        <v>3.75</v>
      </c>
      <c r="K77" s="125">
        <v>0</v>
      </c>
      <c r="L77" s="152">
        <v>0.6</v>
      </c>
      <c r="M77" s="54">
        <v>5.92</v>
      </c>
      <c r="N77" s="55">
        <f t="shared" si="14"/>
        <v>1.3609195402298853</v>
      </c>
      <c r="O77" s="57">
        <v>0</v>
      </c>
      <c r="P77" s="55">
        <f t="shared" si="17"/>
        <v>0</v>
      </c>
      <c r="Q77" s="57">
        <v>0</v>
      </c>
      <c r="R77" s="55">
        <f t="shared" si="18"/>
        <v>0</v>
      </c>
      <c r="S77" s="57">
        <v>0</v>
      </c>
      <c r="T77" s="55">
        <f t="shared" si="15"/>
        <v>0</v>
      </c>
      <c r="U77" s="58"/>
      <c r="V77" s="126" t="s">
        <v>18</v>
      </c>
      <c r="W77" s="127" t="s">
        <v>485</v>
      </c>
      <c r="X77" s="106"/>
      <c r="Y77" s="107"/>
      <c r="Z77" s="108"/>
      <c r="AA77" s="170">
        <f t="shared" si="11"/>
        <v>0</v>
      </c>
      <c r="AB77" s="170">
        <f t="shared" si="12"/>
        <v>0</v>
      </c>
      <c r="AC77" s="109">
        <v>-1.97</v>
      </c>
      <c r="AD77" s="109"/>
      <c r="AE77" s="110"/>
      <c r="AF77" s="128">
        <f t="shared" si="16"/>
        <v>-1.5700000000000003</v>
      </c>
      <c r="AG77" s="129"/>
      <c r="AH77" s="153"/>
      <c r="AI77" s="126"/>
      <c r="AJ77" s="126" t="s">
        <v>65</v>
      </c>
      <c r="AK77" s="126"/>
      <c r="AL77" s="126"/>
      <c r="AM77" s="130"/>
      <c r="AN77" s="131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35"/>
      <c r="BH77" s="114"/>
      <c r="BI77" s="114"/>
      <c r="BJ77" s="114"/>
      <c r="BK77" s="114"/>
      <c r="BL77" s="133"/>
      <c r="BM77" s="28"/>
      <c r="BN77" s="133"/>
      <c r="BO77" s="133"/>
      <c r="BP77" s="114"/>
      <c r="BQ77" s="114"/>
      <c r="BR77" s="28"/>
      <c r="BS77" s="28"/>
      <c r="BT77" s="28"/>
      <c r="BU77" s="28"/>
      <c r="BV77" s="28"/>
      <c r="BW77" s="28"/>
      <c r="BX77" s="133"/>
      <c r="BY77" s="131"/>
      <c r="BZ77" s="134"/>
      <c r="CA77" s="131"/>
      <c r="CB77" s="131"/>
      <c r="CC77" s="134"/>
      <c r="CD77" s="131"/>
      <c r="CE77" s="134"/>
      <c r="CF77" s="131"/>
      <c r="CG77" s="131"/>
      <c r="CH77" s="134"/>
      <c r="CI77" s="131"/>
      <c r="CJ77" s="131"/>
      <c r="CK77" s="114"/>
      <c r="CL77" s="135"/>
      <c r="CM77" s="136"/>
      <c r="CN77" s="114"/>
      <c r="CO77" s="116"/>
      <c r="CP77" s="137"/>
      <c r="CQ77" s="138"/>
      <c r="CR77" s="116"/>
      <c r="CS77" s="116"/>
      <c r="CT77" s="139"/>
      <c r="CU77" s="114"/>
      <c r="CV77" s="114"/>
      <c r="CW77" s="114"/>
      <c r="CX77" s="114"/>
    </row>
    <row r="78" spans="1:102" ht="15" x14ac:dyDescent="0.25">
      <c r="A78" s="117"/>
      <c r="B78" s="118">
        <f>+B77+1</f>
        <v>70</v>
      </c>
      <c r="C78" s="119">
        <v>70</v>
      </c>
      <c r="D78" s="120"/>
      <c r="E78" s="121" t="s">
        <v>146</v>
      </c>
      <c r="F78" s="122" t="s">
        <v>33</v>
      </c>
      <c r="G78" s="123">
        <v>8.4</v>
      </c>
      <c r="H78" s="53">
        <v>3</v>
      </c>
      <c r="I78" s="141">
        <v>0</v>
      </c>
      <c r="J78" s="124">
        <f>G78</f>
        <v>8.4</v>
      </c>
      <c r="K78" s="125">
        <v>0</v>
      </c>
      <c r="L78" s="152">
        <v>0</v>
      </c>
      <c r="M78" s="54">
        <v>7.4749999999999996</v>
      </c>
      <c r="N78" s="55">
        <f t="shared" si="14"/>
        <v>0.88988095238095233</v>
      </c>
      <c r="O78" s="57">
        <v>0</v>
      </c>
      <c r="P78" s="55">
        <f t="shared" si="17"/>
        <v>0</v>
      </c>
      <c r="Q78" s="57">
        <v>0</v>
      </c>
      <c r="R78" s="55">
        <f t="shared" si="18"/>
        <v>0</v>
      </c>
      <c r="S78" s="57">
        <v>0</v>
      </c>
      <c r="T78" s="55">
        <f t="shared" si="15"/>
        <v>0</v>
      </c>
      <c r="U78" s="58"/>
      <c r="V78" s="126" t="s">
        <v>18</v>
      </c>
      <c r="W78" s="127" t="s">
        <v>485</v>
      </c>
      <c r="X78" s="106"/>
      <c r="Y78" s="107"/>
      <c r="Z78" s="108"/>
      <c r="AA78" s="170">
        <f t="shared" si="11"/>
        <v>0</v>
      </c>
      <c r="AB78" s="170">
        <f t="shared" si="12"/>
        <v>0</v>
      </c>
      <c r="AC78" s="109">
        <v>0</v>
      </c>
      <c r="AD78" s="109"/>
      <c r="AE78" s="110"/>
      <c r="AF78" s="128">
        <f t="shared" si="16"/>
        <v>0.92500000000000071</v>
      </c>
      <c r="AG78" s="129"/>
      <c r="AH78" s="153" t="s">
        <v>65</v>
      </c>
      <c r="AI78" s="126"/>
      <c r="AJ78" s="126"/>
      <c r="AK78" s="126"/>
      <c r="AL78" s="126"/>
      <c r="AM78" s="130"/>
      <c r="AN78" s="131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30"/>
      <c r="BH78" s="114"/>
      <c r="BI78" s="114"/>
      <c r="BJ78" s="114"/>
      <c r="BK78" s="114"/>
      <c r="BL78" s="133"/>
      <c r="BM78" s="28"/>
      <c r="BN78" s="133"/>
      <c r="BO78" s="133"/>
      <c r="BP78" s="133"/>
      <c r="BQ78" s="114"/>
      <c r="BR78" s="28"/>
      <c r="BS78" s="28"/>
      <c r="BT78" s="28"/>
      <c r="BU78" s="28"/>
      <c r="BV78" s="28"/>
      <c r="BW78" s="28"/>
      <c r="BX78" s="133"/>
      <c r="BY78" s="131"/>
      <c r="BZ78" s="134"/>
      <c r="CA78" s="131"/>
      <c r="CB78" s="131"/>
      <c r="CC78" s="134"/>
      <c r="CD78" s="131"/>
      <c r="CE78" s="134"/>
      <c r="CF78" s="131"/>
      <c r="CG78" s="131"/>
      <c r="CH78" s="134"/>
      <c r="CI78" s="131"/>
      <c r="CJ78" s="131"/>
      <c r="CK78" s="114"/>
      <c r="CL78" s="135"/>
      <c r="CM78" s="136"/>
      <c r="CN78" s="114"/>
      <c r="CO78" s="116"/>
      <c r="CP78" s="137"/>
      <c r="CQ78" s="138"/>
      <c r="CR78" s="116"/>
      <c r="CS78" s="116"/>
      <c r="CT78" s="139"/>
      <c r="CU78" s="114"/>
      <c r="CV78" s="114"/>
      <c r="CW78" s="114"/>
      <c r="CX78" s="114"/>
    </row>
    <row r="79" spans="1:102" ht="15" x14ac:dyDescent="0.25">
      <c r="A79" s="117"/>
      <c r="B79" s="118">
        <f>+B78+1</f>
        <v>71</v>
      </c>
      <c r="C79" s="119">
        <v>401</v>
      </c>
      <c r="D79" s="120"/>
      <c r="E79" s="64" t="s">
        <v>147</v>
      </c>
      <c r="F79" s="51" t="s">
        <v>29</v>
      </c>
      <c r="G79" s="52">
        <v>1.4</v>
      </c>
      <c r="H79" s="65">
        <v>6</v>
      </c>
      <c r="I79" s="124">
        <f>G79</f>
        <v>1.4</v>
      </c>
      <c r="J79" s="125">
        <v>0</v>
      </c>
      <c r="K79" s="125">
        <v>0</v>
      </c>
      <c r="L79" s="125">
        <v>0</v>
      </c>
      <c r="M79" s="54">
        <v>1.35</v>
      </c>
      <c r="N79" s="55">
        <f t="shared" si="14"/>
        <v>0.96428571428571441</v>
      </c>
      <c r="O79" s="57">
        <v>0</v>
      </c>
      <c r="P79" s="55">
        <f t="shared" si="17"/>
        <v>0</v>
      </c>
      <c r="Q79" s="57">
        <v>0</v>
      </c>
      <c r="R79" s="55">
        <f t="shared" si="18"/>
        <v>0</v>
      </c>
      <c r="S79" s="57">
        <v>0</v>
      </c>
      <c r="T79" s="55">
        <f t="shared" si="15"/>
        <v>0</v>
      </c>
      <c r="U79" s="58"/>
      <c r="V79" s="126" t="s">
        <v>18</v>
      </c>
      <c r="W79" s="127" t="s">
        <v>485</v>
      </c>
      <c r="X79" s="106"/>
      <c r="Y79" s="107"/>
      <c r="Z79" s="108"/>
      <c r="AA79" s="170">
        <f t="shared" si="11"/>
        <v>0</v>
      </c>
      <c r="AB79" s="170">
        <f t="shared" si="12"/>
        <v>0</v>
      </c>
      <c r="AC79" s="109">
        <v>-0.10000000000000078</v>
      </c>
      <c r="AD79" s="109"/>
      <c r="AE79" s="110"/>
      <c r="AF79" s="128">
        <f t="shared" si="16"/>
        <v>4.9999999999999822E-2</v>
      </c>
      <c r="AG79" s="129"/>
      <c r="AH79" s="153"/>
      <c r="AI79" s="126"/>
      <c r="AJ79" s="126" t="s">
        <v>65</v>
      </c>
      <c r="AK79" s="126"/>
      <c r="AL79" s="126"/>
      <c r="AM79" s="130"/>
      <c r="AN79" s="131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33"/>
      <c r="BF79" s="114"/>
      <c r="BG79" s="30"/>
      <c r="BH79" s="114"/>
      <c r="BI79" s="114"/>
      <c r="BJ79" s="114"/>
      <c r="BK79" s="114"/>
      <c r="BL79" s="133"/>
      <c r="BM79" s="28"/>
      <c r="BN79" s="133"/>
      <c r="BO79" s="133"/>
      <c r="BP79" s="114"/>
      <c r="BQ79" s="114"/>
      <c r="BR79" s="28"/>
      <c r="BS79" s="28"/>
      <c r="BT79" s="28"/>
      <c r="BU79" s="28"/>
      <c r="BV79" s="28"/>
      <c r="BW79" s="28"/>
      <c r="BX79" s="133"/>
      <c r="BY79" s="131"/>
      <c r="BZ79" s="134"/>
      <c r="CA79" s="131"/>
      <c r="CB79" s="131"/>
      <c r="CC79" s="134"/>
      <c r="CD79" s="131"/>
      <c r="CE79" s="134"/>
      <c r="CF79" s="131"/>
      <c r="CG79" s="131"/>
      <c r="CH79" s="134"/>
      <c r="CI79" s="131"/>
      <c r="CJ79" s="131"/>
      <c r="CK79" s="114"/>
      <c r="CL79" s="135"/>
      <c r="CM79" s="136"/>
      <c r="CN79" s="114"/>
      <c r="CO79" s="116"/>
      <c r="CP79" s="137"/>
      <c r="CQ79" s="138"/>
      <c r="CR79" s="116"/>
      <c r="CS79" s="116"/>
      <c r="CT79" s="139"/>
      <c r="CU79" s="114"/>
      <c r="CV79" s="114"/>
      <c r="CW79" s="114"/>
      <c r="CX79" s="114"/>
    </row>
    <row r="80" spans="1:102" ht="15" x14ac:dyDescent="0.25">
      <c r="A80" s="117"/>
      <c r="B80" s="118">
        <f t="shared" ref="B80:B93" si="19">+B79+1</f>
        <v>72</v>
      </c>
      <c r="C80" s="119">
        <v>402</v>
      </c>
      <c r="D80" s="120"/>
      <c r="E80" s="64" t="s">
        <v>39</v>
      </c>
      <c r="F80" s="51" t="s">
        <v>29</v>
      </c>
      <c r="G80" s="52">
        <v>1</v>
      </c>
      <c r="H80" s="65">
        <v>9</v>
      </c>
      <c r="I80" s="124">
        <f>G80</f>
        <v>1</v>
      </c>
      <c r="J80" s="125">
        <v>0</v>
      </c>
      <c r="K80" s="125">
        <v>0</v>
      </c>
      <c r="L80" s="125">
        <v>0</v>
      </c>
      <c r="M80" s="54">
        <v>0.97399999999999998</v>
      </c>
      <c r="N80" s="55">
        <f t="shared" si="14"/>
        <v>0.97399999999999998</v>
      </c>
      <c r="O80" s="57">
        <v>0</v>
      </c>
      <c r="P80" s="55">
        <f t="shared" si="17"/>
        <v>0</v>
      </c>
      <c r="Q80" s="57">
        <v>0</v>
      </c>
      <c r="R80" s="55">
        <f t="shared" si="18"/>
        <v>0</v>
      </c>
      <c r="S80" s="57">
        <v>0</v>
      </c>
      <c r="T80" s="55">
        <f t="shared" si="15"/>
        <v>0</v>
      </c>
      <c r="U80" s="58"/>
      <c r="V80" s="126" t="s">
        <v>18</v>
      </c>
      <c r="W80" s="127" t="s">
        <v>485</v>
      </c>
      <c r="X80" s="106"/>
      <c r="Y80" s="107"/>
      <c r="Z80" s="108"/>
      <c r="AA80" s="170">
        <f t="shared" si="11"/>
        <v>0</v>
      </c>
      <c r="AB80" s="170">
        <f t="shared" si="12"/>
        <v>0</v>
      </c>
      <c r="AC80" s="109">
        <v>-2.8330000000000002</v>
      </c>
      <c r="AD80" s="109"/>
      <c r="AE80" s="110"/>
      <c r="AF80" s="128">
        <f t="shared" si="16"/>
        <v>2.6000000000000023E-2</v>
      </c>
      <c r="AG80" s="129"/>
      <c r="AH80" s="153"/>
      <c r="AI80" s="126"/>
      <c r="AJ80" s="126" t="s">
        <v>65</v>
      </c>
      <c r="AK80" s="126"/>
      <c r="AL80" s="126"/>
      <c r="AM80" s="130"/>
      <c r="AN80" s="131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33"/>
      <c r="BF80" s="114"/>
      <c r="BG80" s="30"/>
      <c r="BH80" s="114"/>
      <c r="BI80" s="114"/>
      <c r="BJ80" s="114"/>
      <c r="BK80" s="114"/>
      <c r="BL80" s="133"/>
      <c r="BM80" s="28"/>
      <c r="BN80" s="133"/>
      <c r="BO80" s="133"/>
      <c r="BP80" s="114"/>
      <c r="BQ80" s="114"/>
      <c r="BR80" s="28"/>
      <c r="BS80" s="28"/>
      <c r="BT80" s="28"/>
      <c r="BU80" s="28"/>
      <c r="BV80" s="28"/>
      <c r="BW80" s="28"/>
      <c r="BX80" s="133"/>
      <c r="BY80" s="131"/>
      <c r="BZ80" s="134"/>
      <c r="CA80" s="131"/>
      <c r="CB80" s="131"/>
      <c r="CC80" s="134"/>
      <c r="CD80" s="131"/>
      <c r="CE80" s="134"/>
      <c r="CF80" s="131"/>
      <c r="CG80" s="131"/>
      <c r="CH80" s="134"/>
      <c r="CI80" s="131"/>
      <c r="CJ80" s="131"/>
      <c r="CK80" s="114"/>
      <c r="CL80" s="135"/>
      <c r="CM80" s="136"/>
      <c r="CN80" s="114"/>
      <c r="CO80" s="116"/>
      <c r="CP80" s="137"/>
      <c r="CQ80" s="138"/>
      <c r="CR80" s="116"/>
      <c r="CS80" s="116"/>
      <c r="CT80" s="139"/>
      <c r="CU80" s="114"/>
      <c r="CV80" s="114"/>
      <c r="CW80" s="114"/>
      <c r="CX80" s="114"/>
    </row>
    <row r="81" spans="1:102" ht="15" x14ac:dyDescent="0.25">
      <c r="A81" s="117"/>
      <c r="B81" s="118">
        <f t="shared" si="19"/>
        <v>73</v>
      </c>
      <c r="C81" s="119">
        <v>403</v>
      </c>
      <c r="D81" s="120"/>
      <c r="E81" s="64" t="s">
        <v>40</v>
      </c>
      <c r="F81" s="51" t="s">
        <v>29</v>
      </c>
      <c r="G81" s="52">
        <v>1.8</v>
      </c>
      <c r="H81" s="65">
        <v>7</v>
      </c>
      <c r="I81" s="124">
        <v>1.5529999999999999</v>
      </c>
      <c r="J81" s="124">
        <v>0.247</v>
      </c>
      <c r="K81" s="125">
        <v>0</v>
      </c>
      <c r="L81" s="125">
        <v>0</v>
      </c>
      <c r="M81" s="54">
        <v>1.7410000000000001</v>
      </c>
      <c r="N81" s="55">
        <f t="shared" si="14"/>
        <v>0.96722222222222221</v>
      </c>
      <c r="O81" s="57">
        <v>0</v>
      </c>
      <c r="P81" s="55">
        <f t="shared" si="17"/>
        <v>0</v>
      </c>
      <c r="Q81" s="57">
        <v>0</v>
      </c>
      <c r="R81" s="55">
        <f t="shared" si="18"/>
        <v>0</v>
      </c>
      <c r="S81" s="57">
        <v>0</v>
      </c>
      <c r="T81" s="55">
        <f t="shared" si="15"/>
        <v>0</v>
      </c>
      <c r="U81" s="58"/>
      <c r="V81" s="126" t="s">
        <v>18</v>
      </c>
      <c r="W81" s="127" t="s">
        <v>485</v>
      </c>
      <c r="X81" s="106"/>
      <c r="Y81" s="107"/>
      <c r="Z81" s="108"/>
      <c r="AA81" s="170">
        <f t="shared" si="11"/>
        <v>0</v>
      </c>
      <c r="AB81" s="170">
        <f t="shared" si="12"/>
        <v>0</v>
      </c>
      <c r="AC81" s="109">
        <v>-0.50350000000000006</v>
      </c>
      <c r="AD81" s="109"/>
      <c r="AE81" s="110"/>
      <c r="AF81" s="128">
        <f t="shared" si="16"/>
        <v>5.8999999999999941E-2</v>
      </c>
      <c r="AG81" s="129"/>
      <c r="AH81" s="153" t="s">
        <v>65</v>
      </c>
      <c r="AI81" s="126"/>
      <c r="AJ81" s="126"/>
      <c r="AK81" s="126"/>
      <c r="AL81" s="126"/>
      <c r="AM81" s="130"/>
      <c r="AN81" s="131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33"/>
      <c r="BF81" s="114"/>
      <c r="BG81" s="30"/>
      <c r="BH81" s="114"/>
      <c r="BI81" s="114"/>
      <c r="BJ81" s="114"/>
      <c r="BK81" s="114"/>
      <c r="BL81" s="133"/>
      <c r="BM81" s="28"/>
      <c r="BN81" s="133"/>
      <c r="BO81" s="133"/>
      <c r="BP81" s="114"/>
      <c r="BQ81" s="114"/>
      <c r="BR81" s="28"/>
      <c r="BS81" s="28"/>
      <c r="BT81" s="28"/>
      <c r="BU81" s="28"/>
      <c r="BV81" s="28"/>
      <c r="BW81" s="28"/>
      <c r="BX81" s="133"/>
      <c r="BY81" s="131"/>
      <c r="BZ81" s="134"/>
      <c r="CA81" s="131"/>
      <c r="CB81" s="131"/>
      <c r="CC81" s="134"/>
      <c r="CD81" s="131"/>
      <c r="CE81" s="134"/>
      <c r="CF81" s="131"/>
      <c r="CG81" s="131"/>
      <c r="CH81" s="134"/>
      <c r="CI81" s="131"/>
      <c r="CJ81" s="131"/>
      <c r="CK81" s="114"/>
      <c r="CL81" s="135"/>
      <c r="CM81" s="136"/>
      <c r="CN81" s="114"/>
      <c r="CO81" s="116"/>
      <c r="CP81" s="137"/>
      <c r="CQ81" s="138"/>
      <c r="CR81" s="116"/>
      <c r="CS81" s="116"/>
      <c r="CT81" s="139"/>
      <c r="CU81" s="114"/>
      <c r="CV81" s="114"/>
      <c r="CW81" s="114"/>
      <c r="CX81" s="114"/>
    </row>
    <row r="82" spans="1:102" ht="15" x14ac:dyDescent="0.25">
      <c r="A82" s="117"/>
      <c r="B82" s="118">
        <f t="shared" si="19"/>
        <v>74</v>
      </c>
      <c r="C82" s="119">
        <v>404</v>
      </c>
      <c r="D82" s="120"/>
      <c r="E82" s="64" t="s">
        <v>148</v>
      </c>
      <c r="F82" s="51" t="s">
        <v>29</v>
      </c>
      <c r="G82" s="52">
        <v>1.2</v>
      </c>
      <c r="H82" s="65">
        <v>7</v>
      </c>
      <c r="I82" s="124">
        <f>G82</f>
        <v>1.2</v>
      </c>
      <c r="J82" s="125">
        <v>0</v>
      </c>
      <c r="K82" s="125">
        <v>0</v>
      </c>
      <c r="L82" s="125">
        <v>0</v>
      </c>
      <c r="M82" s="54">
        <v>1.012</v>
      </c>
      <c r="N82" s="55">
        <f t="shared" si="14"/>
        <v>0.84333333333333338</v>
      </c>
      <c r="O82" s="57">
        <v>0</v>
      </c>
      <c r="P82" s="55">
        <f t="shared" si="17"/>
        <v>0</v>
      </c>
      <c r="Q82" s="57">
        <v>0</v>
      </c>
      <c r="R82" s="55">
        <f t="shared" si="18"/>
        <v>0</v>
      </c>
      <c r="S82" s="57">
        <v>0</v>
      </c>
      <c r="T82" s="55">
        <f t="shared" si="15"/>
        <v>0</v>
      </c>
      <c r="U82" s="58"/>
      <c r="V82" s="126" t="s">
        <v>18</v>
      </c>
      <c r="W82" s="127" t="s">
        <v>485</v>
      </c>
      <c r="X82" s="106"/>
      <c r="Y82" s="107"/>
      <c r="Z82" s="108"/>
      <c r="AA82" s="170">
        <f t="shared" si="11"/>
        <v>0</v>
      </c>
      <c r="AB82" s="170">
        <f t="shared" si="12"/>
        <v>0</v>
      </c>
      <c r="AC82" s="109">
        <v>0</v>
      </c>
      <c r="AD82" s="109"/>
      <c r="AE82" s="110"/>
      <c r="AF82" s="128">
        <f t="shared" si="16"/>
        <v>0.18799999999999994</v>
      </c>
      <c r="AG82" s="129"/>
      <c r="AH82" s="153"/>
      <c r="AI82" s="126"/>
      <c r="AJ82" s="126" t="s">
        <v>65</v>
      </c>
      <c r="AK82" s="126"/>
      <c r="AL82" s="126"/>
      <c r="AM82" s="130"/>
      <c r="AN82" s="131"/>
      <c r="AO82" s="114"/>
      <c r="AP82" s="174"/>
      <c r="AQ82" s="131"/>
      <c r="AR82" s="131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33"/>
      <c r="BF82" s="114"/>
      <c r="BG82" s="30"/>
      <c r="BH82" s="114"/>
      <c r="BI82" s="114"/>
      <c r="BJ82" s="114"/>
      <c r="BK82" s="114"/>
      <c r="BL82" s="133"/>
      <c r="BM82" s="28"/>
      <c r="BN82" s="133"/>
      <c r="BO82" s="133"/>
      <c r="BP82" s="114"/>
      <c r="BQ82" s="114"/>
      <c r="BR82" s="28"/>
      <c r="BS82" s="28"/>
      <c r="BT82" s="28"/>
      <c r="BU82" s="28"/>
      <c r="BV82" s="28"/>
      <c r="BW82" s="28"/>
      <c r="BX82" s="133"/>
      <c r="BY82" s="131"/>
      <c r="BZ82" s="134"/>
      <c r="CA82" s="131"/>
      <c r="CB82" s="131"/>
      <c r="CC82" s="134"/>
      <c r="CD82" s="131"/>
      <c r="CE82" s="134"/>
      <c r="CF82" s="131"/>
      <c r="CG82" s="131"/>
      <c r="CH82" s="134"/>
      <c r="CI82" s="131"/>
      <c r="CJ82" s="131"/>
      <c r="CK82" s="114"/>
      <c r="CL82" s="135"/>
      <c r="CM82" s="136"/>
      <c r="CN82" s="114"/>
      <c r="CO82" s="116"/>
      <c r="CP82" s="137"/>
      <c r="CQ82" s="138"/>
      <c r="CR82" s="116"/>
      <c r="CS82" s="116"/>
      <c r="CT82" s="139"/>
      <c r="CU82" s="114"/>
      <c r="CV82" s="114"/>
      <c r="CW82" s="114"/>
      <c r="CX82" s="114"/>
    </row>
    <row r="83" spans="1:102" ht="15" x14ac:dyDescent="0.25">
      <c r="A83" s="117"/>
      <c r="B83" s="118">
        <f t="shared" si="19"/>
        <v>75</v>
      </c>
      <c r="C83" s="119">
        <v>405</v>
      </c>
      <c r="D83" s="120"/>
      <c r="E83" s="64" t="s">
        <v>41</v>
      </c>
      <c r="F83" s="51" t="s">
        <v>29</v>
      </c>
      <c r="G83" s="52">
        <v>0.4</v>
      </c>
      <c r="H83" s="65">
        <v>4</v>
      </c>
      <c r="I83" s="124">
        <f t="shared" ref="I83:I86" si="20">G83</f>
        <v>0.4</v>
      </c>
      <c r="J83" s="125">
        <v>0</v>
      </c>
      <c r="K83" s="125">
        <v>0</v>
      </c>
      <c r="L83" s="125">
        <v>0</v>
      </c>
      <c r="M83" s="54">
        <v>0.36399999999999999</v>
      </c>
      <c r="N83" s="55">
        <f t="shared" si="14"/>
        <v>0.90999999999999992</v>
      </c>
      <c r="O83" s="57">
        <v>0</v>
      </c>
      <c r="P83" s="55">
        <f t="shared" si="17"/>
        <v>0</v>
      </c>
      <c r="Q83" s="57">
        <v>0</v>
      </c>
      <c r="R83" s="55">
        <f t="shared" si="18"/>
        <v>0</v>
      </c>
      <c r="S83" s="57">
        <v>0</v>
      </c>
      <c r="T83" s="55">
        <f t="shared" si="15"/>
        <v>0</v>
      </c>
      <c r="U83" s="58"/>
      <c r="V83" s="126" t="s">
        <v>18</v>
      </c>
      <c r="W83" s="127" t="s">
        <v>485</v>
      </c>
      <c r="X83" s="106"/>
      <c r="Y83" s="107"/>
      <c r="Z83" s="108"/>
      <c r="AA83" s="170">
        <f t="shared" si="11"/>
        <v>0</v>
      </c>
      <c r="AB83" s="170">
        <f t="shared" si="12"/>
        <v>0</v>
      </c>
      <c r="AC83" s="109">
        <v>-3.4409999999999998</v>
      </c>
      <c r="AD83" s="109"/>
      <c r="AE83" s="110"/>
      <c r="AF83" s="128">
        <f t="shared" si="16"/>
        <v>3.6000000000000032E-2</v>
      </c>
      <c r="AG83" s="129"/>
      <c r="AH83" s="153"/>
      <c r="AI83" s="126"/>
      <c r="AJ83" s="126" t="s">
        <v>65</v>
      </c>
      <c r="AK83" s="126"/>
      <c r="AL83" s="126"/>
      <c r="AM83" s="130"/>
      <c r="AN83" s="131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33"/>
      <c r="BF83" s="114"/>
      <c r="BG83" s="29"/>
      <c r="BH83" s="114"/>
      <c r="BI83" s="114"/>
      <c r="BJ83" s="114"/>
      <c r="BK83" s="114"/>
      <c r="BL83" s="114"/>
      <c r="BM83" s="28"/>
      <c r="BN83" s="133"/>
      <c r="BO83" s="133"/>
      <c r="BP83" s="114"/>
      <c r="BQ83" s="114"/>
      <c r="BR83" s="28"/>
      <c r="BS83" s="28"/>
      <c r="BT83" s="28"/>
      <c r="BU83" s="28"/>
      <c r="BV83" s="28"/>
      <c r="BW83" s="28"/>
      <c r="BX83" s="133"/>
      <c r="BY83" s="131"/>
      <c r="BZ83" s="134"/>
      <c r="CA83" s="131"/>
      <c r="CB83" s="131"/>
      <c r="CC83" s="134"/>
      <c r="CD83" s="131"/>
      <c r="CE83" s="134"/>
      <c r="CF83" s="131"/>
      <c r="CG83" s="131"/>
      <c r="CH83" s="134"/>
      <c r="CI83" s="131"/>
      <c r="CJ83" s="131"/>
      <c r="CK83" s="114"/>
      <c r="CL83" s="135"/>
      <c r="CM83" s="136"/>
      <c r="CN83" s="114"/>
      <c r="CO83" s="116"/>
      <c r="CP83" s="137"/>
      <c r="CQ83" s="138"/>
      <c r="CR83" s="116"/>
      <c r="CS83" s="116"/>
      <c r="CT83" s="139"/>
      <c r="CU83" s="114"/>
      <c r="CV83" s="114"/>
      <c r="CW83" s="114"/>
      <c r="CX83" s="114"/>
    </row>
    <row r="84" spans="1:102" ht="15" x14ac:dyDescent="0.25">
      <c r="A84" s="117"/>
      <c r="B84" s="118">
        <f t="shared" si="19"/>
        <v>76</v>
      </c>
      <c r="C84" s="119">
        <v>406</v>
      </c>
      <c r="D84" s="120"/>
      <c r="E84" s="64" t="s">
        <v>42</v>
      </c>
      <c r="F84" s="51" t="s">
        <v>29</v>
      </c>
      <c r="G84" s="52">
        <v>0.27</v>
      </c>
      <c r="H84" s="65">
        <v>4</v>
      </c>
      <c r="I84" s="124">
        <f t="shared" si="20"/>
        <v>0.27</v>
      </c>
      <c r="J84" s="125">
        <v>0</v>
      </c>
      <c r="K84" s="125">
        <v>0</v>
      </c>
      <c r="L84" s="125">
        <v>0</v>
      </c>
      <c r="M84" s="54">
        <v>0.27</v>
      </c>
      <c r="N84" s="55">
        <f t="shared" si="14"/>
        <v>1</v>
      </c>
      <c r="O84" s="57">
        <v>0</v>
      </c>
      <c r="P84" s="55">
        <f t="shared" si="17"/>
        <v>0</v>
      </c>
      <c r="Q84" s="57">
        <v>0</v>
      </c>
      <c r="R84" s="55">
        <f t="shared" si="18"/>
        <v>0</v>
      </c>
      <c r="S84" s="57">
        <v>0</v>
      </c>
      <c r="T84" s="55">
        <f t="shared" si="15"/>
        <v>0</v>
      </c>
      <c r="U84" s="58"/>
      <c r="V84" s="126" t="s">
        <v>18</v>
      </c>
      <c r="W84" s="127" t="s">
        <v>485</v>
      </c>
      <c r="X84" s="106"/>
      <c r="Y84" s="107"/>
      <c r="Z84" s="108"/>
      <c r="AA84" s="170">
        <f t="shared" si="11"/>
        <v>0</v>
      </c>
      <c r="AB84" s="170">
        <f t="shared" si="12"/>
        <v>0</v>
      </c>
      <c r="AC84" s="109">
        <v>-0.37100000000000005</v>
      </c>
      <c r="AD84" s="109"/>
      <c r="AE84" s="110"/>
      <c r="AF84" s="128">
        <f t="shared" si="16"/>
        <v>0</v>
      </c>
      <c r="AG84" s="129"/>
      <c r="AH84" s="153"/>
      <c r="AI84" s="126"/>
      <c r="AJ84" s="126" t="s">
        <v>65</v>
      </c>
      <c r="AK84" s="126"/>
      <c r="AL84" s="126"/>
      <c r="AM84" s="130"/>
      <c r="AN84" s="131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29"/>
      <c r="BH84" s="114"/>
      <c r="BI84" s="114"/>
      <c r="BJ84" s="114"/>
      <c r="BK84" s="114"/>
      <c r="BL84" s="114"/>
      <c r="BM84" s="28"/>
      <c r="BN84" s="133"/>
      <c r="BO84" s="133"/>
      <c r="BP84" s="133"/>
      <c r="BQ84" s="114"/>
      <c r="BR84" s="28"/>
      <c r="BS84" s="28"/>
      <c r="BT84" s="28"/>
      <c r="BU84" s="28"/>
      <c r="BV84" s="28"/>
      <c r="BW84" s="28"/>
      <c r="BX84" s="133"/>
      <c r="BY84" s="131"/>
      <c r="BZ84" s="134"/>
      <c r="CA84" s="131"/>
      <c r="CB84" s="131"/>
      <c r="CC84" s="134"/>
      <c r="CD84" s="131"/>
      <c r="CE84" s="134"/>
      <c r="CF84" s="131"/>
      <c r="CG84" s="131"/>
      <c r="CH84" s="134"/>
      <c r="CI84" s="131"/>
      <c r="CJ84" s="131"/>
      <c r="CK84" s="114"/>
      <c r="CL84" s="135"/>
      <c r="CM84" s="136"/>
      <c r="CN84" s="114"/>
      <c r="CO84" s="149"/>
      <c r="CP84" s="137"/>
      <c r="CQ84" s="138"/>
      <c r="CR84" s="116"/>
      <c r="CS84" s="116"/>
      <c r="CT84" s="139"/>
      <c r="CU84" s="114"/>
      <c r="CV84" s="114"/>
      <c r="CW84" s="114"/>
      <c r="CX84" s="114"/>
    </row>
    <row r="85" spans="1:102" ht="15" x14ac:dyDescent="0.25">
      <c r="A85" s="117"/>
      <c r="B85" s="118">
        <f t="shared" si="19"/>
        <v>77</v>
      </c>
      <c r="C85" s="119">
        <v>407</v>
      </c>
      <c r="D85" s="120"/>
      <c r="E85" s="64" t="s">
        <v>149</v>
      </c>
      <c r="F85" s="51" t="s">
        <v>29</v>
      </c>
      <c r="G85" s="52">
        <v>0.2</v>
      </c>
      <c r="H85" s="65">
        <v>4</v>
      </c>
      <c r="I85" s="124">
        <f t="shared" si="20"/>
        <v>0.2</v>
      </c>
      <c r="J85" s="125">
        <v>0</v>
      </c>
      <c r="K85" s="125">
        <v>0</v>
      </c>
      <c r="L85" s="125">
        <v>0</v>
      </c>
      <c r="M85" s="54">
        <v>0.191</v>
      </c>
      <c r="N85" s="55">
        <f t="shared" si="14"/>
        <v>0.95499999999999996</v>
      </c>
      <c r="O85" s="57">
        <v>0</v>
      </c>
      <c r="P85" s="55">
        <f t="shared" si="17"/>
        <v>0</v>
      </c>
      <c r="Q85" s="57">
        <v>0</v>
      </c>
      <c r="R85" s="55">
        <f t="shared" si="18"/>
        <v>0</v>
      </c>
      <c r="S85" s="57">
        <v>0</v>
      </c>
      <c r="T85" s="55">
        <f t="shared" si="15"/>
        <v>0</v>
      </c>
      <c r="U85" s="58"/>
      <c r="V85" s="126" t="s">
        <v>18</v>
      </c>
      <c r="W85" s="127" t="s">
        <v>485</v>
      </c>
      <c r="X85" s="106"/>
      <c r="Y85" s="107"/>
      <c r="Z85" s="108"/>
      <c r="AA85" s="170">
        <f t="shared" si="11"/>
        <v>0</v>
      </c>
      <c r="AB85" s="170">
        <f t="shared" si="12"/>
        <v>0</v>
      </c>
      <c r="AC85" s="109">
        <v>-2.157</v>
      </c>
      <c r="AD85" s="109"/>
      <c r="AE85" s="110"/>
      <c r="AF85" s="128">
        <f t="shared" si="16"/>
        <v>9.000000000000008E-3</v>
      </c>
      <c r="AG85" s="129"/>
      <c r="AH85" s="153"/>
      <c r="AI85" s="126"/>
      <c r="AJ85" s="126" t="s">
        <v>65</v>
      </c>
      <c r="AK85" s="126"/>
      <c r="AL85" s="126"/>
      <c r="AM85" s="130"/>
      <c r="AN85" s="131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29"/>
      <c r="BH85" s="114"/>
      <c r="BI85" s="114"/>
      <c r="BJ85" s="114"/>
      <c r="BK85" s="114"/>
      <c r="BL85" s="114"/>
      <c r="BM85" s="28"/>
      <c r="BN85" s="133"/>
      <c r="BO85" s="133"/>
      <c r="BP85" s="133"/>
      <c r="BQ85" s="114"/>
      <c r="BR85" s="28"/>
      <c r="BS85" s="28"/>
      <c r="BT85" s="28"/>
      <c r="BU85" s="28"/>
      <c r="BV85" s="28"/>
      <c r="BW85" s="28"/>
      <c r="BX85" s="133"/>
      <c r="BY85" s="131"/>
      <c r="BZ85" s="134"/>
      <c r="CA85" s="131"/>
      <c r="CB85" s="131"/>
      <c r="CC85" s="134"/>
      <c r="CD85" s="131"/>
      <c r="CE85" s="134"/>
      <c r="CF85" s="131"/>
      <c r="CG85" s="131"/>
      <c r="CH85" s="134"/>
      <c r="CI85" s="131"/>
      <c r="CJ85" s="131"/>
      <c r="CK85" s="114"/>
      <c r="CL85" s="135"/>
      <c r="CM85" s="136"/>
      <c r="CN85" s="114"/>
      <c r="CO85" s="116"/>
      <c r="CP85" s="137"/>
      <c r="CQ85" s="138"/>
      <c r="CR85" s="116"/>
      <c r="CS85" s="116"/>
      <c r="CT85" s="139"/>
      <c r="CU85" s="114"/>
      <c r="CV85" s="114"/>
      <c r="CW85" s="114"/>
      <c r="CX85" s="114"/>
    </row>
    <row r="86" spans="1:102" ht="15" x14ac:dyDescent="0.25">
      <c r="A86" s="117"/>
      <c r="B86" s="118">
        <f t="shared" si="19"/>
        <v>78</v>
      </c>
      <c r="C86" s="119">
        <v>408</v>
      </c>
      <c r="D86" s="120"/>
      <c r="E86" s="64" t="s">
        <v>43</v>
      </c>
      <c r="F86" s="51" t="s">
        <v>29</v>
      </c>
      <c r="G86" s="52">
        <v>0.2</v>
      </c>
      <c r="H86" s="65">
        <v>4</v>
      </c>
      <c r="I86" s="124">
        <f t="shared" si="20"/>
        <v>0.2</v>
      </c>
      <c r="J86" s="125">
        <v>0</v>
      </c>
      <c r="K86" s="125">
        <v>0</v>
      </c>
      <c r="L86" s="125">
        <v>0</v>
      </c>
      <c r="M86" s="54">
        <v>0.2</v>
      </c>
      <c r="N86" s="55">
        <f t="shared" si="14"/>
        <v>1</v>
      </c>
      <c r="O86" s="57">
        <v>0</v>
      </c>
      <c r="P86" s="55">
        <f t="shared" si="17"/>
        <v>0</v>
      </c>
      <c r="Q86" s="57">
        <v>0</v>
      </c>
      <c r="R86" s="55">
        <f t="shared" si="18"/>
        <v>0</v>
      </c>
      <c r="S86" s="57">
        <v>0</v>
      </c>
      <c r="T86" s="55">
        <f t="shared" si="15"/>
        <v>0</v>
      </c>
      <c r="U86" s="58"/>
      <c r="V86" s="126" t="s">
        <v>18</v>
      </c>
      <c r="W86" s="127" t="s">
        <v>485</v>
      </c>
      <c r="X86" s="106"/>
      <c r="Y86" s="107"/>
      <c r="Z86" s="108"/>
      <c r="AA86" s="170">
        <f t="shared" si="11"/>
        <v>0</v>
      </c>
      <c r="AB86" s="170">
        <f t="shared" si="12"/>
        <v>0</v>
      </c>
      <c r="AC86" s="109">
        <v>-0.79900000000000015</v>
      </c>
      <c r="AD86" s="175">
        <f>N106</f>
        <v>0.87232486225410932</v>
      </c>
      <c r="AE86" s="175">
        <f>P106</f>
        <v>0.11247567466178986</v>
      </c>
      <c r="AF86" s="128">
        <f t="shared" si="16"/>
        <v>0</v>
      </c>
      <c r="AG86" s="129"/>
      <c r="AH86" s="153"/>
      <c r="AI86" s="126" t="s">
        <v>65</v>
      </c>
      <c r="AJ86" s="126"/>
      <c r="AK86" s="126"/>
      <c r="AL86" s="126"/>
      <c r="AM86" s="130"/>
      <c r="AN86" s="131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33"/>
      <c r="BF86" s="114"/>
      <c r="BG86" s="29"/>
      <c r="BH86" s="114"/>
      <c r="BI86" s="114"/>
      <c r="BJ86" s="114"/>
      <c r="BK86" s="114"/>
      <c r="BL86" s="133"/>
      <c r="BM86" s="28"/>
      <c r="BN86" s="133"/>
      <c r="BO86" s="133"/>
      <c r="BP86" s="114"/>
      <c r="BQ86" s="114"/>
      <c r="BR86" s="28"/>
      <c r="BS86" s="28"/>
      <c r="BT86" s="28"/>
      <c r="BU86" s="28"/>
      <c r="BV86" s="28"/>
      <c r="BW86" s="28"/>
      <c r="BX86" s="133"/>
      <c r="BY86" s="131"/>
      <c r="BZ86" s="134"/>
      <c r="CA86" s="131"/>
      <c r="CB86" s="131"/>
      <c r="CC86" s="134"/>
      <c r="CD86" s="131"/>
      <c r="CE86" s="134"/>
      <c r="CF86" s="131"/>
      <c r="CG86" s="131"/>
      <c r="CH86" s="134"/>
      <c r="CI86" s="131"/>
      <c r="CJ86" s="131"/>
      <c r="CK86" s="114"/>
      <c r="CL86" s="135"/>
      <c r="CM86" s="136"/>
      <c r="CN86" s="114"/>
      <c r="CO86" s="116"/>
      <c r="CP86" s="137"/>
      <c r="CQ86" s="138"/>
      <c r="CR86" s="116"/>
      <c r="CS86" s="116"/>
      <c r="CT86" s="139"/>
      <c r="CU86" s="114"/>
      <c r="CV86" s="114"/>
      <c r="CW86" s="114"/>
      <c r="CX86" s="114"/>
    </row>
    <row r="87" spans="1:102" ht="15" x14ac:dyDescent="0.25">
      <c r="A87" s="117"/>
      <c r="B87" s="118">
        <f t="shared" si="19"/>
        <v>79</v>
      </c>
      <c r="C87" s="119">
        <v>409</v>
      </c>
      <c r="D87" s="120"/>
      <c r="E87" s="64" t="s">
        <v>44</v>
      </c>
      <c r="F87" s="51" t="s">
        <v>29</v>
      </c>
      <c r="G87" s="52">
        <v>1</v>
      </c>
      <c r="H87" s="65">
        <v>4</v>
      </c>
      <c r="I87" s="141">
        <v>0</v>
      </c>
      <c r="J87" s="124">
        <f t="shared" si="7"/>
        <v>1</v>
      </c>
      <c r="K87" s="125">
        <v>0</v>
      </c>
      <c r="L87" s="125">
        <v>0</v>
      </c>
      <c r="M87" s="54">
        <v>0.96499999999999997</v>
      </c>
      <c r="N87" s="55">
        <f t="shared" si="14"/>
        <v>0.96499999999999997</v>
      </c>
      <c r="O87" s="57">
        <v>0</v>
      </c>
      <c r="P87" s="55">
        <f t="shared" si="17"/>
        <v>0</v>
      </c>
      <c r="Q87" s="57">
        <v>0</v>
      </c>
      <c r="R87" s="55">
        <f t="shared" si="18"/>
        <v>0</v>
      </c>
      <c r="S87" s="57">
        <v>0</v>
      </c>
      <c r="T87" s="55">
        <f t="shared" si="15"/>
        <v>0</v>
      </c>
      <c r="U87" s="58"/>
      <c r="V87" s="126" t="s">
        <v>18</v>
      </c>
      <c r="W87" s="127" t="s">
        <v>485</v>
      </c>
      <c r="X87" s="106"/>
      <c r="Y87" s="107">
        <v>0.51600000000000001</v>
      </c>
      <c r="Z87" s="108"/>
      <c r="AA87" s="170">
        <f t="shared" si="11"/>
        <v>0</v>
      </c>
      <c r="AB87" s="170">
        <f t="shared" si="12"/>
        <v>0</v>
      </c>
      <c r="AC87" s="109">
        <v>-0.21750000000000003</v>
      </c>
      <c r="AD87" s="142">
        <v>0.31062000000000001</v>
      </c>
      <c r="AE87" s="110"/>
      <c r="AF87" s="128">
        <f t="shared" si="16"/>
        <v>3.5000000000000031E-2</v>
      </c>
      <c r="AG87" s="129"/>
      <c r="AH87" s="153"/>
      <c r="AI87" s="126"/>
      <c r="AJ87" s="126" t="s">
        <v>65</v>
      </c>
      <c r="AK87" s="126"/>
      <c r="AL87" s="126"/>
      <c r="AM87" s="130"/>
      <c r="AN87" s="131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33"/>
      <c r="BF87" s="114"/>
      <c r="BG87" s="30"/>
      <c r="BH87" s="114"/>
      <c r="BI87" s="114"/>
      <c r="BJ87" s="114"/>
      <c r="BK87" s="114"/>
      <c r="BL87" s="133"/>
      <c r="BM87" s="28"/>
      <c r="BN87" s="133"/>
      <c r="BO87" s="133"/>
      <c r="BP87" s="133"/>
      <c r="BQ87" s="114"/>
      <c r="BR87" s="28"/>
      <c r="BS87" s="28"/>
      <c r="BT87" s="28"/>
      <c r="BU87" s="28"/>
      <c r="BV87" s="28"/>
      <c r="BW87" s="28"/>
      <c r="BX87" s="133"/>
      <c r="BY87" s="131"/>
      <c r="BZ87" s="134"/>
      <c r="CA87" s="131"/>
      <c r="CB87" s="131"/>
      <c r="CC87" s="134"/>
      <c r="CD87" s="131"/>
      <c r="CE87" s="134"/>
      <c r="CF87" s="131"/>
      <c r="CG87" s="131"/>
      <c r="CH87" s="134"/>
      <c r="CI87" s="131"/>
      <c r="CJ87" s="131"/>
      <c r="CK87" s="114"/>
      <c r="CL87" s="135"/>
      <c r="CM87" s="136"/>
      <c r="CN87" s="114"/>
      <c r="CO87" s="116"/>
      <c r="CP87" s="137"/>
      <c r="CQ87" s="138"/>
      <c r="CR87" s="116"/>
      <c r="CS87" s="116"/>
      <c r="CT87" s="139"/>
      <c r="CU87" s="114"/>
      <c r="CV87" s="114"/>
      <c r="CW87" s="114"/>
      <c r="CX87" s="114"/>
    </row>
    <row r="88" spans="1:102" ht="15" x14ac:dyDescent="0.25">
      <c r="A88" s="117"/>
      <c r="B88" s="118">
        <f t="shared" si="19"/>
        <v>80</v>
      </c>
      <c r="C88" s="119">
        <v>410</v>
      </c>
      <c r="D88" s="120"/>
      <c r="E88" s="64" t="s">
        <v>45</v>
      </c>
      <c r="F88" s="51" t="s">
        <v>29</v>
      </c>
      <c r="G88" s="52">
        <v>0.8</v>
      </c>
      <c r="H88" s="65">
        <v>4</v>
      </c>
      <c r="I88" s="124">
        <v>8.0000000000000002E-3</v>
      </c>
      <c r="J88" s="124">
        <v>0.79200000000000004</v>
      </c>
      <c r="K88" s="125">
        <v>0</v>
      </c>
      <c r="L88" s="125">
        <v>0</v>
      </c>
      <c r="M88" s="54">
        <v>0.81</v>
      </c>
      <c r="N88" s="55">
        <f t="shared" si="14"/>
        <v>1.0125</v>
      </c>
      <c r="O88" s="57">
        <v>0</v>
      </c>
      <c r="P88" s="55">
        <f t="shared" si="17"/>
        <v>0</v>
      </c>
      <c r="Q88" s="57">
        <v>0</v>
      </c>
      <c r="R88" s="55">
        <f t="shared" si="18"/>
        <v>0</v>
      </c>
      <c r="S88" s="57">
        <v>0</v>
      </c>
      <c r="T88" s="55">
        <f t="shared" si="15"/>
        <v>0</v>
      </c>
      <c r="U88" s="58"/>
      <c r="V88" s="126" t="s">
        <v>18</v>
      </c>
      <c r="W88" s="127" t="s">
        <v>485</v>
      </c>
      <c r="X88" s="106"/>
      <c r="Y88" s="107"/>
      <c r="Z88" s="108"/>
      <c r="AA88" s="170">
        <f t="shared" si="11"/>
        <v>0</v>
      </c>
      <c r="AB88" s="170">
        <f t="shared" si="12"/>
        <v>0</v>
      </c>
      <c r="AC88" s="109">
        <v>-0.62000000000000022</v>
      </c>
      <c r="AD88" s="109"/>
      <c r="AE88" s="110"/>
      <c r="AF88" s="128">
        <f t="shared" si="16"/>
        <v>-1.0000000000000009E-2</v>
      </c>
      <c r="AG88" s="129"/>
      <c r="AH88" s="153"/>
      <c r="AI88" s="126"/>
      <c r="AJ88" s="126" t="s">
        <v>65</v>
      </c>
      <c r="AK88" s="126"/>
      <c r="AL88" s="126"/>
      <c r="AM88" s="130"/>
      <c r="AN88" s="131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33"/>
      <c r="BF88" s="114"/>
      <c r="BG88" s="30"/>
      <c r="BH88" s="114"/>
      <c r="BI88" s="114"/>
      <c r="BJ88" s="114"/>
      <c r="BK88" s="114"/>
      <c r="BL88" s="133"/>
      <c r="BM88" s="28"/>
      <c r="BN88" s="133"/>
      <c r="BO88" s="133"/>
      <c r="BP88" s="114"/>
      <c r="BQ88" s="114"/>
      <c r="BR88" s="28"/>
      <c r="BS88" s="28"/>
      <c r="BT88" s="28"/>
      <c r="BU88" s="28"/>
      <c r="BV88" s="28"/>
      <c r="BW88" s="28"/>
      <c r="BX88" s="133"/>
      <c r="BY88" s="131"/>
      <c r="BZ88" s="134"/>
      <c r="CA88" s="131"/>
      <c r="CB88" s="131"/>
      <c r="CC88" s="134"/>
      <c r="CD88" s="131"/>
      <c r="CE88" s="134"/>
      <c r="CF88" s="131"/>
      <c r="CG88" s="131"/>
      <c r="CH88" s="134"/>
      <c r="CI88" s="131"/>
      <c r="CJ88" s="131"/>
      <c r="CK88" s="114"/>
      <c r="CL88" s="135"/>
      <c r="CM88" s="136"/>
      <c r="CN88" s="114"/>
      <c r="CO88" s="116"/>
      <c r="CP88" s="137"/>
      <c r="CQ88" s="138"/>
      <c r="CR88" s="116"/>
      <c r="CS88" s="116"/>
      <c r="CT88" s="139"/>
      <c r="CU88" s="114"/>
      <c r="CV88" s="114"/>
      <c r="CW88" s="114"/>
      <c r="CX88" s="114"/>
    </row>
    <row r="89" spans="1:102" ht="15" x14ac:dyDescent="0.25">
      <c r="A89" s="117"/>
      <c r="B89" s="118">
        <f t="shared" si="19"/>
        <v>81</v>
      </c>
      <c r="C89" s="119">
        <v>411</v>
      </c>
      <c r="D89" s="120"/>
      <c r="E89" s="64" t="s">
        <v>46</v>
      </c>
      <c r="F89" s="51" t="s">
        <v>29</v>
      </c>
      <c r="G89" s="52">
        <v>0.7</v>
      </c>
      <c r="H89" s="65">
        <v>4</v>
      </c>
      <c r="I89" s="124">
        <v>0.35299999999999998</v>
      </c>
      <c r="J89" s="124">
        <v>0.34699999999999998</v>
      </c>
      <c r="K89" s="125">
        <v>0</v>
      </c>
      <c r="L89" s="125">
        <v>0</v>
      </c>
      <c r="M89" s="54">
        <f>G89</f>
        <v>0.7</v>
      </c>
      <c r="N89" s="55">
        <f t="shared" si="14"/>
        <v>1</v>
      </c>
      <c r="O89" s="57">
        <v>0</v>
      </c>
      <c r="P89" s="55">
        <f t="shared" si="17"/>
        <v>0</v>
      </c>
      <c r="Q89" s="57">
        <v>0</v>
      </c>
      <c r="R89" s="55">
        <f t="shared" si="18"/>
        <v>0</v>
      </c>
      <c r="S89" s="57">
        <v>0</v>
      </c>
      <c r="T89" s="55">
        <f t="shared" si="15"/>
        <v>0</v>
      </c>
      <c r="U89" s="58"/>
      <c r="V89" s="126" t="s">
        <v>18</v>
      </c>
      <c r="W89" s="127" t="s">
        <v>485</v>
      </c>
      <c r="X89" s="106"/>
      <c r="Y89" s="107">
        <v>1.1359999999999999</v>
      </c>
      <c r="Z89" s="108"/>
      <c r="AA89" s="170">
        <f t="shared" si="11"/>
        <v>0</v>
      </c>
      <c r="AB89" s="170">
        <f t="shared" si="12"/>
        <v>0</v>
      </c>
      <c r="AC89" s="109">
        <v>-0.89400000000000024</v>
      </c>
      <c r="AD89" s="142">
        <v>7.8999999999999737E-2</v>
      </c>
      <c r="AE89" s="110"/>
      <c r="AF89" s="128">
        <f t="shared" si="16"/>
        <v>0</v>
      </c>
      <c r="AG89" s="129"/>
      <c r="AH89" s="153"/>
      <c r="AI89" s="126"/>
      <c r="AJ89" s="126" t="s">
        <v>65</v>
      </c>
      <c r="AK89" s="126"/>
      <c r="AL89" s="126"/>
      <c r="AM89" s="130"/>
      <c r="AN89" s="131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33"/>
      <c r="BF89" s="114"/>
      <c r="BG89" s="30"/>
      <c r="BH89" s="114"/>
      <c r="BI89" s="114"/>
      <c r="BJ89" s="114"/>
      <c r="BK89" s="114"/>
      <c r="BL89" s="114"/>
      <c r="BM89" s="28"/>
      <c r="BN89" s="133"/>
      <c r="BO89" s="133"/>
      <c r="BP89" s="114"/>
      <c r="BQ89" s="114"/>
      <c r="BR89" s="28"/>
      <c r="BS89" s="28"/>
      <c r="BT89" s="28"/>
      <c r="BU89" s="28"/>
      <c r="BV89" s="28"/>
      <c r="BW89" s="28"/>
      <c r="BX89" s="133"/>
      <c r="BY89" s="131"/>
      <c r="BZ89" s="134"/>
      <c r="CA89" s="131"/>
      <c r="CB89" s="131"/>
      <c r="CC89" s="134"/>
      <c r="CD89" s="131"/>
      <c r="CE89" s="134"/>
      <c r="CF89" s="131"/>
      <c r="CG89" s="131"/>
      <c r="CH89" s="134"/>
      <c r="CI89" s="131"/>
      <c r="CJ89" s="131"/>
      <c r="CK89" s="114"/>
      <c r="CL89" s="135"/>
      <c r="CM89" s="136"/>
      <c r="CN89" s="114"/>
      <c r="CO89" s="116"/>
      <c r="CP89" s="137"/>
      <c r="CQ89" s="138"/>
      <c r="CR89" s="116"/>
      <c r="CS89" s="116"/>
      <c r="CT89" s="139"/>
      <c r="CU89" s="114"/>
      <c r="CV89" s="114"/>
      <c r="CW89" s="114"/>
      <c r="CX89" s="114"/>
    </row>
    <row r="90" spans="1:102" ht="15" x14ac:dyDescent="0.25">
      <c r="A90" s="117"/>
      <c r="B90" s="118">
        <f t="shared" si="19"/>
        <v>82</v>
      </c>
      <c r="C90" s="119">
        <v>412</v>
      </c>
      <c r="D90" s="120"/>
      <c r="E90" s="64" t="s">
        <v>47</v>
      </c>
      <c r="F90" s="51" t="s">
        <v>29</v>
      </c>
      <c r="G90" s="52">
        <v>0.5</v>
      </c>
      <c r="H90" s="65">
        <v>7</v>
      </c>
      <c r="I90" s="124">
        <v>0.22</v>
      </c>
      <c r="J90" s="124">
        <v>0.28000000000000003</v>
      </c>
      <c r="K90" s="125">
        <v>0</v>
      </c>
      <c r="L90" s="125">
        <v>0</v>
      </c>
      <c r="M90" s="54">
        <v>0.5</v>
      </c>
      <c r="N90" s="55">
        <f t="shared" si="14"/>
        <v>1</v>
      </c>
      <c r="O90" s="57">
        <v>0</v>
      </c>
      <c r="P90" s="55">
        <f t="shared" si="17"/>
        <v>0</v>
      </c>
      <c r="Q90" s="57">
        <v>0</v>
      </c>
      <c r="R90" s="55">
        <f t="shared" si="18"/>
        <v>0</v>
      </c>
      <c r="S90" s="57">
        <v>0</v>
      </c>
      <c r="T90" s="55">
        <f t="shared" si="15"/>
        <v>0</v>
      </c>
      <c r="U90" s="58"/>
      <c r="V90" s="126" t="s">
        <v>18</v>
      </c>
      <c r="W90" s="127" t="s">
        <v>485</v>
      </c>
      <c r="X90" s="106">
        <v>1.0660000000000001</v>
      </c>
      <c r="Y90" s="107"/>
      <c r="Z90" s="108"/>
      <c r="AA90" s="170">
        <f t="shared" si="11"/>
        <v>0</v>
      </c>
      <c r="AB90" s="170">
        <f t="shared" si="12"/>
        <v>0</v>
      </c>
      <c r="AC90" s="109">
        <v>0</v>
      </c>
      <c r="AD90" s="142">
        <f>+S90+Q90+O90</f>
        <v>0</v>
      </c>
      <c r="AE90" s="110"/>
      <c r="AF90" s="128">
        <f t="shared" si="16"/>
        <v>0</v>
      </c>
      <c r="AG90" s="129"/>
      <c r="AH90" s="153"/>
      <c r="AI90" s="126" t="s">
        <v>65</v>
      </c>
      <c r="AJ90" s="126"/>
      <c r="AK90" s="126"/>
      <c r="AL90" s="126"/>
      <c r="AM90" s="130"/>
      <c r="AN90" s="131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31"/>
      <c r="BH90" s="114"/>
      <c r="BI90" s="114"/>
      <c r="BJ90" s="114"/>
      <c r="BK90" s="114"/>
      <c r="BL90" s="133"/>
      <c r="BM90" s="28"/>
      <c r="BN90" s="133"/>
      <c r="BO90" s="133"/>
      <c r="BP90" s="114"/>
      <c r="BQ90" s="114"/>
      <c r="BR90" s="28"/>
      <c r="BS90" s="28"/>
      <c r="BT90" s="28"/>
      <c r="BU90" s="28"/>
      <c r="BV90" s="28"/>
      <c r="BW90" s="28"/>
      <c r="BX90" s="133"/>
      <c r="BY90" s="131"/>
      <c r="BZ90" s="134"/>
      <c r="CA90" s="131"/>
      <c r="CB90" s="131"/>
      <c r="CC90" s="134"/>
      <c r="CD90" s="131"/>
      <c r="CE90" s="134"/>
      <c r="CF90" s="131"/>
      <c r="CG90" s="131"/>
      <c r="CH90" s="134"/>
      <c r="CI90" s="131"/>
      <c r="CJ90" s="131"/>
      <c r="CK90" s="114"/>
      <c r="CL90" s="135"/>
      <c r="CM90" s="136"/>
      <c r="CN90" s="114"/>
      <c r="CO90" s="116"/>
      <c r="CP90" s="137"/>
      <c r="CQ90" s="138"/>
      <c r="CR90" s="116"/>
      <c r="CS90" s="116"/>
      <c r="CT90" s="139"/>
      <c r="CU90" s="114"/>
      <c r="CV90" s="114"/>
      <c r="CW90" s="114"/>
      <c r="CX90" s="114"/>
    </row>
    <row r="91" spans="1:102" ht="15" x14ac:dyDescent="0.25">
      <c r="A91" s="117"/>
      <c r="B91" s="118">
        <f t="shared" si="19"/>
        <v>83</v>
      </c>
      <c r="C91" s="119">
        <v>413</v>
      </c>
      <c r="D91" s="120"/>
      <c r="E91" s="64" t="s">
        <v>48</v>
      </c>
      <c r="F91" s="51" t="s">
        <v>29</v>
      </c>
      <c r="G91" s="52">
        <v>1.6</v>
      </c>
      <c r="H91" s="65">
        <v>6</v>
      </c>
      <c r="I91" s="124">
        <f>G91</f>
        <v>1.6</v>
      </c>
      <c r="J91" s="125">
        <v>0</v>
      </c>
      <c r="K91" s="125">
        <v>0</v>
      </c>
      <c r="L91" s="125">
        <v>0</v>
      </c>
      <c r="M91" s="54">
        <v>1.6</v>
      </c>
      <c r="N91" s="55">
        <f t="shared" si="14"/>
        <v>1</v>
      </c>
      <c r="O91" s="57">
        <v>0</v>
      </c>
      <c r="P91" s="55">
        <f t="shared" si="17"/>
        <v>0</v>
      </c>
      <c r="Q91" s="57">
        <v>0</v>
      </c>
      <c r="R91" s="55">
        <f t="shared" si="18"/>
        <v>0</v>
      </c>
      <c r="S91" s="57">
        <v>0</v>
      </c>
      <c r="T91" s="55">
        <f t="shared" si="15"/>
        <v>0</v>
      </c>
      <c r="U91" s="58"/>
      <c r="V91" s="126" t="s">
        <v>18</v>
      </c>
      <c r="W91" s="127" t="s">
        <v>485</v>
      </c>
      <c r="X91" s="147">
        <v>1.92</v>
      </c>
      <c r="Y91" s="107"/>
      <c r="Z91" s="108"/>
      <c r="AA91" s="170">
        <f t="shared" si="11"/>
        <v>0</v>
      </c>
      <c r="AB91" s="170">
        <f t="shared" si="12"/>
        <v>0</v>
      </c>
      <c r="AC91" s="109">
        <v>-0.91000000000000014</v>
      </c>
      <c r="AD91" s="109"/>
      <c r="AE91" s="110"/>
      <c r="AF91" s="128">
        <f t="shared" si="16"/>
        <v>0</v>
      </c>
      <c r="AG91" s="129"/>
      <c r="AH91" s="153"/>
      <c r="AI91" s="126"/>
      <c r="AJ91" s="126" t="s">
        <v>65</v>
      </c>
      <c r="AK91" s="126"/>
      <c r="AL91" s="126"/>
      <c r="AM91" s="130"/>
      <c r="AN91" s="131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32"/>
      <c r="BH91" s="114"/>
      <c r="BI91" s="114"/>
      <c r="BJ91" s="114"/>
      <c r="BK91" s="114"/>
      <c r="BL91" s="133"/>
      <c r="BM91" s="28"/>
      <c r="BN91" s="133"/>
      <c r="BO91" s="133"/>
      <c r="BP91" s="114"/>
      <c r="BQ91" s="114"/>
      <c r="BR91" s="28"/>
      <c r="BS91" s="28"/>
      <c r="BT91" s="28"/>
      <c r="BU91" s="28"/>
      <c r="BV91" s="28"/>
      <c r="BW91" s="28"/>
      <c r="BX91" s="133"/>
      <c r="BY91" s="131"/>
      <c r="BZ91" s="134"/>
      <c r="CA91" s="131"/>
      <c r="CB91" s="131"/>
      <c r="CC91" s="134"/>
      <c r="CD91" s="131"/>
      <c r="CE91" s="134"/>
      <c r="CF91" s="131"/>
      <c r="CG91" s="131"/>
      <c r="CH91" s="134"/>
      <c r="CI91" s="131"/>
      <c r="CJ91" s="131"/>
      <c r="CK91" s="114"/>
      <c r="CL91" s="135"/>
      <c r="CM91" s="136"/>
      <c r="CN91" s="114"/>
      <c r="CO91" s="116"/>
      <c r="CP91" s="137"/>
      <c r="CQ91" s="138"/>
      <c r="CR91" s="116"/>
      <c r="CS91" s="116"/>
      <c r="CT91" s="139"/>
      <c r="CU91" s="114"/>
      <c r="CV91" s="114"/>
      <c r="CW91" s="114"/>
      <c r="CX91" s="114"/>
    </row>
    <row r="92" spans="1:102" ht="15" x14ac:dyDescent="0.25">
      <c r="A92" s="117"/>
      <c r="B92" s="118">
        <f t="shared" si="19"/>
        <v>84</v>
      </c>
      <c r="C92" s="119">
        <v>414</v>
      </c>
      <c r="D92" s="120"/>
      <c r="E92" s="64" t="s">
        <v>49</v>
      </c>
      <c r="F92" s="51" t="s">
        <v>29</v>
      </c>
      <c r="G92" s="52">
        <v>0.5</v>
      </c>
      <c r="H92" s="65">
        <v>6</v>
      </c>
      <c r="I92" s="124">
        <f>G92</f>
        <v>0.5</v>
      </c>
      <c r="J92" s="125">
        <v>0</v>
      </c>
      <c r="K92" s="125">
        <v>0</v>
      </c>
      <c r="L92" s="125">
        <v>0</v>
      </c>
      <c r="M92" s="54">
        <v>0.27700000000000002</v>
      </c>
      <c r="N92" s="55">
        <f t="shared" si="14"/>
        <v>0.55400000000000005</v>
      </c>
      <c r="O92" s="57">
        <v>0</v>
      </c>
      <c r="P92" s="55">
        <f t="shared" si="17"/>
        <v>0</v>
      </c>
      <c r="Q92" s="57">
        <v>0</v>
      </c>
      <c r="R92" s="55">
        <f t="shared" si="18"/>
        <v>0</v>
      </c>
      <c r="S92" s="57">
        <v>0</v>
      </c>
      <c r="T92" s="55">
        <f t="shared" si="15"/>
        <v>0</v>
      </c>
      <c r="U92" s="58"/>
      <c r="V92" s="126" t="s">
        <v>18</v>
      </c>
      <c r="W92" s="127" t="s">
        <v>485</v>
      </c>
      <c r="X92" s="106"/>
      <c r="Y92" s="107"/>
      <c r="Z92" s="108"/>
      <c r="AA92" s="170">
        <f t="shared" si="11"/>
        <v>0</v>
      </c>
      <c r="AB92" s="170">
        <f t="shared" si="12"/>
        <v>0</v>
      </c>
      <c r="AC92" s="109">
        <v>-5.0620000000000003</v>
      </c>
      <c r="AD92" s="109"/>
      <c r="AE92" s="110"/>
      <c r="AF92" s="128">
        <f t="shared" si="16"/>
        <v>0.22299999999999998</v>
      </c>
      <c r="AG92" s="129"/>
      <c r="AH92" s="153"/>
      <c r="AI92" s="126"/>
      <c r="AJ92" s="126" t="s">
        <v>65</v>
      </c>
      <c r="AK92" s="126"/>
      <c r="AL92" s="126"/>
      <c r="AM92" s="130"/>
      <c r="AN92" s="131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32"/>
      <c r="BH92" s="114"/>
      <c r="BI92" s="114"/>
      <c r="BJ92" s="114"/>
      <c r="BK92" s="114"/>
      <c r="BL92" s="133"/>
      <c r="BM92" s="28"/>
      <c r="BN92" s="133"/>
      <c r="BO92" s="133"/>
      <c r="BP92" s="114"/>
      <c r="BQ92" s="114"/>
      <c r="BR92" s="28"/>
      <c r="BS92" s="28"/>
      <c r="BT92" s="28"/>
      <c r="BU92" s="28"/>
      <c r="BV92" s="28"/>
      <c r="BW92" s="28"/>
      <c r="BX92" s="133"/>
      <c r="BY92" s="131"/>
      <c r="BZ92" s="134"/>
      <c r="CA92" s="131"/>
      <c r="CB92" s="131"/>
      <c r="CC92" s="134"/>
      <c r="CD92" s="131"/>
      <c r="CE92" s="134"/>
      <c r="CF92" s="131"/>
      <c r="CG92" s="131"/>
      <c r="CH92" s="134"/>
      <c r="CI92" s="131"/>
      <c r="CJ92" s="131"/>
      <c r="CK92" s="114"/>
      <c r="CL92" s="135"/>
      <c r="CM92" s="136"/>
      <c r="CN92" s="114"/>
      <c r="CO92" s="116"/>
      <c r="CP92" s="137"/>
      <c r="CQ92" s="138"/>
      <c r="CR92" s="116"/>
      <c r="CS92" s="116"/>
      <c r="CT92" s="139"/>
      <c r="CU92" s="114"/>
      <c r="CV92" s="114"/>
      <c r="CW92" s="114"/>
      <c r="CX92" s="114"/>
    </row>
    <row r="93" spans="1:102" ht="15" x14ac:dyDescent="0.25">
      <c r="A93" s="117"/>
      <c r="B93" s="118">
        <f t="shared" si="19"/>
        <v>85</v>
      </c>
      <c r="C93" s="119">
        <v>415</v>
      </c>
      <c r="D93" s="120"/>
      <c r="E93" s="64" t="s">
        <v>50</v>
      </c>
      <c r="F93" s="51" t="s">
        <v>29</v>
      </c>
      <c r="G93" s="52">
        <v>0.4</v>
      </c>
      <c r="H93" s="65">
        <v>5.5</v>
      </c>
      <c r="I93" s="124">
        <f>G93</f>
        <v>0.4</v>
      </c>
      <c r="J93" s="125">
        <v>0</v>
      </c>
      <c r="K93" s="125">
        <v>0</v>
      </c>
      <c r="L93" s="125">
        <v>0</v>
      </c>
      <c r="M93" s="54">
        <f>G93</f>
        <v>0.4</v>
      </c>
      <c r="N93" s="55">
        <f t="shared" si="14"/>
        <v>1</v>
      </c>
      <c r="O93" s="57">
        <v>0</v>
      </c>
      <c r="P93" s="55">
        <f t="shared" si="17"/>
        <v>0</v>
      </c>
      <c r="Q93" s="57">
        <v>0</v>
      </c>
      <c r="R93" s="55">
        <f t="shared" si="18"/>
        <v>0</v>
      </c>
      <c r="S93" s="57">
        <v>0</v>
      </c>
      <c r="T93" s="55">
        <f t="shared" si="15"/>
        <v>0</v>
      </c>
      <c r="U93" s="58"/>
      <c r="V93" s="126" t="s">
        <v>18</v>
      </c>
      <c r="W93" s="127" t="s">
        <v>485</v>
      </c>
      <c r="X93" s="106"/>
      <c r="Y93" s="107"/>
      <c r="Z93" s="108"/>
      <c r="AA93" s="170">
        <f t="shared" si="11"/>
        <v>0</v>
      </c>
      <c r="AB93" s="170">
        <f t="shared" si="12"/>
        <v>0</v>
      </c>
      <c r="AC93" s="109">
        <v>-2.1749999999999998</v>
      </c>
      <c r="AD93" s="109"/>
      <c r="AE93" s="110"/>
      <c r="AF93" s="128">
        <f t="shared" si="16"/>
        <v>0</v>
      </c>
      <c r="AG93" s="129"/>
      <c r="AH93" s="153"/>
      <c r="AI93" s="126"/>
      <c r="AJ93" s="126" t="s">
        <v>65</v>
      </c>
      <c r="AK93" s="126"/>
      <c r="AL93" s="126"/>
      <c r="AM93" s="130"/>
      <c r="AN93" s="131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  <c r="BE93" s="114"/>
      <c r="BF93" s="114"/>
      <c r="BG93" s="32"/>
      <c r="BH93" s="114"/>
      <c r="BI93" s="114"/>
      <c r="BJ93" s="114"/>
      <c r="BK93" s="114"/>
      <c r="BL93" s="133"/>
      <c r="BM93" s="28"/>
      <c r="BN93" s="133"/>
      <c r="BO93" s="133"/>
      <c r="BP93" s="114"/>
      <c r="BQ93" s="114"/>
      <c r="BR93" s="28"/>
      <c r="BS93" s="28"/>
      <c r="BT93" s="28"/>
      <c r="BU93" s="28"/>
      <c r="BV93" s="28"/>
      <c r="BW93" s="28"/>
      <c r="BX93" s="133"/>
      <c r="BY93" s="131"/>
      <c r="BZ93" s="134"/>
      <c r="CA93" s="131"/>
      <c r="CB93" s="131"/>
      <c r="CC93" s="134"/>
      <c r="CD93" s="131"/>
      <c r="CE93" s="134"/>
      <c r="CF93" s="131"/>
      <c r="CG93" s="131"/>
      <c r="CH93" s="134"/>
      <c r="CI93" s="131"/>
      <c r="CJ93" s="131"/>
      <c r="CK93" s="114"/>
      <c r="CL93" s="135"/>
      <c r="CM93" s="136"/>
      <c r="CN93" s="114"/>
      <c r="CO93" s="116"/>
      <c r="CP93" s="137"/>
      <c r="CQ93" s="138"/>
      <c r="CR93" s="116"/>
      <c r="CS93" s="116"/>
      <c r="CT93" s="139"/>
      <c r="CU93" s="114"/>
      <c r="CV93" s="114"/>
      <c r="CW93" s="114"/>
      <c r="CX93" s="114"/>
    </row>
    <row r="94" spans="1:102" ht="15" x14ac:dyDescent="0.25">
      <c r="A94" s="117"/>
      <c r="B94" s="118">
        <f>+B93+1</f>
        <v>86</v>
      </c>
      <c r="C94" s="119">
        <v>416</v>
      </c>
      <c r="D94" s="120"/>
      <c r="E94" s="64" t="s">
        <v>51</v>
      </c>
      <c r="F94" s="51" t="s">
        <v>29</v>
      </c>
      <c r="G94" s="52">
        <v>0.3</v>
      </c>
      <c r="H94" s="65">
        <v>3.5</v>
      </c>
      <c r="I94" s="124">
        <f>G94</f>
        <v>0.3</v>
      </c>
      <c r="J94" s="125">
        <v>0</v>
      </c>
      <c r="K94" s="125">
        <v>0</v>
      </c>
      <c r="L94" s="125">
        <v>0</v>
      </c>
      <c r="M94" s="54">
        <v>0.33800000000000002</v>
      </c>
      <c r="N94" s="55">
        <f t="shared" si="14"/>
        <v>1.1266666666666667</v>
      </c>
      <c r="O94" s="57">
        <v>0</v>
      </c>
      <c r="P94" s="55">
        <f t="shared" si="17"/>
        <v>0</v>
      </c>
      <c r="Q94" s="57">
        <v>0</v>
      </c>
      <c r="R94" s="55">
        <f t="shared" si="18"/>
        <v>0</v>
      </c>
      <c r="S94" s="57">
        <v>0</v>
      </c>
      <c r="T94" s="55">
        <f t="shared" si="15"/>
        <v>0</v>
      </c>
      <c r="U94" s="58"/>
      <c r="V94" s="126" t="s">
        <v>18</v>
      </c>
      <c r="W94" s="127" t="s">
        <v>485</v>
      </c>
      <c r="X94" s="106"/>
      <c r="Y94" s="107"/>
      <c r="Z94" s="108"/>
      <c r="AA94" s="170">
        <f t="shared" si="11"/>
        <v>0</v>
      </c>
      <c r="AB94" s="170">
        <f t="shared" si="12"/>
        <v>0</v>
      </c>
      <c r="AC94" s="109">
        <v>-1.3070000000000002</v>
      </c>
      <c r="AD94" s="109"/>
      <c r="AE94" s="110"/>
      <c r="AF94" s="128">
        <f t="shared" si="16"/>
        <v>-3.8000000000000034E-2</v>
      </c>
      <c r="AG94" s="129"/>
      <c r="AH94" s="153"/>
      <c r="AI94" s="126"/>
      <c r="AJ94" s="126" t="s">
        <v>65</v>
      </c>
      <c r="AK94" s="126"/>
      <c r="AL94" s="126"/>
      <c r="AM94" s="130"/>
      <c r="AN94" s="131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33"/>
      <c r="BF94" s="114"/>
      <c r="BG94" s="30"/>
      <c r="BH94" s="114"/>
      <c r="BI94" s="114"/>
      <c r="BJ94" s="114"/>
      <c r="BK94" s="114"/>
      <c r="BL94" s="114"/>
      <c r="BM94" s="28"/>
      <c r="BN94" s="133"/>
      <c r="BO94" s="133"/>
      <c r="BP94" s="114"/>
      <c r="BQ94" s="114"/>
      <c r="BR94" s="28"/>
      <c r="BS94" s="28"/>
      <c r="BT94" s="28"/>
      <c r="BU94" s="28"/>
      <c r="BV94" s="28"/>
      <c r="BW94" s="28"/>
      <c r="BX94" s="133"/>
      <c r="BY94" s="131"/>
      <c r="BZ94" s="134"/>
      <c r="CA94" s="131"/>
      <c r="CB94" s="131"/>
      <c r="CC94" s="134"/>
      <c r="CD94" s="131"/>
      <c r="CE94" s="134"/>
      <c r="CF94" s="131"/>
      <c r="CG94" s="131"/>
      <c r="CH94" s="134"/>
      <c r="CI94" s="131"/>
      <c r="CJ94" s="131"/>
      <c r="CK94" s="114"/>
      <c r="CL94" s="135"/>
      <c r="CM94" s="136"/>
      <c r="CN94" s="114"/>
      <c r="CO94" s="116"/>
      <c r="CP94" s="137"/>
      <c r="CQ94" s="138"/>
      <c r="CR94" s="116"/>
      <c r="CS94" s="116"/>
      <c r="CT94" s="139"/>
      <c r="CU94" s="114"/>
      <c r="CV94" s="114"/>
      <c r="CW94" s="114"/>
      <c r="CX94" s="114"/>
    </row>
    <row r="95" spans="1:102" ht="15" x14ac:dyDescent="0.25">
      <c r="A95" s="117"/>
      <c r="B95" s="118">
        <f>+B94+1</f>
        <v>87</v>
      </c>
      <c r="C95" s="119">
        <v>417</v>
      </c>
      <c r="D95" s="120"/>
      <c r="E95" s="64" t="s">
        <v>52</v>
      </c>
      <c r="F95" s="51" t="s">
        <v>29</v>
      </c>
      <c r="G95" s="52">
        <v>0.5</v>
      </c>
      <c r="H95" s="65">
        <v>4</v>
      </c>
      <c r="I95" s="141">
        <v>0</v>
      </c>
      <c r="J95" s="124">
        <f t="shared" ref="J95:J99" si="21">G95</f>
        <v>0.5</v>
      </c>
      <c r="K95" s="125">
        <v>0</v>
      </c>
      <c r="L95" s="125">
        <v>0</v>
      </c>
      <c r="M95" s="54">
        <f>G95</f>
        <v>0.5</v>
      </c>
      <c r="N95" s="55">
        <f t="shared" si="14"/>
        <v>1</v>
      </c>
      <c r="O95" s="57">
        <v>0</v>
      </c>
      <c r="P95" s="55">
        <f t="shared" si="17"/>
        <v>0</v>
      </c>
      <c r="Q95" s="57">
        <v>0</v>
      </c>
      <c r="R95" s="55">
        <f t="shared" si="18"/>
        <v>0</v>
      </c>
      <c r="S95" s="57">
        <v>0</v>
      </c>
      <c r="T95" s="55">
        <f t="shared" si="15"/>
        <v>0</v>
      </c>
      <c r="U95" s="58"/>
      <c r="V95" s="126" t="s">
        <v>18</v>
      </c>
      <c r="W95" s="127" t="s">
        <v>485</v>
      </c>
      <c r="X95" s="106"/>
      <c r="Y95" s="107"/>
      <c r="Z95" s="108"/>
      <c r="AA95" s="170">
        <f t="shared" si="11"/>
        <v>0</v>
      </c>
      <c r="AB95" s="170">
        <f t="shared" si="12"/>
        <v>0</v>
      </c>
      <c r="AC95" s="109">
        <v>-0.87249999999999983</v>
      </c>
      <c r="AD95" s="109"/>
      <c r="AE95" s="110"/>
      <c r="AF95" s="128">
        <f t="shared" si="16"/>
        <v>0</v>
      </c>
      <c r="AG95" s="129"/>
      <c r="AH95" s="153"/>
      <c r="AI95" s="126"/>
      <c r="AJ95" s="126" t="s">
        <v>65</v>
      </c>
      <c r="AK95" s="126"/>
      <c r="AL95" s="126"/>
      <c r="AM95" s="130"/>
      <c r="AN95" s="131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33"/>
      <c r="BF95" s="114"/>
      <c r="BG95" s="29"/>
      <c r="BH95" s="114"/>
      <c r="BI95" s="114"/>
      <c r="BJ95" s="114"/>
      <c r="BK95" s="114"/>
      <c r="BL95" s="133"/>
      <c r="BM95" s="28"/>
      <c r="BN95" s="133"/>
      <c r="BO95" s="133"/>
      <c r="BP95" s="114"/>
      <c r="BQ95" s="114"/>
      <c r="BR95" s="28"/>
      <c r="BS95" s="28"/>
      <c r="BT95" s="28"/>
      <c r="BU95" s="28"/>
      <c r="BV95" s="28"/>
      <c r="BW95" s="28"/>
      <c r="BX95" s="133"/>
      <c r="BY95" s="131"/>
      <c r="BZ95" s="134"/>
      <c r="CA95" s="131"/>
      <c r="CB95" s="131"/>
      <c r="CC95" s="134"/>
      <c r="CD95" s="131"/>
      <c r="CE95" s="134"/>
      <c r="CF95" s="131"/>
      <c r="CG95" s="131"/>
      <c r="CH95" s="134"/>
      <c r="CI95" s="131"/>
      <c r="CJ95" s="131"/>
      <c r="CK95" s="114"/>
      <c r="CL95" s="135"/>
      <c r="CM95" s="136"/>
      <c r="CN95" s="114"/>
      <c r="CO95" s="116"/>
      <c r="CP95" s="137"/>
      <c r="CQ95" s="138"/>
      <c r="CR95" s="116"/>
      <c r="CS95" s="116"/>
      <c r="CT95" s="139"/>
      <c r="CU95" s="114"/>
      <c r="CV95" s="114"/>
      <c r="CW95" s="114"/>
      <c r="CX95" s="114"/>
    </row>
    <row r="96" spans="1:102" ht="15" x14ac:dyDescent="0.25">
      <c r="A96" s="117"/>
      <c r="B96" s="118">
        <f t="shared" ref="B96:B105" si="22">+B95+1</f>
        <v>88</v>
      </c>
      <c r="C96" s="119">
        <v>418</v>
      </c>
      <c r="D96" s="120"/>
      <c r="E96" s="50" t="s">
        <v>150</v>
      </c>
      <c r="F96" s="51" t="s">
        <v>29</v>
      </c>
      <c r="G96" s="52">
        <v>2.4</v>
      </c>
      <c r="H96" s="65">
        <v>4</v>
      </c>
      <c r="I96" s="124">
        <v>0.4</v>
      </c>
      <c r="J96" s="124">
        <v>1.8</v>
      </c>
      <c r="K96" s="125">
        <v>0</v>
      </c>
      <c r="L96" s="152">
        <v>0.2</v>
      </c>
      <c r="M96" s="54">
        <v>2.2999999999999998</v>
      </c>
      <c r="N96" s="55">
        <f t="shared" si="14"/>
        <v>0.95833333333333326</v>
      </c>
      <c r="O96" s="57">
        <v>0.27</v>
      </c>
      <c r="P96" s="55">
        <f t="shared" si="17"/>
        <v>0.11250000000000002</v>
      </c>
      <c r="Q96" s="57">
        <v>0</v>
      </c>
      <c r="R96" s="55">
        <f t="shared" si="18"/>
        <v>0</v>
      </c>
      <c r="S96" s="57">
        <v>0</v>
      </c>
      <c r="T96" s="55">
        <f t="shared" si="15"/>
        <v>0</v>
      </c>
      <c r="U96" s="58"/>
      <c r="V96" s="126" t="s">
        <v>18</v>
      </c>
      <c r="W96" s="127" t="s">
        <v>485</v>
      </c>
      <c r="X96" s="106"/>
      <c r="Y96" s="107"/>
      <c r="Z96" s="108"/>
      <c r="AA96" s="170">
        <f t="shared" si="11"/>
        <v>0</v>
      </c>
      <c r="AB96" s="170">
        <f t="shared" si="12"/>
        <v>0</v>
      </c>
      <c r="AC96" s="109">
        <v>-0.6984999999999999</v>
      </c>
      <c r="AD96" s="109"/>
      <c r="AE96" s="110"/>
      <c r="AF96" s="128">
        <f t="shared" si="16"/>
        <v>-0.16999999999999993</v>
      </c>
      <c r="AG96" s="129"/>
      <c r="AH96" s="153"/>
      <c r="AI96" s="126"/>
      <c r="AJ96" s="126" t="s">
        <v>65</v>
      </c>
      <c r="AK96" s="126"/>
      <c r="AL96" s="126"/>
      <c r="AM96" s="130"/>
      <c r="AN96" s="131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  <c r="BF96" s="114"/>
      <c r="BG96" s="30"/>
      <c r="BH96" s="114"/>
      <c r="BI96" s="114"/>
      <c r="BJ96" s="114"/>
      <c r="BK96" s="114"/>
      <c r="BL96" s="133"/>
      <c r="BM96" s="28"/>
      <c r="BN96" s="133"/>
      <c r="BO96" s="133"/>
      <c r="BP96" s="114"/>
      <c r="BQ96" s="114"/>
      <c r="BR96" s="28"/>
      <c r="BS96" s="28"/>
      <c r="BT96" s="28"/>
      <c r="BU96" s="28"/>
      <c r="BV96" s="28"/>
      <c r="BW96" s="28"/>
      <c r="BX96" s="133"/>
      <c r="BY96" s="131"/>
      <c r="BZ96" s="134"/>
      <c r="CA96" s="131"/>
      <c r="CB96" s="131"/>
      <c r="CC96" s="134"/>
      <c r="CD96" s="131"/>
      <c r="CE96" s="134"/>
      <c r="CF96" s="131"/>
      <c r="CG96" s="131"/>
      <c r="CH96" s="134"/>
      <c r="CI96" s="131"/>
      <c r="CJ96" s="131"/>
      <c r="CK96" s="114"/>
      <c r="CL96" s="135"/>
      <c r="CM96" s="136"/>
      <c r="CN96" s="114"/>
      <c r="CO96" s="116"/>
      <c r="CP96" s="137"/>
      <c r="CQ96" s="138"/>
      <c r="CR96" s="116"/>
      <c r="CS96" s="116"/>
      <c r="CT96" s="139"/>
      <c r="CU96" s="114"/>
      <c r="CV96" s="114"/>
      <c r="CW96" s="114"/>
      <c r="CX96" s="114"/>
    </row>
    <row r="97" spans="1:102" ht="15" x14ac:dyDescent="0.25">
      <c r="A97" s="117"/>
      <c r="B97" s="118">
        <f t="shared" si="22"/>
        <v>89</v>
      </c>
      <c r="C97" s="119">
        <v>419</v>
      </c>
      <c r="D97" s="120"/>
      <c r="E97" s="50" t="s">
        <v>151</v>
      </c>
      <c r="F97" s="51" t="s">
        <v>29</v>
      </c>
      <c r="G97" s="52">
        <v>3.5</v>
      </c>
      <c r="H97" s="65">
        <v>3.5</v>
      </c>
      <c r="I97" s="124">
        <v>1</v>
      </c>
      <c r="J97" s="124">
        <v>2.5</v>
      </c>
      <c r="K97" s="125">
        <v>0</v>
      </c>
      <c r="L97" s="125">
        <v>0</v>
      </c>
      <c r="M97" s="54">
        <v>1.885</v>
      </c>
      <c r="N97" s="55">
        <f t="shared" si="14"/>
        <v>0.53857142857142859</v>
      </c>
      <c r="O97" s="57">
        <v>1</v>
      </c>
      <c r="P97" s="55">
        <f t="shared" si="17"/>
        <v>0.2857142857142857</v>
      </c>
      <c r="Q97" s="57">
        <v>0</v>
      </c>
      <c r="R97" s="55">
        <f t="shared" si="18"/>
        <v>0</v>
      </c>
      <c r="S97" s="57">
        <v>0</v>
      </c>
      <c r="T97" s="55">
        <f t="shared" si="15"/>
        <v>0</v>
      </c>
      <c r="U97" s="58"/>
      <c r="V97" s="126" t="s">
        <v>18</v>
      </c>
      <c r="W97" s="127" t="s">
        <v>485</v>
      </c>
      <c r="X97" s="106"/>
      <c r="Y97" s="107"/>
      <c r="Z97" s="108"/>
      <c r="AA97" s="170">
        <f t="shared" si="11"/>
        <v>0</v>
      </c>
      <c r="AB97" s="170">
        <f t="shared" si="12"/>
        <v>0</v>
      </c>
      <c r="AC97" s="109">
        <v>0</v>
      </c>
      <c r="AD97" s="109"/>
      <c r="AE97" s="110"/>
      <c r="AF97" s="128">
        <f t="shared" si="16"/>
        <v>0.61500000000000021</v>
      </c>
      <c r="AG97" s="129"/>
      <c r="AH97" s="153"/>
      <c r="AI97" s="126"/>
      <c r="AJ97" s="126" t="s">
        <v>65</v>
      </c>
      <c r="AK97" s="126"/>
      <c r="AL97" s="126"/>
      <c r="AM97" s="130"/>
      <c r="AN97" s="131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33"/>
      <c r="BF97" s="114"/>
      <c r="BG97" s="30"/>
      <c r="BH97" s="114"/>
      <c r="BI97" s="114"/>
      <c r="BJ97" s="114"/>
      <c r="BK97" s="114"/>
      <c r="BL97" s="133"/>
      <c r="BM97" s="28"/>
      <c r="BN97" s="133"/>
      <c r="BO97" s="133"/>
      <c r="BP97" s="114"/>
      <c r="BQ97" s="114"/>
      <c r="BR97" s="28"/>
      <c r="BS97" s="28"/>
      <c r="BT97" s="28"/>
      <c r="BU97" s="28"/>
      <c r="BV97" s="28"/>
      <c r="BW97" s="28"/>
      <c r="BX97" s="133"/>
      <c r="BY97" s="131"/>
      <c r="BZ97" s="134"/>
      <c r="CA97" s="131"/>
      <c r="CB97" s="131"/>
      <c r="CC97" s="134"/>
      <c r="CD97" s="131"/>
      <c r="CE97" s="134"/>
      <c r="CF97" s="131"/>
      <c r="CG97" s="131"/>
      <c r="CH97" s="134"/>
      <c r="CI97" s="131"/>
      <c r="CJ97" s="131"/>
      <c r="CK97" s="114"/>
      <c r="CL97" s="135"/>
      <c r="CM97" s="136"/>
      <c r="CN97" s="114"/>
      <c r="CO97" s="116"/>
      <c r="CP97" s="137"/>
      <c r="CQ97" s="138"/>
      <c r="CR97" s="116"/>
      <c r="CS97" s="116"/>
      <c r="CT97" s="139"/>
      <c r="CU97" s="114"/>
      <c r="CV97" s="114"/>
      <c r="CW97" s="114"/>
      <c r="CX97" s="114"/>
    </row>
    <row r="98" spans="1:102" ht="15" x14ac:dyDescent="0.25">
      <c r="A98" s="117"/>
      <c r="B98" s="118">
        <f t="shared" si="22"/>
        <v>90</v>
      </c>
      <c r="C98" s="119">
        <v>420</v>
      </c>
      <c r="D98" s="120"/>
      <c r="E98" s="64" t="s">
        <v>53</v>
      </c>
      <c r="F98" s="51" t="s">
        <v>29</v>
      </c>
      <c r="G98" s="52">
        <v>0.15</v>
      </c>
      <c r="H98" s="65">
        <v>7</v>
      </c>
      <c r="I98" s="124">
        <f>G98</f>
        <v>0.15</v>
      </c>
      <c r="J98" s="125">
        <v>0</v>
      </c>
      <c r="K98" s="125">
        <v>0</v>
      </c>
      <c r="L98" s="125">
        <v>0</v>
      </c>
      <c r="M98" s="54">
        <v>0.114</v>
      </c>
      <c r="N98" s="55">
        <f t="shared" si="14"/>
        <v>0.76</v>
      </c>
      <c r="O98" s="57">
        <v>0</v>
      </c>
      <c r="P98" s="55">
        <f t="shared" si="17"/>
        <v>0</v>
      </c>
      <c r="Q98" s="57">
        <v>0</v>
      </c>
      <c r="R98" s="55">
        <f t="shared" si="18"/>
        <v>0</v>
      </c>
      <c r="S98" s="57">
        <v>0</v>
      </c>
      <c r="T98" s="55">
        <f t="shared" si="15"/>
        <v>0</v>
      </c>
      <c r="U98" s="58"/>
      <c r="V98" s="126" t="s">
        <v>18</v>
      </c>
      <c r="W98" s="127" t="s">
        <v>485</v>
      </c>
      <c r="X98" s="106"/>
      <c r="Y98" s="107"/>
      <c r="Z98" s="108"/>
      <c r="AA98" s="170">
        <f t="shared" si="11"/>
        <v>0</v>
      </c>
      <c r="AB98" s="170">
        <f t="shared" si="12"/>
        <v>0</v>
      </c>
      <c r="AC98" s="109">
        <v>-1.6259999999999994</v>
      </c>
      <c r="AD98" s="109"/>
      <c r="AE98" s="110"/>
      <c r="AF98" s="128">
        <f t="shared" si="16"/>
        <v>3.599999999999999E-2</v>
      </c>
      <c r="AG98" s="129"/>
      <c r="AH98" s="153"/>
      <c r="AI98" s="126"/>
      <c r="AJ98" s="126" t="s">
        <v>65</v>
      </c>
      <c r="AK98" s="126"/>
      <c r="AL98" s="126"/>
      <c r="AM98" s="130"/>
      <c r="AN98" s="131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33"/>
      <c r="BF98" s="114"/>
      <c r="BG98" s="30"/>
      <c r="BH98" s="114"/>
      <c r="BI98" s="114"/>
      <c r="BJ98" s="114"/>
      <c r="BK98" s="114"/>
      <c r="BL98" s="133"/>
      <c r="BM98" s="28"/>
      <c r="BN98" s="133"/>
      <c r="BO98" s="133"/>
      <c r="BP98" s="114"/>
      <c r="BQ98" s="114"/>
      <c r="BR98" s="28"/>
      <c r="BS98" s="28"/>
      <c r="BT98" s="28"/>
      <c r="BU98" s="28"/>
      <c r="BV98" s="28"/>
      <c r="BW98" s="28"/>
      <c r="BX98" s="133"/>
      <c r="BY98" s="131"/>
      <c r="BZ98" s="134"/>
      <c r="CA98" s="131"/>
      <c r="CB98" s="131"/>
      <c r="CC98" s="134"/>
      <c r="CD98" s="131"/>
      <c r="CE98" s="134"/>
      <c r="CF98" s="131"/>
      <c r="CG98" s="131"/>
      <c r="CH98" s="134"/>
      <c r="CI98" s="131"/>
      <c r="CJ98" s="131"/>
      <c r="CK98" s="114"/>
      <c r="CL98" s="135"/>
      <c r="CM98" s="136"/>
      <c r="CN98" s="114"/>
      <c r="CO98" s="116"/>
      <c r="CP98" s="137"/>
      <c r="CQ98" s="138"/>
      <c r="CR98" s="116"/>
      <c r="CS98" s="116"/>
      <c r="CT98" s="139"/>
      <c r="CU98" s="114"/>
      <c r="CV98" s="114"/>
      <c r="CW98" s="114"/>
      <c r="CX98" s="114"/>
    </row>
    <row r="99" spans="1:102" ht="15" x14ac:dyDescent="0.25">
      <c r="A99" s="117"/>
      <c r="B99" s="118">
        <f t="shared" si="22"/>
        <v>91</v>
      </c>
      <c r="C99" s="119">
        <v>421</v>
      </c>
      <c r="D99" s="120"/>
      <c r="E99" s="121" t="s">
        <v>152</v>
      </c>
      <c r="F99" s="122" t="s">
        <v>54</v>
      </c>
      <c r="G99" s="123">
        <v>0.8</v>
      </c>
      <c r="H99" s="71">
        <v>6</v>
      </c>
      <c r="I99" s="141">
        <v>0</v>
      </c>
      <c r="J99" s="124">
        <f t="shared" si="21"/>
        <v>0.8</v>
      </c>
      <c r="K99" s="125">
        <v>0</v>
      </c>
      <c r="L99" s="125">
        <v>0</v>
      </c>
      <c r="M99" s="54">
        <v>1.1140000000000001</v>
      </c>
      <c r="N99" s="55">
        <f t="shared" si="14"/>
        <v>1.3925000000000001</v>
      </c>
      <c r="O99" s="57">
        <v>0</v>
      </c>
      <c r="P99" s="55">
        <f t="shared" si="17"/>
        <v>0</v>
      </c>
      <c r="Q99" s="57">
        <v>0</v>
      </c>
      <c r="R99" s="55">
        <f t="shared" si="18"/>
        <v>0</v>
      </c>
      <c r="S99" s="57">
        <v>0</v>
      </c>
      <c r="T99" s="55">
        <f t="shared" si="15"/>
        <v>0</v>
      </c>
      <c r="U99" s="58"/>
      <c r="V99" s="126" t="s">
        <v>18</v>
      </c>
      <c r="W99" s="127" t="s">
        <v>485</v>
      </c>
      <c r="X99" s="106"/>
      <c r="Y99" s="107"/>
      <c r="Z99" s="108"/>
      <c r="AA99" s="170">
        <f t="shared" si="11"/>
        <v>0</v>
      </c>
      <c r="AB99" s="170">
        <f t="shared" si="12"/>
        <v>0</v>
      </c>
      <c r="AC99" s="109">
        <v>-0.41600000000000004</v>
      </c>
      <c r="AD99" s="109"/>
      <c r="AE99" s="110"/>
      <c r="AF99" s="128">
        <f t="shared" si="16"/>
        <v>-0.31400000000000006</v>
      </c>
      <c r="AG99" s="129"/>
      <c r="AH99" s="153"/>
      <c r="AI99" s="126"/>
      <c r="AJ99" s="126" t="s">
        <v>65</v>
      </c>
      <c r="AK99" s="126"/>
      <c r="AL99" s="126"/>
      <c r="AM99" s="130"/>
      <c r="AN99" s="131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33"/>
      <c r="BF99" s="114"/>
      <c r="BG99" s="30"/>
      <c r="BH99" s="114"/>
      <c r="BI99" s="114"/>
      <c r="BJ99" s="114"/>
      <c r="BK99" s="114"/>
      <c r="BL99" s="133"/>
      <c r="BM99" s="28"/>
      <c r="BN99" s="133"/>
      <c r="BO99" s="133"/>
      <c r="BP99" s="114"/>
      <c r="BQ99" s="114"/>
      <c r="BR99" s="28"/>
      <c r="BS99" s="28"/>
      <c r="BT99" s="28"/>
      <c r="BU99" s="28"/>
      <c r="BV99" s="28"/>
      <c r="BW99" s="28"/>
      <c r="BX99" s="133"/>
      <c r="BY99" s="131"/>
      <c r="BZ99" s="134"/>
      <c r="CA99" s="131"/>
      <c r="CB99" s="131"/>
      <c r="CC99" s="134"/>
      <c r="CD99" s="131"/>
      <c r="CE99" s="134"/>
      <c r="CF99" s="131"/>
      <c r="CG99" s="131"/>
      <c r="CH99" s="134"/>
      <c r="CI99" s="131"/>
      <c r="CJ99" s="131"/>
      <c r="CK99" s="114"/>
      <c r="CL99" s="135"/>
      <c r="CM99" s="136"/>
      <c r="CN99" s="114"/>
      <c r="CO99" s="149"/>
      <c r="CP99" s="137"/>
      <c r="CQ99" s="138"/>
      <c r="CR99" s="116"/>
      <c r="CS99" s="116"/>
      <c r="CT99" s="139"/>
      <c r="CU99" s="114"/>
      <c r="CV99" s="114"/>
      <c r="CW99" s="114"/>
      <c r="CX99" s="114"/>
    </row>
    <row r="100" spans="1:102" ht="15" x14ac:dyDescent="0.25">
      <c r="A100" s="117"/>
      <c r="B100" s="118">
        <f t="shared" si="22"/>
        <v>92</v>
      </c>
      <c r="C100" s="119">
        <v>422</v>
      </c>
      <c r="D100" s="120"/>
      <c r="E100" s="173" t="s">
        <v>153</v>
      </c>
      <c r="F100" s="122" t="s">
        <v>29</v>
      </c>
      <c r="G100" s="123">
        <v>2.2999999999999998</v>
      </c>
      <c r="H100" s="71">
        <v>4</v>
      </c>
      <c r="I100" s="124">
        <v>0.56000000000000005</v>
      </c>
      <c r="J100" s="124">
        <v>1.74</v>
      </c>
      <c r="K100" s="125">
        <v>0</v>
      </c>
      <c r="L100" s="125">
        <v>0</v>
      </c>
      <c r="M100" s="54">
        <v>1.8859999999999999</v>
      </c>
      <c r="N100" s="55">
        <f t="shared" si="14"/>
        <v>0.82000000000000006</v>
      </c>
      <c r="O100" s="57">
        <v>0</v>
      </c>
      <c r="P100" s="55">
        <f t="shared" si="17"/>
        <v>0</v>
      </c>
      <c r="Q100" s="57">
        <v>0</v>
      </c>
      <c r="R100" s="55">
        <f t="shared" si="18"/>
        <v>0</v>
      </c>
      <c r="S100" s="57">
        <v>0</v>
      </c>
      <c r="T100" s="55">
        <f t="shared" si="15"/>
        <v>0</v>
      </c>
      <c r="U100" s="58"/>
      <c r="V100" s="126" t="s">
        <v>18</v>
      </c>
      <c r="W100" s="127" t="s">
        <v>485</v>
      </c>
      <c r="X100" s="106"/>
      <c r="Y100" s="107"/>
      <c r="Z100" s="108"/>
      <c r="AA100" s="170">
        <f t="shared" si="11"/>
        <v>0</v>
      </c>
      <c r="AB100" s="170">
        <f t="shared" si="12"/>
        <v>0</v>
      </c>
      <c r="AC100" s="109">
        <v>-7.9500000000000001E-2</v>
      </c>
      <c r="AD100" s="109"/>
      <c r="AE100" s="110"/>
      <c r="AF100" s="128">
        <f t="shared" si="16"/>
        <v>0.41399999999999992</v>
      </c>
      <c r="AG100" s="129"/>
      <c r="AH100" s="153"/>
      <c r="AI100" s="126"/>
      <c r="AJ100" s="126" t="s">
        <v>65</v>
      </c>
      <c r="AK100" s="126"/>
      <c r="AL100" s="126"/>
      <c r="AM100" s="130"/>
      <c r="AN100" s="131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  <c r="BE100" s="133"/>
      <c r="BF100" s="114"/>
      <c r="BG100" s="30"/>
      <c r="BH100" s="114"/>
      <c r="BI100" s="114"/>
      <c r="BJ100" s="114"/>
      <c r="BK100" s="114"/>
      <c r="BL100" s="114"/>
      <c r="BM100" s="28"/>
      <c r="BN100" s="133"/>
      <c r="BO100" s="133"/>
      <c r="BP100" s="114"/>
      <c r="BQ100" s="114"/>
      <c r="BR100" s="28"/>
      <c r="BS100" s="28"/>
      <c r="BT100" s="28"/>
      <c r="BU100" s="28"/>
      <c r="BV100" s="28"/>
      <c r="BW100" s="28"/>
      <c r="BX100" s="133"/>
      <c r="BY100" s="131"/>
      <c r="BZ100" s="134"/>
      <c r="CA100" s="131"/>
      <c r="CB100" s="131"/>
      <c r="CC100" s="134"/>
      <c r="CD100" s="131"/>
      <c r="CE100" s="134"/>
      <c r="CF100" s="131"/>
      <c r="CG100" s="131"/>
      <c r="CH100" s="134"/>
      <c r="CI100" s="131"/>
      <c r="CJ100" s="131"/>
      <c r="CK100" s="114"/>
      <c r="CL100" s="135"/>
      <c r="CM100" s="136"/>
      <c r="CN100" s="114"/>
      <c r="CO100" s="116"/>
      <c r="CP100" s="137"/>
      <c r="CQ100" s="138"/>
      <c r="CR100" s="116"/>
      <c r="CS100" s="116"/>
      <c r="CT100" s="139"/>
      <c r="CU100" s="114"/>
      <c r="CV100" s="114"/>
      <c r="CW100" s="114"/>
      <c r="CX100" s="114"/>
    </row>
    <row r="101" spans="1:102" ht="15" x14ac:dyDescent="0.25">
      <c r="A101" s="117"/>
      <c r="B101" s="118">
        <f t="shared" si="22"/>
        <v>93</v>
      </c>
      <c r="C101" s="119">
        <v>423</v>
      </c>
      <c r="D101" s="120"/>
      <c r="E101" s="173" t="s">
        <v>55</v>
      </c>
      <c r="F101" s="122" t="s">
        <v>29</v>
      </c>
      <c r="G101" s="123">
        <v>0.2</v>
      </c>
      <c r="H101" s="71">
        <v>5.5</v>
      </c>
      <c r="I101" s="124">
        <f>G101</f>
        <v>0.2</v>
      </c>
      <c r="J101" s="125">
        <v>0</v>
      </c>
      <c r="K101" s="125">
        <v>0</v>
      </c>
      <c r="L101" s="125">
        <v>0</v>
      </c>
      <c r="M101" s="54">
        <f>G101</f>
        <v>0.2</v>
      </c>
      <c r="N101" s="55">
        <f t="shared" si="14"/>
        <v>1</v>
      </c>
      <c r="O101" s="57">
        <v>0</v>
      </c>
      <c r="P101" s="55">
        <f t="shared" si="17"/>
        <v>0</v>
      </c>
      <c r="Q101" s="57">
        <v>0</v>
      </c>
      <c r="R101" s="55">
        <f t="shared" si="18"/>
        <v>0</v>
      </c>
      <c r="S101" s="57">
        <v>0</v>
      </c>
      <c r="T101" s="55">
        <f t="shared" si="15"/>
        <v>0</v>
      </c>
      <c r="U101" s="58"/>
      <c r="V101" s="126" t="s">
        <v>18</v>
      </c>
      <c r="W101" s="127" t="s">
        <v>485</v>
      </c>
      <c r="X101" s="106"/>
      <c r="Y101" s="107"/>
      <c r="Z101" s="108"/>
      <c r="AA101" s="170">
        <f t="shared" si="11"/>
        <v>0</v>
      </c>
      <c r="AB101" s="170">
        <f t="shared" si="12"/>
        <v>0</v>
      </c>
      <c r="AC101" s="109">
        <v>-0.22200000000000003</v>
      </c>
      <c r="AD101" s="109"/>
      <c r="AE101" s="110"/>
      <c r="AF101" s="128">
        <f t="shared" si="16"/>
        <v>0</v>
      </c>
      <c r="AG101" s="129"/>
      <c r="AH101" s="153"/>
      <c r="AI101" s="126"/>
      <c r="AJ101" s="126" t="s">
        <v>65</v>
      </c>
      <c r="AK101" s="126"/>
      <c r="AL101" s="126"/>
      <c r="AM101" s="130"/>
      <c r="AN101" s="131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33"/>
      <c r="BF101" s="114"/>
      <c r="BG101" s="30"/>
      <c r="BH101" s="114"/>
      <c r="BI101" s="114"/>
      <c r="BJ101" s="114"/>
      <c r="BK101" s="114"/>
      <c r="BL101" s="133"/>
      <c r="BM101" s="28"/>
      <c r="BN101" s="133"/>
      <c r="BO101" s="133"/>
      <c r="BP101" s="114"/>
      <c r="BQ101" s="114"/>
      <c r="BR101" s="28"/>
      <c r="BS101" s="28"/>
      <c r="BT101" s="28"/>
      <c r="BU101" s="28"/>
      <c r="BV101" s="28"/>
      <c r="BW101" s="28"/>
      <c r="BX101" s="133"/>
      <c r="BY101" s="131"/>
      <c r="BZ101" s="134"/>
      <c r="CA101" s="131"/>
      <c r="CB101" s="131"/>
      <c r="CC101" s="134"/>
      <c r="CD101" s="131"/>
      <c r="CE101" s="134"/>
      <c r="CF101" s="131"/>
      <c r="CG101" s="131"/>
      <c r="CH101" s="134"/>
      <c r="CI101" s="131"/>
      <c r="CJ101" s="131"/>
      <c r="CK101" s="114"/>
      <c r="CL101" s="135"/>
      <c r="CM101" s="136"/>
      <c r="CN101" s="114"/>
      <c r="CO101" s="116"/>
      <c r="CP101" s="137"/>
      <c r="CQ101" s="138"/>
      <c r="CR101" s="116"/>
      <c r="CS101" s="116"/>
      <c r="CT101" s="139"/>
      <c r="CU101" s="114"/>
      <c r="CV101" s="114"/>
      <c r="CW101" s="114"/>
      <c r="CX101" s="114"/>
    </row>
    <row r="102" spans="1:102" ht="15" customHeight="1" x14ac:dyDescent="0.25">
      <c r="A102" s="117"/>
      <c r="B102" s="118">
        <f t="shared" si="22"/>
        <v>94</v>
      </c>
      <c r="C102" s="119">
        <v>424</v>
      </c>
      <c r="D102" s="120"/>
      <c r="E102" s="50" t="s">
        <v>154</v>
      </c>
      <c r="F102" s="51" t="s">
        <v>29</v>
      </c>
      <c r="G102" s="52">
        <v>0.2</v>
      </c>
      <c r="H102" s="71">
        <v>6</v>
      </c>
      <c r="I102" s="141">
        <v>0</v>
      </c>
      <c r="J102" s="124">
        <f>G102</f>
        <v>0.2</v>
      </c>
      <c r="K102" s="125">
        <v>0</v>
      </c>
      <c r="L102" s="152"/>
      <c r="M102" s="54">
        <f>G102</f>
        <v>0.2</v>
      </c>
      <c r="N102" s="55">
        <f t="shared" si="14"/>
        <v>1</v>
      </c>
      <c r="O102" s="57">
        <v>0</v>
      </c>
      <c r="P102" s="55">
        <f t="shared" si="17"/>
        <v>0</v>
      </c>
      <c r="Q102" s="57">
        <v>0</v>
      </c>
      <c r="R102" s="55">
        <f t="shared" si="18"/>
        <v>0</v>
      </c>
      <c r="S102" s="57">
        <v>0</v>
      </c>
      <c r="T102" s="55">
        <f t="shared" si="15"/>
        <v>0</v>
      </c>
      <c r="U102" s="58"/>
      <c r="V102" s="126" t="s">
        <v>18</v>
      </c>
      <c r="W102" s="127" t="s">
        <v>485</v>
      </c>
      <c r="X102" s="106"/>
      <c r="Y102" s="107"/>
      <c r="Z102" s="108"/>
      <c r="AA102" s="170">
        <f t="shared" si="11"/>
        <v>0</v>
      </c>
      <c r="AB102" s="170">
        <f t="shared" si="12"/>
        <v>0</v>
      </c>
      <c r="AC102" s="109">
        <v>0</v>
      </c>
      <c r="AD102" s="109"/>
      <c r="AE102" s="110"/>
      <c r="AF102" s="128">
        <f t="shared" si="16"/>
        <v>0</v>
      </c>
      <c r="AG102" s="129"/>
      <c r="AH102" s="153"/>
      <c r="AI102" s="126"/>
      <c r="AJ102" s="126" t="s">
        <v>65</v>
      </c>
      <c r="AK102" s="126"/>
      <c r="AL102" s="126"/>
      <c r="AM102" s="130"/>
      <c r="AN102" s="131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33"/>
      <c r="BF102" s="114"/>
      <c r="BG102" s="30"/>
      <c r="BH102" s="114"/>
      <c r="BI102" s="114"/>
      <c r="BJ102" s="114"/>
      <c r="BK102" s="114"/>
      <c r="BL102" s="133"/>
      <c r="BM102" s="28"/>
      <c r="BN102" s="133"/>
      <c r="BO102" s="133"/>
      <c r="BP102" s="114"/>
      <c r="BQ102" s="114"/>
      <c r="BR102" s="28"/>
      <c r="BS102" s="28"/>
      <c r="BT102" s="28"/>
      <c r="BU102" s="28"/>
      <c r="BV102" s="28"/>
      <c r="BW102" s="28"/>
      <c r="BX102" s="133"/>
      <c r="BY102" s="131"/>
      <c r="BZ102" s="134"/>
      <c r="CA102" s="131"/>
      <c r="CB102" s="131"/>
      <c r="CC102" s="134"/>
      <c r="CD102" s="131"/>
      <c r="CE102" s="134"/>
      <c r="CF102" s="131"/>
      <c r="CG102" s="131"/>
      <c r="CH102" s="134"/>
      <c r="CI102" s="131"/>
      <c r="CJ102" s="131"/>
      <c r="CK102" s="114"/>
      <c r="CL102" s="135"/>
      <c r="CM102" s="136"/>
      <c r="CN102" s="114"/>
      <c r="CO102" s="149"/>
      <c r="CP102" s="137"/>
      <c r="CQ102" s="138"/>
      <c r="CR102" s="116"/>
      <c r="CS102" s="116"/>
      <c r="CT102" s="139"/>
      <c r="CU102" s="114"/>
      <c r="CV102" s="114"/>
      <c r="CW102" s="114"/>
      <c r="CX102" s="114"/>
    </row>
    <row r="103" spans="1:102" ht="15" x14ac:dyDescent="0.25">
      <c r="A103" s="117"/>
      <c r="B103" s="118">
        <f t="shared" si="22"/>
        <v>95</v>
      </c>
      <c r="C103" s="119">
        <v>425</v>
      </c>
      <c r="D103" s="120"/>
      <c r="E103" s="173" t="s">
        <v>56</v>
      </c>
      <c r="F103" s="122" t="s">
        <v>29</v>
      </c>
      <c r="G103" s="123">
        <v>0.5</v>
      </c>
      <c r="H103" s="71">
        <v>5</v>
      </c>
      <c r="I103" s="141">
        <v>0</v>
      </c>
      <c r="J103" s="124">
        <f t="shared" ref="J103:J105" si="23">G103</f>
        <v>0.5</v>
      </c>
      <c r="K103" s="125">
        <v>0</v>
      </c>
      <c r="L103" s="125">
        <v>0</v>
      </c>
      <c r="M103" s="140">
        <v>0.751</v>
      </c>
      <c r="N103" s="55">
        <f t="shared" si="14"/>
        <v>1.502</v>
      </c>
      <c r="O103" s="141">
        <v>0</v>
      </c>
      <c r="P103" s="55">
        <f t="shared" si="17"/>
        <v>0</v>
      </c>
      <c r="Q103" s="141">
        <v>0</v>
      </c>
      <c r="R103" s="55">
        <f t="shared" si="18"/>
        <v>0</v>
      </c>
      <c r="S103" s="141">
        <v>0</v>
      </c>
      <c r="T103" s="55">
        <f t="shared" si="15"/>
        <v>0</v>
      </c>
      <c r="U103" s="126"/>
      <c r="V103" s="126" t="s">
        <v>18</v>
      </c>
      <c r="W103" s="127" t="s">
        <v>485</v>
      </c>
      <c r="X103" s="106"/>
      <c r="Y103" s="107"/>
      <c r="Z103" s="108"/>
      <c r="AA103" s="170">
        <f t="shared" si="11"/>
        <v>0</v>
      </c>
      <c r="AB103" s="170">
        <f t="shared" si="12"/>
        <v>0</v>
      </c>
      <c r="AC103" s="109">
        <v>-0.63249999999999984</v>
      </c>
      <c r="AD103" s="109"/>
      <c r="AE103" s="110"/>
      <c r="AF103" s="128">
        <f t="shared" si="16"/>
        <v>-0.251</v>
      </c>
      <c r="AG103" s="129"/>
      <c r="AH103" s="153"/>
      <c r="AI103" s="126"/>
      <c r="AJ103" s="126" t="s">
        <v>65</v>
      </c>
      <c r="AK103" s="126"/>
      <c r="AL103" s="126"/>
      <c r="AM103" s="130"/>
      <c r="AN103" s="131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33"/>
      <c r="BF103" s="114"/>
      <c r="BG103" s="30"/>
      <c r="BH103" s="114"/>
      <c r="BI103" s="114"/>
      <c r="BJ103" s="114"/>
      <c r="BK103" s="114"/>
      <c r="BL103" s="133"/>
      <c r="BM103" s="28"/>
      <c r="BN103" s="133"/>
      <c r="BO103" s="133"/>
      <c r="BP103" s="114"/>
      <c r="BQ103" s="114"/>
      <c r="BR103" s="28"/>
      <c r="BS103" s="28"/>
      <c r="BT103" s="28"/>
      <c r="BU103" s="28"/>
      <c r="BV103" s="28"/>
      <c r="BW103" s="28"/>
      <c r="BX103" s="133"/>
      <c r="BY103" s="131"/>
      <c r="BZ103" s="134"/>
      <c r="CA103" s="131"/>
      <c r="CB103" s="131"/>
      <c r="CC103" s="134"/>
      <c r="CD103" s="131"/>
      <c r="CE103" s="134"/>
      <c r="CF103" s="131"/>
      <c r="CG103" s="131"/>
      <c r="CH103" s="134"/>
      <c r="CI103" s="131"/>
      <c r="CJ103" s="131"/>
      <c r="CK103" s="114"/>
      <c r="CL103" s="135"/>
      <c r="CM103" s="136"/>
      <c r="CN103" s="114"/>
      <c r="CO103" s="116"/>
      <c r="CP103" s="137"/>
      <c r="CQ103" s="138"/>
      <c r="CR103" s="116"/>
      <c r="CS103" s="116"/>
      <c r="CT103" s="139"/>
      <c r="CU103" s="114"/>
      <c r="CV103" s="114"/>
      <c r="CW103" s="114"/>
      <c r="CX103" s="114"/>
    </row>
    <row r="104" spans="1:102" ht="15" x14ac:dyDescent="0.25">
      <c r="A104" s="117"/>
      <c r="B104" s="118">
        <f t="shared" si="22"/>
        <v>96</v>
      </c>
      <c r="C104" s="119">
        <v>426</v>
      </c>
      <c r="D104" s="120"/>
      <c r="E104" s="173" t="s">
        <v>57</v>
      </c>
      <c r="F104" s="122" t="s">
        <v>29</v>
      </c>
      <c r="G104" s="123">
        <v>1.1000000000000001</v>
      </c>
      <c r="H104" s="71">
        <v>4</v>
      </c>
      <c r="I104" s="141">
        <v>0</v>
      </c>
      <c r="J104" s="124">
        <f t="shared" si="23"/>
        <v>1.1000000000000001</v>
      </c>
      <c r="K104" s="125">
        <v>0</v>
      </c>
      <c r="L104" s="125">
        <v>0</v>
      </c>
      <c r="M104" s="140">
        <v>1.145</v>
      </c>
      <c r="N104" s="55">
        <f t="shared" si="14"/>
        <v>1.0409090909090908</v>
      </c>
      <c r="O104" s="141">
        <v>0</v>
      </c>
      <c r="P104" s="55">
        <f t="shared" si="17"/>
        <v>0</v>
      </c>
      <c r="Q104" s="141">
        <v>0</v>
      </c>
      <c r="R104" s="55">
        <f t="shared" si="18"/>
        <v>0</v>
      </c>
      <c r="S104" s="141">
        <v>0</v>
      </c>
      <c r="T104" s="55">
        <f t="shared" si="15"/>
        <v>0</v>
      </c>
      <c r="U104" s="126"/>
      <c r="V104" s="126" t="s">
        <v>18</v>
      </c>
      <c r="W104" s="127" t="s">
        <v>485</v>
      </c>
      <c r="X104" s="106"/>
      <c r="Y104" s="107"/>
      <c r="Z104" s="108"/>
      <c r="AA104" s="170">
        <f t="shared" si="11"/>
        <v>0</v>
      </c>
      <c r="AB104" s="170">
        <f t="shared" si="12"/>
        <v>0</v>
      </c>
      <c r="AC104" s="109">
        <v>-1.1545000000000003</v>
      </c>
      <c r="AD104" s="109"/>
      <c r="AE104" s="110"/>
      <c r="AF104" s="128">
        <f t="shared" si="16"/>
        <v>-4.4999999999999929E-2</v>
      </c>
      <c r="AG104" s="129"/>
      <c r="AH104" s="153"/>
      <c r="AI104" s="126"/>
      <c r="AJ104" s="126" t="s">
        <v>65</v>
      </c>
      <c r="AK104" s="126"/>
      <c r="AL104" s="126"/>
      <c r="AM104" s="130"/>
      <c r="AN104" s="131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33"/>
      <c r="BF104" s="114"/>
      <c r="BG104" s="30"/>
      <c r="BH104" s="114"/>
      <c r="BI104" s="114"/>
      <c r="BJ104" s="114"/>
      <c r="BK104" s="114"/>
      <c r="BL104" s="114"/>
      <c r="BM104" s="28"/>
      <c r="BN104" s="133"/>
      <c r="BO104" s="133"/>
      <c r="BP104" s="114"/>
      <c r="BQ104" s="114"/>
      <c r="BR104" s="28"/>
      <c r="BS104" s="28"/>
      <c r="BT104" s="28"/>
      <c r="BU104" s="28"/>
      <c r="BV104" s="28"/>
      <c r="BW104" s="28"/>
      <c r="BX104" s="133"/>
      <c r="BY104" s="131"/>
      <c r="BZ104" s="134"/>
      <c r="CA104" s="131"/>
      <c r="CB104" s="131"/>
      <c r="CC104" s="134"/>
      <c r="CD104" s="131"/>
      <c r="CE104" s="134"/>
      <c r="CF104" s="131"/>
      <c r="CG104" s="131"/>
      <c r="CH104" s="134"/>
      <c r="CI104" s="131"/>
      <c r="CJ104" s="131"/>
      <c r="CK104" s="114"/>
      <c r="CL104" s="135"/>
      <c r="CM104" s="136"/>
      <c r="CN104" s="114"/>
      <c r="CO104" s="116"/>
      <c r="CP104" s="137"/>
      <c r="CQ104" s="138"/>
      <c r="CR104" s="116"/>
      <c r="CS104" s="116"/>
      <c r="CT104" s="139"/>
      <c r="CU104" s="114"/>
      <c r="CV104" s="114"/>
      <c r="CW104" s="114"/>
      <c r="CX104" s="114"/>
    </row>
    <row r="105" spans="1:102" ht="15.75" thickBot="1" x14ac:dyDescent="0.3">
      <c r="A105" s="176"/>
      <c r="B105" s="177">
        <f t="shared" si="22"/>
        <v>97</v>
      </c>
      <c r="C105" s="178">
        <v>427</v>
      </c>
      <c r="D105" s="179"/>
      <c r="E105" s="180" t="s">
        <v>58</v>
      </c>
      <c r="F105" s="181" t="s">
        <v>29</v>
      </c>
      <c r="G105" s="182">
        <v>1.5</v>
      </c>
      <c r="H105" s="71">
        <v>4</v>
      </c>
      <c r="I105" s="183">
        <v>0</v>
      </c>
      <c r="J105" s="184">
        <f t="shared" si="23"/>
        <v>1.5</v>
      </c>
      <c r="K105" s="185">
        <v>0</v>
      </c>
      <c r="L105" s="185">
        <v>0</v>
      </c>
      <c r="M105" s="186">
        <f>G105</f>
        <v>1.5</v>
      </c>
      <c r="N105" s="66">
        <f>M105/G105</f>
        <v>1</v>
      </c>
      <c r="O105" s="183">
        <v>0</v>
      </c>
      <c r="P105" s="66">
        <f t="shared" si="17"/>
        <v>0</v>
      </c>
      <c r="Q105" s="183">
        <v>0</v>
      </c>
      <c r="R105" s="66">
        <f t="shared" si="18"/>
        <v>0</v>
      </c>
      <c r="S105" s="183">
        <v>0</v>
      </c>
      <c r="T105" s="55">
        <f t="shared" ref="T105:T106" si="24">S105/G105</f>
        <v>0</v>
      </c>
      <c r="U105" s="187"/>
      <c r="V105" s="187" t="s">
        <v>18</v>
      </c>
      <c r="W105" s="347" t="s">
        <v>485</v>
      </c>
      <c r="X105" s="106"/>
      <c r="Y105" s="107"/>
      <c r="Z105" s="108"/>
      <c r="AA105" s="170">
        <f t="shared" si="11"/>
        <v>0</v>
      </c>
      <c r="AB105" s="170">
        <f t="shared" si="12"/>
        <v>0</v>
      </c>
      <c r="AC105" s="109">
        <v>-3.7109999999999994</v>
      </c>
      <c r="AD105" s="109"/>
      <c r="AE105" s="110"/>
      <c r="AF105" s="128">
        <f t="shared" si="16"/>
        <v>0</v>
      </c>
      <c r="AG105" s="129"/>
      <c r="AH105" s="153"/>
      <c r="AI105" s="126"/>
      <c r="AJ105" s="126" t="s">
        <v>65</v>
      </c>
      <c r="AK105" s="126"/>
      <c r="AL105" s="126"/>
      <c r="AM105" s="130"/>
      <c r="AN105" s="131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33"/>
      <c r="BF105" s="114"/>
      <c r="BG105" s="29"/>
      <c r="BH105" s="114"/>
      <c r="BI105" s="114"/>
      <c r="BJ105" s="114"/>
      <c r="BK105" s="114"/>
      <c r="BL105" s="114"/>
      <c r="BM105" s="28"/>
      <c r="BN105" s="133"/>
      <c r="BO105" s="133"/>
      <c r="BP105" s="114"/>
      <c r="BQ105" s="114"/>
      <c r="BR105" s="28"/>
      <c r="BS105" s="28"/>
      <c r="BT105" s="28"/>
      <c r="BU105" s="28"/>
      <c r="BV105" s="28"/>
      <c r="BW105" s="28"/>
      <c r="BX105" s="133"/>
      <c r="BY105" s="131"/>
      <c r="BZ105" s="134"/>
      <c r="CA105" s="131"/>
      <c r="CB105" s="131"/>
      <c r="CC105" s="134"/>
      <c r="CD105" s="131"/>
      <c r="CE105" s="134"/>
      <c r="CF105" s="131"/>
      <c r="CG105" s="131"/>
      <c r="CH105" s="134"/>
      <c r="CI105" s="131"/>
      <c r="CJ105" s="131"/>
      <c r="CK105" s="114"/>
      <c r="CL105" s="135"/>
      <c r="CM105" s="136"/>
      <c r="CN105" s="114"/>
      <c r="CO105" s="116"/>
      <c r="CP105" s="137"/>
      <c r="CQ105" s="138"/>
      <c r="CR105" s="116"/>
      <c r="CS105" s="116"/>
      <c r="CT105" s="139"/>
      <c r="CU105" s="114"/>
      <c r="CV105" s="114"/>
      <c r="CW105" s="114"/>
      <c r="CX105" s="114"/>
    </row>
    <row r="106" spans="1:102" s="188" customFormat="1" ht="30" customHeight="1" thickBot="1" x14ac:dyDescent="0.3">
      <c r="B106" s="327" t="s">
        <v>59</v>
      </c>
      <c r="C106" s="328"/>
      <c r="D106" s="328"/>
      <c r="E106" s="328"/>
      <c r="F106" s="329"/>
      <c r="G106" s="67">
        <f>SUM(G9:G105)</f>
        <v>426.50999999999988</v>
      </c>
      <c r="H106" s="68">
        <f>SUM(H9:H105)/B105</f>
        <v>4.4536082474226806</v>
      </c>
      <c r="I106" s="189">
        <f>SUM(I9:I105)</f>
        <v>14.074</v>
      </c>
      <c r="J106" s="189">
        <f>SUM(J9:J105)</f>
        <v>402.60899999999992</v>
      </c>
      <c r="K106" s="189">
        <f>SUM(K9:K105)</f>
        <v>0</v>
      </c>
      <c r="L106" s="190">
        <f>SUM(L9:L105)</f>
        <v>9.8269999999999982</v>
      </c>
      <c r="M106" s="330">
        <f>SUM(M9:M105)</f>
        <v>372.05527700000005</v>
      </c>
      <c r="N106" s="332">
        <f>M106/G106</f>
        <v>0.87232486225410932</v>
      </c>
      <c r="O106" s="330">
        <f>SUM(O9:O105)</f>
        <v>47.97199999999998</v>
      </c>
      <c r="P106" s="332">
        <f>O106/G106</f>
        <v>0.11247567466178986</v>
      </c>
      <c r="Q106" s="334">
        <f>SUM(Q9:Q105)</f>
        <v>5.2827229999998035</v>
      </c>
      <c r="R106" s="332">
        <f>Q106/G106</f>
        <v>1.2385929989917716E-2</v>
      </c>
      <c r="S106" s="334">
        <f>SUM(S9:S105)</f>
        <v>1.2000000000000002</v>
      </c>
      <c r="T106" s="332">
        <f t="shared" si="24"/>
        <v>2.8135330941830216E-3</v>
      </c>
      <c r="U106" s="191"/>
      <c r="V106" s="192"/>
      <c r="W106" s="348"/>
      <c r="X106" s="193"/>
      <c r="Y106" s="194"/>
      <c r="Z106" s="195"/>
      <c r="AA106" s="195"/>
      <c r="AB106" s="195"/>
      <c r="AC106" s="196"/>
      <c r="AD106" s="196"/>
      <c r="AE106" s="197"/>
      <c r="AF106" s="128">
        <f t="shared" si="16"/>
        <v>0</v>
      </c>
      <c r="AG106" s="198"/>
      <c r="AH106" s="198"/>
      <c r="AI106" s="199"/>
      <c r="AJ106" s="199"/>
      <c r="AK106" s="199"/>
      <c r="AL106" s="199"/>
      <c r="AM106" s="200"/>
      <c r="AN106" s="201"/>
      <c r="AO106" s="201"/>
      <c r="AP106" s="201"/>
      <c r="AQ106" s="201"/>
      <c r="AR106" s="201"/>
      <c r="AS106" s="201"/>
      <c r="AT106" s="201"/>
      <c r="AU106" s="201"/>
      <c r="AV106" s="201"/>
      <c r="AW106" s="201"/>
      <c r="AX106" s="201"/>
      <c r="AY106" s="201"/>
      <c r="AZ106" s="201"/>
      <c r="BA106" s="201"/>
      <c r="BB106" s="201"/>
      <c r="BC106" s="201"/>
      <c r="BD106" s="201"/>
      <c r="BE106" s="202"/>
      <c r="BF106" s="202"/>
      <c r="BG106" s="202"/>
      <c r="BH106" s="202"/>
      <c r="BI106" s="202"/>
      <c r="BJ106" s="202"/>
      <c r="BK106" s="202"/>
      <c r="BL106" s="203"/>
      <c r="BM106" s="203"/>
      <c r="BN106" s="203"/>
      <c r="BO106" s="203"/>
      <c r="BP106" s="203"/>
      <c r="BQ106" s="202"/>
      <c r="BR106" s="203"/>
      <c r="BS106" s="203"/>
      <c r="BT106" s="203"/>
      <c r="BU106" s="203"/>
      <c r="BV106" s="203"/>
      <c r="BW106" s="203"/>
      <c r="BX106" s="202"/>
      <c r="BY106" s="202"/>
      <c r="BZ106" s="202"/>
      <c r="CA106" s="202"/>
      <c r="CB106" s="202"/>
      <c r="CC106" s="202"/>
      <c r="CD106" s="202"/>
      <c r="CE106" s="202"/>
      <c r="CF106" s="202"/>
      <c r="CG106" s="202"/>
      <c r="CH106" s="202"/>
      <c r="CI106" s="202"/>
      <c r="CJ106" s="202"/>
      <c r="CK106" s="202"/>
      <c r="CL106" s="202"/>
      <c r="CM106" s="202"/>
      <c r="CN106" s="202"/>
      <c r="CO106" s="204"/>
      <c r="CP106" s="204"/>
      <c r="CQ106" s="204"/>
      <c r="CR106" s="205"/>
      <c r="CS106" s="205"/>
      <c r="CT106" s="139"/>
      <c r="CU106" s="206"/>
      <c r="CV106" s="206"/>
      <c r="CW106" s="206"/>
      <c r="CX106" s="206"/>
    </row>
    <row r="107" spans="1:102" s="188" customFormat="1" ht="25.5" customHeight="1" thickBot="1" x14ac:dyDescent="0.3">
      <c r="B107" s="338" t="s">
        <v>480</v>
      </c>
      <c r="C107" s="339"/>
      <c r="D107" s="339"/>
      <c r="E107" s="339"/>
      <c r="F107" s="340"/>
      <c r="G107" s="207"/>
      <c r="H107" s="208"/>
      <c r="I107" s="69">
        <f>I106/G106</f>
        <v>3.2998053972943198E-2</v>
      </c>
      <c r="J107" s="69">
        <f>J106/G106</f>
        <v>0.94396145459660974</v>
      </c>
      <c r="K107" s="69">
        <f>K106/G106</f>
        <v>0</v>
      </c>
      <c r="L107" s="70">
        <f>L106/G106</f>
        <v>2.3040491430447119E-2</v>
      </c>
      <c r="M107" s="331"/>
      <c r="N107" s="333"/>
      <c r="O107" s="331"/>
      <c r="P107" s="333"/>
      <c r="Q107" s="335"/>
      <c r="R107" s="333"/>
      <c r="S107" s="335"/>
      <c r="T107" s="333"/>
      <c r="U107" s="209"/>
      <c r="V107" s="210"/>
      <c r="W107" s="210"/>
      <c r="X107" s="211"/>
      <c r="Y107" s="195"/>
      <c r="Z107" s="195"/>
      <c r="AA107" s="195"/>
      <c r="AB107" s="195"/>
      <c r="AC107" s="196"/>
      <c r="AD107" s="196"/>
      <c r="AE107" s="196"/>
      <c r="AF107" s="142"/>
      <c r="AG107" s="196"/>
      <c r="AH107" s="196"/>
      <c r="AI107" s="196"/>
      <c r="AJ107" s="196"/>
      <c r="AK107" s="196"/>
      <c r="AL107" s="196"/>
      <c r="AM107" s="200"/>
      <c r="AN107" s="201"/>
      <c r="AO107" s="201"/>
      <c r="AP107" s="201"/>
      <c r="AQ107" s="201"/>
      <c r="AR107" s="201"/>
      <c r="AS107" s="201"/>
      <c r="AT107" s="201"/>
      <c r="AU107" s="201"/>
      <c r="AV107" s="201"/>
      <c r="AW107" s="201"/>
      <c r="AX107" s="201"/>
      <c r="AY107" s="201"/>
      <c r="AZ107" s="201"/>
      <c r="BA107" s="201"/>
      <c r="BB107" s="201"/>
      <c r="BC107" s="201"/>
      <c r="BD107" s="201"/>
      <c r="BE107" s="202"/>
      <c r="BF107" s="202"/>
      <c r="BG107" s="202"/>
      <c r="BH107" s="202"/>
      <c r="BI107" s="202"/>
      <c r="BJ107" s="202"/>
      <c r="BK107" s="202"/>
      <c r="BL107" s="201"/>
      <c r="BM107" s="201"/>
      <c r="BN107" s="201"/>
      <c r="BO107" s="201"/>
      <c r="BP107" s="201"/>
      <c r="BQ107" s="202"/>
      <c r="BR107" s="201"/>
      <c r="BS107" s="201"/>
      <c r="BT107" s="201"/>
      <c r="BU107" s="201"/>
      <c r="BV107" s="201"/>
      <c r="BW107" s="201"/>
      <c r="BX107" s="202"/>
      <c r="BY107" s="202"/>
      <c r="BZ107" s="202"/>
      <c r="CA107" s="202"/>
      <c r="CB107" s="202"/>
      <c r="CC107" s="202"/>
      <c r="CD107" s="202"/>
      <c r="CE107" s="202"/>
      <c r="CF107" s="202"/>
      <c r="CG107" s="202"/>
      <c r="CH107" s="202"/>
      <c r="CI107" s="202"/>
      <c r="CJ107" s="202"/>
      <c r="CK107" s="202"/>
      <c r="CL107" s="202"/>
      <c r="CM107" s="202"/>
      <c r="CN107" s="202"/>
      <c r="CO107" s="204"/>
      <c r="CP107" s="204"/>
      <c r="CQ107" s="204"/>
      <c r="CR107" s="205"/>
      <c r="CS107" s="205"/>
      <c r="CT107" s="139"/>
      <c r="CU107" s="206"/>
      <c r="CV107" s="206"/>
      <c r="CW107" s="206"/>
      <c r="CX107" s="206"/>
    </row>
    <row r="108" spans="1:102" s="188" customFormat="1" ht="16.5" thickBot="1" x14ac:dyDescent="0.3">
      <c r="B108" s="212"/>
      <c r="C108" s="213"/>
      <c r="D108" s="213"/>
      <c r="E108" s="213"/>
      <c r="F108" s="213"/>
      <c r="G108" s="214"/>
      <c r="H108" s="215"/>
      <c r="I108" s="215"/>
      <c r="J108" s="215"/>
      <c r="K108" s="215"/>
      <c r="L108" s="216"/>
      <c r="M108" s="217"/>
      <c r="N108" s="218"/>
      <c r="O108" s="217"/>
      <c r="P108" s="13"/>
      <c r="Q108" s="217"/>
      <c r="R108" s="14"/>
      <c r="S108" s="217"/>
      <c r="T108" s="13"/>
      <c r="U108" s="213"/>
      <c r="V108" s="219"/>
      <c r="W108" s="219"/>
      <c r="X108" s="219"/>
      <c r="Y108" s="219"/>
      <c r="Z108" s="219"/>
      <c r="AA108" s="219"/>
      <c r="AB108" s="219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1"/>
      <c r="AN108" s="221"/>
      <c r="AO108" s="221"/>
      <c r="AP108" s="221"/>
      <c r="AQ108" s="221"/>
      <c r="AR108" s="221"/>
      <c r="AS108" s="221"/>
      <c r="AT108" s="221"/>
      <c r="AU108" s="221"/>
      <c r="AV108" s="221"/>
      <c r="AW108" s="221"/>
      <c r="AX108" s="221"/>
      <c r="AY108" s="221"/>
      <c r="AZ108" s="221"/>
      <c r="BA108" s="221"/>
      <c r="BB108" s="221"/>
      <c r="BC108" s="221"/>
      <c r="BD108" s="221"/>
      <c r="BE108" s="206"/>
      <c r="BF108" s="222"/>
      <c r="BG108" s="206"/>
      <c r="BH108" s="206"/>
      <c r="BI108" s="206"/>
      <c r="BJ108" s="206"/>
      <c r="BK108" s="206"/>
      <c r="BL108" s="223"/>
      <c r="BM108" s="223"/>
      <c r="BN108" s="223"/>
      <c r="BO108" s="223"/>
      <c r="BP108" s="223"/>
      <c r="BQ108" s="206"/>
      <c r="BR108" s="223"/>
      <c r="BS108" s="223"/>
      <c r="BT108" s="223"/>
      <c r="BU108" s="223"/>
      <c r="BV108" s="223"/>
      <c r="BW108" s="223"/>
      <c r="BX108" s="206"/>
      <c r="BY108" s="206"/>
      <c r="BZ108" s="206"/>
      <c r="CA108" s="224"/>
      <c r="CB108" s="206"/>
      <c r="CC108" s="206"/>
      <c r="CD108" s="206"/>
      <c r="CE108" s="206"/>
      <c r="CF108" s="206"/>
      <c r="CG108" s="206"/>
      <c r="CH108" s="206"/>
      <c r="CI108" s="206"/>
      <c r="CJ108" s="206"/>
      <c r="CK108" s="206"/>
      <c r="CL108" s="206"/>
      <c r="CM108" s="206"/>
      <c r="CN108" s="206"/>
      <c r="CO108" s="205"/>
      <c r="CP108" s="205"/>
      <c r="CQ108" s="205"/>
      <c r="CR108" s="205"/>
      <c r="CS108" s="205"/>
      <c r="CT108" s="205"/>
      <c r="CU108" s="206"/>
      <c r="CV108" s="206"/>
      <c r="CW108" s="206"/>
      <c r="CX108" s="206"/>
    </row>
    <row r="109" spans="1:102" s="188" customFormat="1" ht="16.5" thickBot="1" x14ac:dyDescent="0.3">
      <c r="B109" s="341" t="s">
        <v>156</v>
      </c>
      <c r="C109" s="342"/>
      <c r="D109" s="342"/>
      <c r="E109" s="342"/>
      <c r="F109" s="343"/>
      <c r="G109" s="245"/>
      <c r="H109" s="280"/>
      <c r="I109" s="281"/>
      <c r="J109" s="215"/>
      <c r="K109" s="215"/>
      <c r="L109" s="216"/>
      <c r="M109" s="217"/>
      <c r="N109" s="13"/>
      <c r="O109" s="217"/>
      <c r="P109" s="13"/>
      <c r="Q109" s="217"/>
      <c r="R109" s="14"/>
      <c r="S109" s="217"/>
      <c r="T109" s="13"/>
      <c r="U109" s="213"/>
      <c r="V109" s="219"/>
      <c r="W109" s="219"/>
      <c r="X109" s="219"/>
      <c r="Y109" s="219"/>
      <c r="Z109" s="219"/>
      <c r="AA109" s="219"/>
      <c r="AB109" s="219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1"/>
      <c r="AN109" s="221"/>
      <c r="AO109" s="221"/>
      <c r="AP109" s="221"/>
      <c r="AQ109" s="221"/>
      <c r="AR109" s="221"/>
      <c r="AS109" s="221"/>
      <c r="AT109" s="221"/>
      <c r="AU109" s="221"/>
      <c r="AV109" s="221"/>
      <c r="AW109" s="221"/>
      <c r="AX109" s="221"/>
      <c r="AY109" s="221"/>
      <c r="AZ109" s="221"/>
      <c r="BA109" s="221"/>
      <c r="BB109" s="221"/>
      <c r="BC109" s="221"/>
      <c r="BD109" s="221"/>
      <c r="BE109" s="206"/>
      <c r="BF109" s="222"/>
      <c r="BG109" s="206"/>
      <c r="BH109" s="206"/>
      <c r="BI109" s="206"/>
      <c r="BJ109" s="206"/>
      <c r="BK109" s="206"/>
      <c r="BL109" s="223"/>
      <c r="BM109" s="223"/>
      <c r="BN109" s="223"/>
      <c r="BO109" s="223"/>
      <c r="BP109" s="223"/>
      <c r="BQ109" s="206"/>
      <c r="BR109" s="223"/>
      <c r="BS109" s="223"/>
      <c r="BT109" s="223"/>
      <c r="BU109" s="223"/>
      <c r="BV109" s="223"/>
      <c r="BW109" s="223"/>
      <c r="BX109" s="206"/>
      <c r="BY109" s="206"/>
      <c r="BZ109" s="206"/>
      <c r="CA109" s="224"/>
      <c r="CB109" s="206"/>
      <c r="CC109" s="206"/>
      <c r="CD109" s="206"/>
      <c r="CE109" s="206"/>
      <c r="CF109" s="206"/>
      <c r="CG109" s="206"/>
      <c r="CH109" s="206"/>
      <c r="CI109" s="206"/>
      <c r="CJ109" s="206"/>
      <c r="CK109" s="206"/>
      <c r="CL109" s="206"/>
      <c r="CM109" s="206"/>
      <c r="CN109" s="206"/>
      <c r="CO109" s="205"/>
      <c r="CP109" s="205"/>
      <c r="CQ109" s="205"/>
      <c r="CR109" s="205"/>
      <c r="CS109" s="205"/>
      <c r="CT109" s="205"/>
      <c r="CU109" s="206"/>
      <c r="CV109" s="206"/>
      <c r="CW109" s="206"/>
      <c r="CX109" s="206"/>
    </row>
    <row r="110" spans="1:102" s="206" customFormat="1" ht="15.75" x14ac:dyDescent="0.25">
      <c r="B110" s="22" t="s">
        <v>157</v>
      </c>
      <c r="C110" s="344" t="s">
        <v>158</v>
      </c>
      <c r="D110" s="345"/>
      <c r="E110" s="23" t="s">
        <v>159</v>
      </c>
      <c r="F110" s="23" t="s">
        <v>160</v>
      </c>
      <c r="G110" s="282"/>
      <c r="H110" s="280"/>
      <c r="I110" s="280"/>
      <c r="J110" s="215"/>
      <c r="K110" s="215"/>
      <c r="L110" s="215"/>
      <c r="M110" s="217"/>
      <c r="N110" s="225"/>
      <c r="O110" s="217"/>
      <c r="P110" s="225"/>
      <c r="Q110" s="217"/>
      <c r="R110" s="226"/>
      <c r="S110" s="217"/>
      <c r="T110" s="225"/>
      <c r="U110" s="213"/>
      <c r="V110" s="219"/>
      <c r="W110" s="219"/>
      <c r="X110" s="219"/>
      <c r="Y110" s="219"/>
      <c r="Z110" s="219"/>
      <c r="AA110" s="219"/>
      <c r="AB110" s="219"/>
      <c r="AC110" s="220"/>
      <c r="AD110" s="220"/>
      <c r="AE110" s="220"/>
      <c r="AF110" s="220"/>
      <c r="AG110" s="220"/>
      <c r="AH110" s="220"/>
      <c r="AI110" s="220"/>
      <c r="AJ110" s="220"/>
      <c r="AK110" s="220"/>
      <c r="AL110" s="220"/>
      <c r="AM110" s="221"/>
      <c r="AN110" s="221"/>
      <c r="AO110" s="221"/>
      <c r="AP110" s="221"/>
      <c r="AQ110" s="221"/>
      <c r="AR110" s="221"/>
      <c r="AS110" s="221"/>
      <c r="AT110" s="221"/>
      <c r="AU110" s="221"/>
      <c r="AV110" s="221"/>
      <c r="AW110" s="221"/>
      <c r="AX110" s="221"/>
      <c r="AY110" s="221"/>
      <c r="AZ110" s="221"/>
      <c r="BA110" s="221"/>
      <c r="BB110" s="221"/>
      <c r="BC110" s="221"/>
      <c r="BD110" s="221"/>
      <c r="BF110" s="222"/>
      <c r="BL110" s="223"/>
      <c r="BM110" s="223"/>
      <c r="BN110" s="223"/>
      <c r="BO110" s="223"/>
      <c r="BP110" s="223"/>
      <c r="BR110" s="223"/>
      <c r="BS110" s="223"/>
      <c r="BT110" s="223"/>
      <c r="BU110" s="223"/>
      <c r="BV110" s="223"/>
      <c r="BW110" s="223"/>
      <c r="CA110" s="224"/>
      <c r="CO110" s="205"/>
      <c r="CP110" s="205"/>
      <c r="CQ110" s="205"/>
      <c r="CR110" s="205"/>
      <c r="CS110" s="205"/>
      <c r="CT110" s="205"/>
    </row>
    <row r="111" spans="1:102" s="206" customFormat="1" ht="15.75" x14ac:dyDescent="0.25">
      <c r="B111" s="227">
        <v>1</v>
      </c>
      <c r="C111" s="228" t="s">
        <v>161</v>
      </c>
      <c r="D111" s="229"/>
      <c r="E111" s="24">
        <f>E112+E113</f>
        <v>0.98480053691589919</v>
      </c>
      <c r="F111" s="230">
        <f>F112+F113</f>
        <v>420.02727700000003</v>
      </c>
      <c r="G111" s="282"/>
      <c r="H111" s="280"/>
      <c r="I111" s="280"/>
      <c r="J111" s="231"/>
      <c r="K111" s="4"/>
      <c r="L111" s="4"/>
      <c r="M111" s="232"/>
      <c r="N111" s="232"/>
      <c r="O111" s="232"/>
      <c r="P111" s="232"/>
      <c r="Q111" s="232"/>
      <c r="R111" s="346"/>
      <c r="S111" s="346"/>
      <c r="T111" s="346"/>
      <c r="U111" s="346"/>
      <c r="V111" s="346"/>
      <c r="W111" s="219"/>
      <c r="X111" s="219"/>
      <c r="Y111" s="219"/>
      <c r="Z111" s="219"/>
      <c r="AA111" s="219"/>
      <c r="AB111" s="219"/>
      <c r="AC111" s="220"/>
      <c r="AD111" s="220"/>
      <c r="AE111" s="220"/>
      <c r="AF111" s="220"/>
      <c r="AG111" s="220"/>
      <c r="AH111" s="220"/>
      <c r="AI111" s="220"/>
      <c r="AJ111" s="220"/>
      <c r="AK111" s="220"/>
      <c r="AL111" s="220"/>
      <c r="AM111" s="221"/>
      <c r="AN111" s="221"/>
      <c r="AO111" s="221"/>
      <c r="AP111" s="221"/>
      <c r="AQ111" s="221"/>
      <c r="AR111" s="221"/>
      <c r="AS111" s="221"/>
      <c r="AT111" s="221"/>
      <c r="AU111" s="221"/>
      <c r="AV111" s="221"/>
      <c r="AW111" s="221"/>
      <c r="AX111" s="221"/>
      <c r="AY111" s="221"/>
      <c r="AZ111" s="221"/>
      <c r="BA111" s="221"/>
      <c r="BB111" s="221"/>
      <c r="BC111" s="221"/>
      <c r="BD111" s="221"/>
      <c r="BF111" s="222"/>
      <c r="BL111" s="223"/>
      <c r="BM111" s="223"/>
      <c r="BN111" s="223"/>
      <c r="BO111" s="223"/>
      <c r="BP111" s="223"/>
      <c r="BR111" s="223"/>
      <c r="BS111" s="223"/>
      <c r="BT111" s="223"/>
      <c r="BU111" s="223"/>
      <c r="BV111" s="223"/>
      <c r="BW111" s="223"/>
      <c r="CA111" s="224"/>
      <c r="CO111" s="205"/>
      <c r="CP111" s="205"/>
      <c r="CQ111" s="205"/>
      <c r="CR111" s="205"/>
      <c r="CS111" s="205"/>
      <c r="CT111" s="205"/>
    </row>
    <row r="112" spans="1:102" s="206" customFormat="1" ht="15.75" x14ac:dyDescent="0.25">
      <c r="B112" s="233"/>
      <c r="C112" s="234" t="s">
        <v>11</v>
      </c>
      <c r="D112" s="235"/>
      <c r="E112" s="25">
        <f>N106</f>
        <v>0.87232486225410932</v>
      </c>
      <c r="F112" s="236">
        <f>M106</f>
        <v>372.05527700000005</v>
      </c>
      <c r="G112" s="283"/>
      <c r="H112" s="284"/>
      <c r="I112" s="284"/>
      <c r="J112" s="231"/>
      <c r="K112" s="4"/>
      <c r="L112" s="74"/>
      <c r="M112" s="237"/>
      <c r="N112" s="237"/>
      <c r="O112" s="237"/>
      <c r="P112" s="232"/>
      <c r="Q112" s="232"/>
      <c r="R112" s="238"/>
      <c r="S112" s="239"/>
      <c r="T112" s="5"/>
      <c r="U112" s="238"/>
      <c r="V112" s="240"/>
      <c r="W112" s="219"/>
      <c r="X112" s="219"/>
      <c r="Y112" s="219"/>
      <c r="Z112" s="219"/>
      <c r="AA112" s="219"/>
      <c r="AB112" s="219"/>
      <c r="AC112" s="220"/>
      <c r="AD112" s="220"/>
      <c r="AE112" s="220"/>
      <c r="AF112" s="220"/>
      <c r="AG112" s="220"/>
      <c r="AH112" s="220"/>
      <c r="AI112" s="220"/>
      <c r="AJ112" s="220"/>
      <c r="AK112" s="220"/>
      <c r="AL112" s="220"/>
      <c r="AM112" s="221"/>
      <c r="AN112" s="221"/>
      <c r="AO112" s="221"/>
      <c r="AP112" s="221"/>
      <c r="AQ112" s="221"/>
      <c r="AR112" s="221"/>
      <c r="AS112" s="221"/>
      <c r="AT112" s="221"/>
      <c r="AU112" s="221"/>
      <c r="AV112" s="221"/>
      <c r="AW112" s="221"/>
      <c r="AX112" s="221"/>
      <c r="AY112" s="221"/>
      <c r="AZ112" s="221"/>
      <c r="BA112" s="221"/>
      <c r="BB112" s="221"/>
      <c r="BC112" s="221"/>
      <c r="BD112" s="221"/>
      <c r="BF112" s="222"/>
      <c r="BL112" s="223"/>
      <c r="BM112" s="223"/>
      <c r="BN112" s="223"/>
      <c r="BO112" s="223"/>
      <c r="BP112" s="223"/>
      <c r="BR112" s="223"/>
      <c r="BS112" s="223"/>
      <c r="BT112" s="223"/>
      <c r="BU112" s="223"/>
      <c r="BV112" s="223"/>
      <c r="BW112" s="223"/>
      <c r="CA112" s="224"/>
      <c r="CO112" s="205"/>
      <c r="CP112" s="205"/>
      <c r="CQ112" s="205"/>
      <c r="CR112" s="205"/>
      <c r="CS112" s="205"/>
      <c r="CT112" s="205"/>
    </row>
    <row r="113" spans="2:98" s="206" customFormat="1" ht="15.75" x14ac:dyDescent="0.25">
      <c r="B113" s="233"/>
      <c r="C113" s="234" t="s">
        <v>16</v>
      </c>
      <c r="D113" s="235"/>
      <c r="E113" s="25">
        <f>P106</f>
        <v>0.11247567466178986</v>
      </c>
      <c r="F113" s="236">
        <f>O106</f>
        <v>47.97199999999998</v>
      </c>
      <c r="G113" s="285"/>
      <c r="H113" s="280"/>
      <c r="I113" s="281"/>
      <c r="J113" s="231"/>
      <c r="K113" s="4"/>
      <c r="L113" s="74"/>
      <c r="M113" s="237"/>
      <c r="N113" s="237"/>
      <c r="O113" s="237"/>
      <c r="P113" s="232"/>
      <c r="Q113" s="232"/>
      <c r="R113" s="337"/>
      <c r="S113" s="337"/>
      <c r="T113" s="337"/>
      <c r="U113" s="337"/>
      <c r="V113" s="337"/>
      <c r="W113" s="219"/>
      <c r="X113" s="219"/>
      <c r="Y113" s="219"/>
      <c r="Z113" s="219"/>
      <c r="AA113" s="219"/>
      <c r="AB113" s="219"/>
      <c r="AC113" s="220"/>
      <c r="AD113" s="220"/>
      <c r="AE113" s="220"/>
      <c r="AF113" s="220"/>
      <c r="AG113" s="220"/>
      <c r="AH113" s="220"/>
      <c r="AI113" s="220"/>
      <c r="AJ113" s="220"/>
      <c r="AK113" s="220"/>
      <c r="AL113" s="220"/>
      <c r="AM113" s="221"/>
      <c r="AN113" s="221"/>
      <c r="AO113" s="221"/>
      <c r="AP113" s="221"/>
      <c r="AQ113" s="221"/>
      <c r="AR113" s="221"/>
      <c r="AS113" s="221"/>
      <c r="AT113" s="221"/>
      <c r="AU113" s="221"/>
      <c r="AV113" s="221"/>
      <c r="AW113" s="221"/>
      <c r="AX113" s="221"/>
      <c r="AY113" s="221"/>
      <c r="AZ113" s="221"/>
      <c r="BA113" s="221"/>
      <c r="BB113" s="221"/>
      <c r="BC113" s="221"/>
      <c r="BD113" s="221"/>
      <c r="BF113" s="222"/>
      <c r="BL113" s="223"/>
      <c r="BM113" s="223"/>
      <c r="BN113" s="223"/>
      <c r="BO113" s="223"/>
      <c r="BP113" s="223"/>
      <c r="BR113" s="223"/>
      <c r="BS113" s="223"/>
      <c r="BT113" s="223"/>
      <c r="BU113" s="223"/>
      <c r="BV113" s="223"/>
      <c r="BW113" s="223"/>
      <c r="CA113" s="224"/>
      <c r="CO113" s="205"/>
      <c r="CP113" s="205"/>
      <c r="CQ113" s="205"/>
      <c r="CR113" s="205"/>
      <c r="CS113" s="205"/>
      <c r="CT113" s="205"/>
    </row>
    <row r="114" spans="2:98" s="206" customFormat="1" ht="15.75" x14ac:dyDescent="0.25">
      <c r="B114" s="241">
        <v>2</v>
      </c>
      <c r="C114" s="242" t="s">
        <v>162</v>
      </c>
      <c r="D114" s="243"/>
      <c r="E114" s="26">
        <f>E115+E116</f>
        <v>1.5199463084100737E-2</v>
      </c>
      <c r="F114" s="244">
        <f>F115+F116</f>
        <v>6.4827229999998037</v>
      </c>
      <c r="G114" s="245"/>
      <c r="H114" s="280"/>
      <c r="I114" s="280"/>
      <c r="J114" s="231"/>
      <c r="K114" s="4"/>
      <c r="L114" s="74"/>
      <c r="M114" s="232"/>
      <c r="N114" s="6"/>
      <c r="O114" s="246"/>
      <c r="P114" s="232"/>
      <c r="Q114" s="232"/>
      <c r="R114" s="337"/>
      <c r="S114" s="337"/>
      <c r="T114" s="337"/>
      <c r="U114" s="337"/>
      <c r="V114" s="337"/>
      <c r="W114" s="219"/>
      <c r="X114" s="219"/>
      <c r="Y114" s="219"/>
      <c r="Z114" s="219"/>
      <c r="AA114" s="219"/>
      <c r="AB114" s="219"/>
      <c r="AC114" s="220"/>
      <c r="AD114" s="220"/>
      <c r="AE114" s="220"/>
      <c r="AF114" s="220"/>
      <c r="AG114" s="220"/>
      <c r="AH114" s="220"/>
      <c r="AI114" s="220"/>
      <c r="AJ114" s="220"/>
      <c r="AK114" s="220"/>
      <c r="AL114" s="220"/>
      <c r="AM114" s="221"/>
      <c r="AN114" s="221"/>
      <c r="AO114" s="221"/>
      <c r="AP114" s="221"/>
      <c r="AQ114" s="221"/>
      <c r="AR114" s="221"/>
      <c r="AS114" s="221"/>
      <c r="AT114" s="221"/>
      <c r="AU114" s="221"/>
      <c r="AV114" s="221"/>
      <c r="AW114" s="221"/>
      <c r="AX114" s="221"/>
      <c r="AY114" s="221"/>
      <c r="AZ114" s="221"/>
      <c r="BA114" s="221"/>
      <c r="BB114" s="221"/>
      <c r="BC114" s="221"/>
      <c r="BD114" s="221"/>
      <c r="BF114" s="222"/>
      <c r="BL114" s="223"/>
      <c r="BM114" s="223"/>
      <c r="BN114" s="223"/>
      <c r="BO114" s="223"/>
      <c r="BP114" s="223"/>
      <c r="BR114" s="223"/>
      <c r="BS114" s="223"/>
      <c r="BT114" s="223"/>
      <c r="BU114" s="223"/>
      <c r="BV114" s="223"/>
      <c r="BW114" s="223"/>
      <c r="CA114" s="224"/>
      <c r="CO114" s="205"/>
      <c r="CP114" s="205"/>
      <c r="CQ114" s="205"/>
      <c r="CR114" s="205"/>
      <c r="CS114" s="205"/>
      <c r="CT114" s="205"/>
    </row>
    <row r="115" spans="2:98" s="206" customFormat="1" ht="15.75" x14ac:dyDescent="0.25">
      <c r="B115" s="247"/>
      <c r="C115" s="234" t="s">
        <v>12</v>
      </c>
      <c r="D115" s="235"/>
      <c r="E115" s="25">
        <f>R106</f>
        <v>1.2385929989917716E-2</v>
      </c>
      <c r="F115" s="236">
        <f>Q106</f>
        <v>5.2827229999998035</v>
      </c>
      <c r="G115" s="285"/>
      <c r="H115" s="280"/>
      <c r="I115" s="280"/>
      <c r="J115" s="231"/>
      <c r="K115" s="4"/>
      <c r="L115" s="249"/>
      <c r="M115" s="74"/>
      <c r="N115" s="6"/>
      <c r="O115" s="246"/>
      <c r="P115" s="232"/>
      <c r="Q115" s="232"/>
      <c r="R115" s="250"/>
      <c r="S115" s="250"/>
      <c r="T115" s="250"/>
      <c r="U115" s="250"/>
      <c r="V115" s="250"/>
      <c r="W115" s="219"/>
      <c r="X115" s="219"/>
      <c r="Y115" s="219"/>
      <c r="Z115" s="219"/>
      <c r="AA115" s="219"/>
      <c r="AB115" s="219"/>
      <c r="AC115" s="220"/>
      <c r="AD115" s="220"/>
      <c r="AE115" s="220"/>
      <c r="AF115" s="220"/>
      <c r="AG115" s="220"/>
      <c r="AH115" s="220"/>
      <c r="AI115" s="220"/>
      <c r="AJ115" s="220"/>
      <c r="AK115" s="220"/>
      <c r="AL115" s="220"/>
      <c r="AM115" s="221"/>
      <c r="AN115" s="221"/>
      <c r="AO115" s="221"/>
      <c r="AP115" s="221"/>
      <c r="AQ115" s="221"/>
      <c r="AR115" s="221"/>
      <c r="AS115" s="221"/>
      <c r="AT115" s="221"/>
      <c r="AU115" s="221"/>
      <c r="AV115" s="221"/>
      <c r="AW115" s="221"/>
      <c r="AX115" s="221"/>
      <c r="AY115" s="221"/>
      <c r="AZ115" s="221"/>
      <c r="BA115" s="221"/>
      <c r="BB115" s="221"/>
      <c r="BC115" s="221"/>
      <c r="BD115" s="221"/>
      <c r="BF115" s="222"/>
      <c r="BL115" s="223"/>
      <c r="BM115" s="223"/>
      <c r="BN115" s="223"/>
      <c r="BO115" s="223"/>
      <c r="BP115" s="223"/>
      <c r="BR115" s="223"/>
      <c r="BS115" s="223"/>
      <c r="BT115" s="223"/>
      <c r="BU115" s="223"/>
      <c r="BV115" s="223"/>
      <c r="BW115" s="223"/>
      <c r="CA115" s="224"/>
      <c r="CO115" s="205"/>
      <c r="CP115" s="205"/>
      <c r="CQ115" s="205"/>
      <c r="CR115" s="205"/>
      <c r="CS115" s="205"/>
      <c r="CT115" s="205"/>
    </row>
    <row r="116" spans="2:98" s="206" customFormat="1" ht="15.75" x14ac:dyDescent="0.25">
      <c r="B116" s="247"/>
      <c r="C116" s="234" t="s">
        <v>13</v>
      </c>
      <c r="D116" s="235"/>
      <c r="E116" s="25">
        <f>T106</f>
        <v>2.8135330941830216E-3</v>
      </c>
      <c r="F116" s="236">
        <f>S106</f>
        <v>1.2000000000000002</v>
      </c>
      <c r="G116" s="285"/>
      <c r="H116" s="280"/>
      <c r="I116" s="280"/>
      <c r="J116" s="3"/>
      <c r="K116" s="7"/>
      <c r="L116" s="249"/>
      <c r="M116" s="251"/>
      <c r="N116" s="6"/>
      <c r="O116" s="252"/>
      <c r="P116" s="232"/>
      <c r="Q116" s="232"/>
      <c r="R116" s="238"/>
      <c r="S116" s="238"/>
      <c r="T116" s="251"/>
      <c r="U116" s="238"/>
      <c r="V116" s="238"/>
      <c r="W116" s="219"/>
      <c r="X116" s="219"/>
      <c r="Y116" s="219"/>
      <c r="Z116" s="219"/>
      <c r="AA116" s="219"/>
      <c r="AB116" s="219"/>
      <c r="AC116" s="220"/>
      <c r="AD116" s="220"/>
      <c r="AE116" s="220"/>
      <c r="AF116" s="220"/>
      <c r="AG116" s="220"/>
      <c r="AH116" s="220"/>
      <c r="AI116" s="220"/>
      <c r="AJ116" s="220"/>
      <c r="AK116" s="220"/>
      <c r="AL116" s="220"/>
      <c r="AM116" s="221"/>
      <c r="AN116" s="221"/>
      <c r="AO116" s="221"/>
      <c r="AP116" s="221"/>
      <c r="AQ116" s="221"/>
      <c r="AR116" s="221"/>
      <c r="AS116" s="221"/>
      <c r="AT116" s="221"/>
      <c r="AU116" s="221"/>
      <c r="AV116" s="221"/>
      <c r="AW116" s="221"/>
      <c r="AX116" s="221"/>
      <c r="AY116" s="221"/>
      <c r="AZ116" s="221"/>
      <c r="BA116" s="221"/>
      <c r="BB116" s="221"/>
      <c r="BC116" s="221"/>
      <c r="BD116" s="221"/>
      <c r="BF116" s="222"/>
      <c r="BL116" s="223"/>
      <c r="BM116" s="223"/>
      <c r="BN116" s="223"/>
      <c r="BO116" s="223"/>
      <c r="BP116" s="223"/>
      <c r="BR116" s="223"/>
      <c r="BS116" s="223"/>
      <c r="BT116" s="223"/>
      <c r="BU116" s="223"/>
      <c r="BV116" s="223"/>
      <c r="BW116" s="223"/>
      <c r="CA116" s="224"/>
      <c r="CO116" s="205"/>
      <c r="CP116" s="205"/>
      <c r="CQ116" s="205"/>
      <c r="CR116" s="205"/>
      <c r="CS116" s="205"/>
      <c r="CT116" s="205"/>
    </row>
    <row r="117" spans="2:98" s="206" customFormat="1" ht="16.5" thickBot="1" x14ac:dyDescent="0.3">
      <c r="B117" s="253"/>
      <c r="C117" s="254" t="s">
        <v>63</v>
      </c>
      <c r="D117" s="255"/>
      <c r="E117" s="27">
        <f>E111+E114</f>
        <v>0.99999999999999989</v>
      </c>
      <c r="F117" s="256">
        <f>F111+F114</f>
        <v>426.50999999999982</v>
      </c>
      <c r="G117" s="286"/>
      <c r="H117" s="280"/>
      <c r="I117" s="280"/>
      <c r="J117" s="3"/>
      <c r="K117" s="4"/>
      <c r="L117" s="249"/>
      <c r="M117" s="251"/>
      <c r="N117" s="6"/>
      <c r="O117" s="246"/>
      <c r="P117" s="232"/>
      <c r="Q117" s="232"/>
      <c r="R117" s="240"/>
      <c r="S117" s="257"/>
      <c r="T117" s="251"/>
      <c r="U117" s="240"/>
      <c r="V117" s="240"/>
      <c r="W117" s="219"/>
      <c r="X117" s="219"/>
      <c r="Y117" s="219"/>
      <c r="Z117" s="219"/>
      <c r="AA117" s="219"/>
      <c r="AB117" s="219"/>
      <c r="AC117" s="220"/>
      <c r="AD117" s="220"/>
      <c r="AE117" s="220"/>
      <c r="AF117" s="220"/>
      <c r="AG117" s="220"/>
      <c r="AH117" s="220"/>
      <c r="AI117" s="220"/>
      <c r="AJ117" s="220"/>
      <c r="AK117" s="220"/>
      <c r="AL117" s="220"/>
      <c r="AM117" s="221"/>
      <c r="AN117" s="221"/>
      <c r="AO117" s="221"/>
      <c r="AP117" s="221"/>
      <c r="AQ117" s="221"/>
      <c r="AR117" s="221"/>
      <c r="AS117" s="221"/>
      <c r="AT117" s="221"/>
      <c r="AU117" s="221"/>
      <c r="AV117" s="221"/>
      <c r="AW117" s="221"/>
      <c r="AX117" s="221"/>
      <c r="AY117" s="221"/>
      <c r="AZ117" s="221"/>
      <c r="BA117" s="221"/>
      <c r="BB117" s="221"/>
      <c r="BC117" s="221"/>
      <c r="BD117" s="221"/>
      <c r="BF117" s="222"/>
      <c r="BL117" s="223"/>
      <c r="BM117" s="223"/>
      <c r="BN117" s="223"/>
      <c r="BO117" s="223"/>
      <c r="BP117" s="223"/>
      <c r="BR117" s="223"/>
      <c r="BS117" s="223"/>
      <c r="BT117" s="223"/>
      <c r="BU117" s="223"/>
      <c r="BV117" s="223"/>
      <c r="BW117" s="223"/>
      <c r="CA117" s="224"/>
      <c r="CO117" s="205"/>
      <c r="CP117" s="205"/>
      <c r="CQ117" s="205"/>
      <c r="CR117" s="205"/>
      <c r="CS117" s="205"/>
      <c r="CT117" s="205"/>
    </row>
    <row r="118" spans="2:98" s="206" customFormat="1" ht="24" customHeight="1" x14ac:dyDescent="0.25">
      <c r="B118" s="258"/>
      <c r="C118" s="259"/>
      <c r="D118" s="259"/>
      <c r="E118" s="108"/>
      <c r="F118" s="108"/>
      <c r="G118" s="287"/>
      <c r="H118" s="288"/>
      <c r="I118" s="288"/>
      <c r="J118" s="231"/>
      <c r="K118" s="4"/>
      <c r="L118" s="261"/>
      <c r="M118" s="232"/>
      <c r="N118" s="6"/>
      <c r="O118" s="246"/>
      <c r="P118" s="232"/>
      <c r="Q118" s="232"/>
      <c r="R118" s="336"/>
      <c r="S118" s="336"/>
      <c r="T118" s="336"/>
      <c r="U118" s="336"/>
      <c r="V118" s="336"/>
      <c r="W118" s="262"/>
      <c r="X118" s="260"/>
      <c r="Y118" s="260"/>
      <c r="Z118" s="260"/>
      <c r="AA118" s="260"/>
      <c r="AB118" s="260"/>
      <c r="AC118" s="188"/>
      <c r="AD118" s="188"/>
      <c r="AE118" s="188"/>
      <c r="AF118" s="188"/>
      <c r="AG118" s="188"/>
      <c r="AH118" s="188"/>
      <c r="AI118" s="188"/>
      <c r="AJ118" s="188"/>
      <c r="AK118" s="188"/>
      <c r="AL118" s="188"/>
      <c r="BM118" s="15"/>
      <c r="BR118" s="15"/>
      <c r="BT118" s="15"/>
      <c r="BU118" s="15"/>
      <c r="CB118" s="222"/>
      <c r="CO118" s="205"/>
      <c r="CP118" s="205"/>
      <c r="CQ118" s="205"/>
      <c r="CR118" s="205"/>
      <c r="CS118" s="205"/>
      <c r="CT118" s="205"/>
    </row>
    <row r="119" spans="2:98" s="206" customFormat="1" ht="16.5" customHeight="1" x14ac:dyDescent="0.25">
      <c r="B119" s="349" t="s">
        <v>486</v>
      </c>
      <c r="C119" s="259"/>
      <c r="D119" s="259"/>
      <c r="E119" s="108"/>
      <c r="F119" s="248"/>
      <c r="G119" s="285"/>
      <c r="H119" s="288"/>
      <c r="I119" s="288"/>
      <c r="J119" s="231"/>
      <c r="K119" s="4"/>
      <c r="L119" s="263"/>
      <c r="M119" s="232"/>
      <c r="N119" s="6"/>
      <c r="O119" s="246"/>
      <c r="P119" s="232"/>
      <c r="Q119" s="232"/>
      <c r="R119" s="240"/>
      <c r="S119" s="240"/>
      <c r="T119" s="263"/>
      <c r="U119" s="240"/>
      <c r="V119" s="240"/>
      <c r="W119" s="264"/>
      <c r="X119" s="265"/>
      <c r="Y119" s="265"/>
      <c r="Z119" s="265"/>
      <c r="AA119" s="265"/>
      <c r="AB119" s="265"/>
      <c r="AC119" s="266"/>
      <c r="AD119" s="266"/>
      <c r="AE119" s="266"/>
      <c r="AF119" s="266"/>
      <c r="AG119" s="266"/>
      <c r="AH119" s="188"/>
      <c r="AI119" s="188"/>
      <c r="AJ119" s="188"/>
      <c r="AK119" s="188"/>
      <c r="AL119" s="188"/>
      <c r="BM119" s="15"/>
      <c r="BR119" s="15"/>
      <c r="BT119" s="15"/>
      <c r="BU119" s="15"/>
      <c r="CO119" s="205"/>
      <c r="CP119" s="205"/>
      <c r="CQ119" s="205"/>
      <c r="CR119" s="205"/>
      <c r="CS119" s="205"/>
      <c r="CT119" s="205"/>
    </row>
    <row r="120" spans="2:98" s="206" customFormat="1" ht="18.75" customHeight="1" x14ac:dyDescent="0.25">
      <c r="B120" s="258"/>
      <c r="C120" s="350" t="s">
        <v>60</v>
      </c>
      <c r="D120" s="352" t="s">
        <v>487</v>
      </c>
      <c r="E120" s="108"/>
      <c r="F120" s="248"/>
      <c r="G120" s="16"/>
      <c r="H120" s="260"/>
      <c r="I120" s="260"/>
      <c r="J120" s="231"/>
      <c r="K120" s="4"/>
      <c r="L120" s="263"/>
      <c r="M120" s="232"/>
      <c r="N120" s="6"/>
      <c r="O120" s="246"/>
      <c r="P120" s="232"/>
      <c r="Q120" s="232"/>
      <c r="R120" s="337"/>
      <c r="S120" s="337"/>
      <c r="T120" s="337"/>
      <c r="U120" s="337"/>
      <c r="V120" s="337"/>
      <c r="W120" s="267"/>
      <c r="X120" s="265"/>
      <c r="Y120" s="265"/>
      <c r="Z120" s="265"/>
      <c r="AA120" s="265"/>
      <c r="AB120" s="265"/>
      <c r="AC120" s="266"/>
      <c r="AD120" s="266"/>
      <c r="AE120" s="266"/>
      <c r="AF120" s="266"/>
      <c r="AG120" s="266"/>
      <c r="AH120" s="188"/>
      <c r="AI120" s="188"/>
      <c r="AJ120" s="188"/>
      <c r="AK120" s="188"/>
      <c r="AL120" s="188"/>
      <c r="BM120" s="15"/>
      <c r="BR120" s="15"/>
      <c r="BT120" s="15"/>
      <c r="BU120" s="15"/>
      <c r="CO120" s="205"/>
      <c r="CP120" s="205"/>
      <c r="CQ120" s="205"/>
      <c r="CR120" s="205"/>
      <c r="CS120" s="205"/>
      <c r="CT120" s="205"/>
    </row>
    <row r="121" spans="2:98" s="206" customFormat="1" ht="17.25" customHeight="1" x14ac:dyDescent="0.25">
      <c r="B121" s="258"/>
      <c r="C121" s="350" t="s">
        <v>18</v>
      </c>
      <c r="D121" s="352" t="s">
        <v>488</v>
      </c>
      <c r="E121" s="108"/>
      <c r="F121" s="248"/>
      <c r="G121" s="16"/>
      <c r="H121" s="260"/>
      <c r="I121" s="260"/>
      <c r="J121" s="260"/>
      <c r="K121" s="260"/>
      <c r="L121" s="260"/>
      <c r="M121" s="268"/>
      <c r="N121" s="13"/>
      <c r="O121" s="217"/>
      <c r="P121" s="13"/>
      <c r="Q121" s="269"/>
      <c r="R121" s="14"/>
      <c r="S121" s="217"/>
      <c r="T121" s="13"/>
      <c r="U121" s="267"/>
      <c r="V121" s="267"/>
      <c r="W121" s="267"/>
      <c r="X121" s="265"/>
      <c r="Y121" s="265"/>
      <c r="Z121" s="265"/>
      <c r="AA121" s="265"/>
      <c r="AB121" s="265"/>
      <c r="AC121" s="266"/>
      <c r="AD121" s="266"/>
      <c r="AE121" s="266"/>
      <c r="AF121" s="266"/>
      <c r="AG121" s="266"/>
      <c r="AH121" s="188"/>
      <c r="AI121" s="188"/>
      <c r="AJ121" s="188"/>
      <c r="AK121" s="188"/>
      <c r="AL121" s="188"/>
      <c r="BM121" s="15"/>
      <c r="BR121" s="15"/>
      <c r="BT121" s="15"/>
      <c r="BU121" s="15"/>
      <c r="CO121" s="205"/>
      <c r="CP121" s="205"/>
      <c r="CQ121" s="205"/>
      <c r="CR121" s="205"/>
      <c r="CS121" s="205"/>
      <c r="CT121" s="205"/>
    </row>
    <row r="122" spans="2:98" ht="15.75" x14ac:dyDescent="0.25">
      <c r="B122" s="271"/>
      <c r="C122" s="351" t="s">
        <v>20</v>
      </c>
      <c r="D122" s="353" t="s">
        <v>489</v>
      </c>
      <c r="E122" s="231"/>
      <c r="F122" s="231"/>
      <c r="G122" s="231"/>
      <c r="H122" s="231"/>
      <c r="I122" s="81"/>
      <c r="J122" s="81"/>
      <c r="K122" s="81"/>
      <c r="L122" s="81"/>
      <c r="M122" s="272"/>
      <c r="N122" s="213"/>
      <c r="O122" s="17"/>
      <c r="P122" s="17"/>
      <c r="Q122" s="273"/>
      <c r="R122" s="270"/>
      <c r="S122" s="267"/>
      <c r="T122" s="267"/>
      <c r="U122" s="81"/>
      <c r="V122" s="81"/>
      <c r="W122" s="81"/>
      <c r="X122" s="81"/>
      <c r="Y122" s="81"/>
      <c r="Z122" s="81"/>
      <c r="AA122" s="81"/>
      <c r="AB122" s="81"/>
      <c r="AR122" s="77" t="s">
        <v>163</v>
      </c>
    </row>
    <row r="123" spans="2:98" x14ac:dyDescent="0.2">
      <c r="B123" s="82"/>
      <c r="C123" s="274"/>
      <c r="D123" s="274"/>
      <c r="E123" s="81"/>
      <c r="F123" s="81"/>
      <c r="G123" s="81"/>
      <c r="H123" s="81"/>
      <c r="I123" s="81"/>
      <c r="J123" s="81"/>
      <c r="K123" s="81"/>
      <c r="L123" s="81"/>
      <c r="M123" s="275"/>
      <c r="N123" s="275"/>
      <c r="O123" s="11"/>
      <c r="P123" s="11"/>
      <c r="Q123" s="11"/>
      <c r="R123" s="12"/>
      <c r="S123" s="11"/>
      <c r="T123" s="11"/>
      <c r="U123" s="81"/>
      <c r="V123" s="81"/>
      <c r="W123" s="81"/>
      <c r="X123" s="81"/>
      <c r="Y123" s="81"/>
      <c r="Z123" s="81"/>
      <c r="AA123" s="81"/>
      <c r="AB123" s="81"/>
      <c r="AR123" s="77" t="s">
        <v>164</v>
      </c>
    </row>
    <row r="124" spans="2:98" x14ac:dyDescent="0.2">
      <c r="B124" s="82"/>
      <c r="C124" s="274"/>
      <c r="D124" s="274"/>
      <c r="E124" s="81"/>
      <c r="F124" s="81"/>
      <c r="G124" s="81"/>
      <c r="H124" s="81"/>
      <c r="I124" s="81"/>
      <c r="J124" s="81"/>
      <c r="K124" s="81"/>
      <c r="L124" s="81"/>
      <c r="M124" s="18"/>
      <c r="N124" s="11"/>
      <c r="O124" s="19"/>
      <c r="P124" s="11"/>
      <c r="Q124" s="11"/>
      <c r="R124" s="12"/>
      <c r="S124" s="275"/>
      <c r="T124" s="275"/>
      <c r="U124" s="81"/>
      <c r="V124" s="81"/>
      <c r="W124" s="81"/>
      <c r="X124" s="81"/>
      <c r="Y124" s="81"/>
      <c r="Z124" s="81"/>
      <c r="AA124" s="81"/>
      <c r="AB124" s="81"/>
      <c r="AM124" s="276"/>
      <c r="AR124" s="77" t="s">
        <v>165</v>
      </c>
    </row>
    <row r="125" spans="2:98" x14ac:dyDescent="0.2">
      <c r="B125" s="82"/>
      <c r="C125" s="81"/>
      <c r="D125" s="81"/>
      <c r="E125" s="81"/>
      <c r="F125" s="81"/>
      <c r="G125" s="81"/>
      <c r="H125" s="81"/>
      <c r="I125" s="81"/>
      <c r="J125" s="81"/>
      <c r="K125" s="81"/>
      <c r="L125" s="83"/>
      <c r="M125" s="277"/>
      <c r="N125" s="11"/>
      <c r="O125" s="19"/>
      <c r="P125" s="275"/>
      <c r="Q125" s="275"/>
      <c r="R125" s="278"/>
      <c r="S125" s="275"/>
      <c r="T125" s="275"/>
      <c r="U125" s="81"/>
      <c r="V125" s="81"/>
      <c r="W125" s="81"/>
      <c r="X125" s="81"/>
      <c r="Y125" s="81"/>
      <c r="Z125" s="81"/>
      <c r="AA125" s="81"/>
      <c r="AB125" s="81"/>
      <c r="AM125" s="276"/>
      <c r="AR125" s="77" t="s">
        <v>155</v>
      </c>
    </row>
    <row r="126" spans="2:98" x14ac:dyDescent="0.2">
      <c r="B126" s="82"/>
      <c r="C126" s="274"/>
      <c r="D126" s="274"/>
      <c r="E126" s="81"/>
      <c r="F126" s="81"/>
      <c r="G126" s="81"/>
      <c r="H126" s="81"/>
      <c r="I126" s="81"/>
      <c r="J126" s="81"/>
      <c r="K126" s="81"/>
      <c r="L126" s="81"/>
      <c r="M126" s="18"/>
      <c r="N126" s="11"/>
      <c r="O126" s="19"/>
      <c r="P126" s="20"/>
      <c r="Q126" s="11"/>
      <c r="R126" s="12"/>
      <c r="S126" s="275"/>
      <c r="T126" s="275"/>
      <c r="U126" s="81"/>
      <c r="V126" s="81"/>
      <c r="W126" s="81"/>
      <c r="X126" s="81"/>
      <c r="Y126" s="81"/>
      <c r="Z126" s="81"/>
      <c r="AA126" s="81"/>
      <c r="AB126" s="81"/>
      <c r="AM126" s="276"/>
      <c r="AR126" s="77" t="s">
        <v>166</v>
      </c>
    </row>
    <row r="127" spans="2:98" x14ac:dyDescent="0.2">
      <c r="B127" s="82"/>
      <c r="C127" s="274"/>
      <c r="D127" s="274"/>
      <c r="E127" s="81"/>
      <c r="F127" s="81"/>
      <c r="G127" s="81"/>
      <c r="H127" s="81"/>
      <c r="I127" s="81"/>
      <c r="J127" s="81"/>
      <c r="K127" s="81"/>
      <c r="L127" s="81"/>
      <c r="M127" s="18"/>
      <c r="N127" s="11"/>
      <c r="O127" s="19"/>
      <c r="P127" s="20"/>
      <c r="Q127" s="11"/>
      <c r="R127" s="12"/>
      <c r="S127" s="275"/>
      <c r="T127" s="275"/>
      <c r="U127" s="81"/>
      <c r="V127" s="81"/>
      <c r="W127" s="81"/>
      <c r="X127" s="81"/>
      <c r="Y127" s="81"/>
      <c r="Z127" s="81"/>
      <c r="AA127" s="81"/>
      <c r="AB127" s="81"/>
      <c r="AM127" s="276"/>
      <c r="AR127" s="77" t="s">
        <v>167</v>
      </c>
    </row>
    <row r="128" spans="2:98" x14ac:dyDescent="0.2">
      <c r="B128" s="82"/>
      <c r="C128" s="274"/>
      <c r="D128" s="274"/>
      <c r="E128" s="81"/>
      <c r="F128" s="81"/>
      <c r="G128" s="81"/>
      <c r="H128" s="81"/>
      <c r="I128" s="81"/>
      <c r="J128" s="81"/>
      <c r="K128" s="81"/>
      <c r="L128" s="81"/>
      <c r="M128" s="20"/>
      <c r="N128" s="20"/>
      <c r="O128" s="11"/>
      <c r="P128" s="20"/>
      <c r="Q128" s="11"/>
      <c r="R128" s="12"/>
      <c r="S128" s="275"/>
      <c r="T128" s="275"/>
      <c r="U128" s="81"/>
      <c r="V128" s="81"/>
      <c r="W128" s="81"/>
      <c r="X128" s="81"/>
      <c r="Y128" s="81"/>
      <c r="Z128" s="81"/>
      <c r="AA128" s="81"/>
      <c r="AB128" s="81"/>
      <c r="AR128" s="77" t="s">
        <v>168</v>
      </c>
    </row>
    <row r="129" spans="2:44" x14ac:dyDescent="0.2">
      <c r="B129" s="82"/>
      <c r="C129" s="274"/>
      <c r="D129" s="274"/>
      <c r="E129" s="81"/>
      <c r="F129" s="81"/>
      <c r="G129" s="81"/>
      <c r="H129" s="81"/>
      <c r="I129" s="81"/>
      <c r="J129" s="81"/>
      <c r="K129" s="81"/>
      <c r="L129" s="81"/>
      <c r="M129" s="18"/>
      <c r="N129" s="18"/>
      <c r="O129" s="11"/>
      <c r="P129" s="11"/>
      <c r="Q129" s="11"/>
      <c r="R129" s="12"/>
      <c r="S129" s="275"/>
      <c r="T129" s="275"/>
      <c r="U129" s="81"/>
      <c r="V129" s="81"/>
      <c r="W129" s="81"/>
      <c r="X129" s="81"/>
      <c r="Y129" s="81"/>
      <c r="Z129" s="81"/>
      <c r="AA129" s="81"/>
      <c r="AB129" s="81"/>
      <c r="AM129" s="21"/>
      <c r="AR129" s="77" t="s">
        <v>169</v>
      </c>
    </row>
    <row r="130" spans="2:44" x14ac:dyDescent="0.2">
      <c r="B130" s="82"/>
      <c r="C130" s="274"/>
      <c r="D130" s="274"/>
      <c r="E130" s="81"/>
      <c r="F130" s="81"/>
      <c r="G130" s="81"/>
      <c r="H130" s="81"/>
      <c r="I130" s="81"/>
      <c r="J130" s="81"/>
      <c r="K130" s="81"/>
      <c r="L130" s="81"/>
      <c r="M130" s="11"/>
      <c r="N130" s="11"/>
      <c r="O130" s="11"/>
      <c r="P130" s="11"/>
      <c r="Q130" s="11"/>
      <c r="R130" s="12"/>
      <c r="S130" s="275"/>
      <c r="T130" s="275"/>
      <c r="U130" s="81"/>
      <c r="V130" s="81"/>
      <c r="W130" s="81"/>
      <c r="X130" s="81"/>
      <c r="Y130" s="81"/>
      <c r="Z130" s="81"/>
      <c r="AA130" s="81"/>
      <c r="AB130" s="81"/>
      <c r="AM130" s="279"/>
      <c r="AR130" s="77" t="s">
        <v>170</v>
      </c>
    </row>
    <row r="131" spans="2:44" x14ac:dyDescent="0.2">
      <c r="B131" s="82"/>
      <c r="C131" s="274"/>
      <c r="D131" s="274"/>
      <c r="E131" s="81"/>
      <c r="F131" s="81"/>
      <c r="G131" s="81"/>
      <c r="H131" s="81"/>
      <c r="I131" s="81"/>
      <c r="J131" s="81"/>
      <c r="K131" s="81"/>
      <c r="L131" s="81"/>
      <c r="M131" s="11"/>
      <c r="N131" s="11"/>
      <c r="O131" s="11"/>
      <c r="P131" s="11"/>
      <c r="Q131" s="11"/>
      <c r="R131" s="12"/>
      <c r="S131" s="275"/>
      <c r="T131" s="275"/>
      <c r="U131" s="81"/>
      <c r="V131" s="81"/>
      <c r="W131" s="81"/>
      <c r="X131" s="81"/>
      <c r="Y131" s="81"/>
      <c r="Z131" s="81"/>
      <c r="AA131" s="81"/>
      <c r="AB131" s="81"/>
      <c r="AR131" s="77" t="s">
        <v>171</v>
      </c>
    </row>
    <row r="132" spans="2:44" x14ac:dyDescent="0.2">
      <c r="B132" s="82"/>
      <c r="C132" s="274"/>
      <c r="D132" s="274"/>
      <c r="E132" s="81"/>
      <c r="F132" s="81"/>
      <c r="G132" s="81"/>
      <c r="H132" s="81"/>
      <c r="I132" s="81"/>
      <c r="J132" s="81"/>
      <c r="K132" s="81"/>
      <c r="L132" s="81"/>
      <c r="M132" s="11"/>
      <c r="N132" s="11"/>
      <c r="O132" s="11"/>
      <c r="P132" s="11"/>
      <c r="Q132" s="11"/>
      <c r="R132" s="12"/>
      <c r="S132" s="275"/>
      <c r="T132" s="275"/>
      <c r="U132" s="81"/>
      <c r="V132" s="81"/>
      <c r="W132" s="81"/>
      <c r="X132" s="81"/>
      <c r="Y132" s="81"/>
      <c r="Z132" s="81"/>
      <c r="AA132" s="81"/>
      <c r="AB132" s="81"/>
      <c r="AR132" s="77" t="s">
        <v>172</v>
      </c>
    </row>
    <row r="133" spans="2:44" x14ac:dyDescent="0.2">
      <c r="B133" s="82"/>
      <c r="C133" s="274"/>
      <c r="D133" s="274"/>
      <c r="E133" s="81"/>
      <c r="F133" s="81"/>
      <c r="G133" s="81"/>
      <c r="H133" s="81"/>
      <c r="I133" s="81"/>
      <c r="J133" s="81"/>
      <c r="K133" s="81"/>
      <c r="L133" s="81"/>
      <c r="M133" s="11"/>
      <c r="N133" s="11"/>
      <c r="O133" s="11"/>
      <c r="P133" s="11"/>
      <c r="Q133" s="11"/>
      <c r="R133" s="12"/>
      <c r="S133" s="275"/>
      <c r="T133" s="275"/>
      <c r="U133" s="81"/>
      <c r="V133" s="81"/>
      <c r="W133" s="81"/>
      <c r="X133" s="81"/>
      <c r="Y133" s="81"/>
      <c r="Z133" s="81"/>
      <c r="AA133" s="81"/>
      <c r="AB133" s="81"/>
      <c r="AR133" s="77" t="s">
        <v>173</v>
      </c>
    </row>
    <row r="134" spans="2:44" x14ac:dyDescent="0.2">
      <c r="B134" s="82"/>
      <c r="C134" s="274"/>
      <c r="D134" s="274"/>
      <c r="E134" s="81"/>
      <c r="F134" s="81"/>
      <c r="G134" s="81"/>
      <c r="H134" s="81"/>
      <c r="I134" s="81"/>
      <c r="J134" s="81"/>
      <c r="K134" s="81"/>
      <c r="L134" s="81"/>
      <c r="M134" s="11"/>
      <c r="N134" s="11"/>
      <c r="O134" s="11"/>
      <c r="P134" s="11"/>
      <c r="Q134" s="11"/>
      <c r="R134" s="12"/>
      <c r="S134" s="275"/>
      <c r="T134" s="275"/>
      <c r="U134" s="81"/>
      <c r="V134" s="81"/>
      <c r="W134" s="81"/>
      <c r="X134" s="81"/>
      <c r="Y134" s="81"/>
      <c r="Z134" s="81"/>
      <c r="AA134" s="81"/>
      <c r="AB134" s="81"/>
      <c r="AR134" s="77" t="s">
        <v>174</v>
      </c>
    </row>
    <row r="135" spans="2:44" x14ac:dyDescent="0.2">
      <c r="B135" s="82"/>
      <c r="C135" s="274"/>
      <c r="D135" s="274"/>
      <c r="E135" s="81"/>
      <c r="F135" s="81"/>
      <c r="G135" s="81"/>
      <c r="H135" s="81"/>
      <c r="I135" s="81"/>
      <c r="J135" s="81"/>
      <c r="K135" s="81"/>
      <c r="L135" s="81"/>
      <c r="M135" s="11"/>
      <c r="N135" s="11"/>
      <c r="O135" s="11"/>
      <c r="P135" s="11"/>
      <c r="Q135" s="11"/>
      <c r="R135" s="12"/>
      <c r="S135" s="275"/>
      <c r="T135" s="275"/>
      <c r="U135" s="81"/>
      <c r="V135" s="81"/>
      <c r="W135" s="81"/>
      <c r="X135" s="81"/>
      <c r="Y135" s="81"/>
      <c r="Z135" s="81"/>
      <c r="AA135" s="81"/>
      <c r="AB135" s="81"/>
      <c r="AR135" s="77" t="s">
        <v>175</v>
      </c>
    </row>
    <row r="136" spans="2:44" x14ac:dyDescent="0.2">
      <c r="B136" s="82"/>
      <c r="C136" s="274"/>
      <c r="D136" s="274"/>
      <c r="E136" s="81"/>
      <c r="F136" s="81"/>
      <c r="G136" s="81"/>
      <c r="H136" s="81"/>
      <c r="I136" s="81"/>
      <c r="J136" s="81"/>
      <c r="K136" s="81"/>
      <c r="L136" s="81"/>
      <c r="M136" s="11"/>
      <c r="N136" s="11"/>
      <c r="O136" s="11"/>
      <c r="P136" s="11"/>
      <c r="Q136" s="11"/>
      <c r="R136" s="12"/>
      <c r="S136" s="275"/>
      <c r="T136" s="275"/>
      <c r="U136" s="81"/>
      <c r="V136" s="81"/>
      <c r="W136" s="81"/>
      <c r="X136" s="81"/>
      <c r="Y136" s="81"/>
      <c r="Z136" s="81"/>
      <c r="AA136" s="81"/>
      <c r="AB136" s="81"/>
      <c r="AR136" s="77" t="s">
        <v>176</v>
      </c>
    </row>
    <row r="137" spans="2:44" x14ac:dyDescent="0.2">
      <c r="B137" s="82"/>
      <c r="C137" s="274"/>
      <c r="D137" s="274"/>
      <c r="E137" s="81"/>
      <c r="F137" s="81"/>
      <c r="G137" s="81"/>
      <c r="H137" s="81"/>
      <c r="I137" s="81"/>
      <c r="J137" s="81"/>
      <c r="K137" s="81"/>
      <c r="L137" s="81"/>
      <c r="M137" s="11"/>
      <c r="N137" s="11"/>
      <c r="O137" s="11"/>
      <c r="P137" s="11"/>
      <c r="Q137" s="11"/>
      <c r="R137" s="12"/>
      <c r="S137" s="275"/>
      <c r="T137" s="275"/>
      <c r="U137" s="81"/>
      <c r="V137" s="81"/>
      <c r="W137" s="81"/>
      <c r="X137" s="81"/>
      <c r="Y137" s="81"/>
      <c r="Z137" s="81"/>
      <c r="AA137" s="81"/>
      <c r="AB137" s="81"/>
      <c r="AR137" s="77" t="s">
        <v>177</v>
      </c>
    </row>
    <row r="138" spans="2:44" x14ac:dyDescent="0.2">
      <c r="B138" s="82"/>
      <c r="C138" s="274"/>
      <c r="D138" s="274"/>
      <c r="E138" s="81"/>
      <c r="F138" s="81"/>
      <c r="G138" s="81"/>
      <c r="H138" s="81"/>
      <c r="I138" s="81"/>
      <c r="J138" s="81"/>
      <c r="K138" s="81"/>
      <c r="L138" s="81"/>
      <c r="M138" s="11"/>
      <c r="N138" s="11"/>
      <c r="O138" s="11"/>
      <c r="P138" s="11"/>
      <c r="Q138" s="11"/>
      <c r="R138" s="12"/>
      <c r="S138" s="275"/>
      <c r="T138" s="275"/>
      <c r="U138" s="81"/>
      <c r="V138" s="81"/>
      <c r="W138" s="81"/>
      <c r="X138" s="81"/>
      <c r="Y138" s="81"/>
      <c r="Z138" s="81"/>
      <c r="AA138" s="81"/>
      <c r="AB138" s="81"/>
      <c r="AR138" s="77" t="s">
        <v>178</v>
      </c>
    </row>
    <row r="139" spans="2:44" x14ac:dyDescent="0.2">
      <c r="B139" s="82"/>
      <c r="C139" s="274"/>
      <c r="D139" s="274"/>
      <c r="E139" s="81"/>
      <c r="F139" s="81"/>
      <c r="G139" s="81"/>
      <c r="H139" s="81"/>
      <c r="I139" s="81"/>
      <c r="J139" s="81"/>
      <c r="K139" s="81"/>
      <c r="L139" s="81"/>
      <c r="M139" s="11"/>
      <c r="N139" s="11"/>
      <c r="O139" s="11"/>
      <c r="P139" s="11"/>
      <c r="Q139" s="11"/>
      <c r="R139" s="12"/>
      <c r="S139" s="275"/>
      <c r="T139" s="275"/>
      <c r="U139" s="81"/>
      <c r="V139" s="81"/>
      <c r="W139" s="81"/>
      <c r="X139" s="81"/>
      <c r="Y139" s="81"/>
      <c r="Z139" s="81"/>
      <c r="AA139" s="81"/>
      <c r="AB139" s="81"/>
      <c r="AR139" s="77" t="s">
        <v>155</v>
      </c>
    </row>
    <row r="140" spans="2:44" x14ac:dyDescent="0.2">
      <c r="B140" s="82"/>
      <c r="C140" s="274"/>
      <c r="D140" s="274"/>
      <c r="E140" s="81"/>
      <c r="F140" s="81"/>
      <c r="G140" s="81"/>
      <c r="H140" s="81"/>
      <c r="I140" s="81"/>
      <c r="J140" s="81"/>
      <c r="K140" s="81"/>
      <c r="L140" s="81"/>
      <c r="M140" s="11"/>
      <c r="N140" s="11"/>
      <c r="O140" s="11"/>
      <c r="P140" s="11"/>
      <c r="Q140" s="11"/>
      <c r="R140" s="12"/>
      <c r="S140" s="275"/>
      <c r="T140" s="275"/>
      <c r="U140" s="81"/>
      <c r="V140" s="81"/>
      <c r="W140" s="81"/>
      <c r="X140" s="81"/>
      <c r="Y140" s="81"/>
      <c r="Z140" s="81"/>
      <c r="AA140" s="81"/>
      <c r="AB140" s="81"/>
      <c r="AR140" s="77" t="s">
        <v>179</v>
      </c>
    </row>
    <row r="141" spans="2:44" x14ac:dyDescent="0.2">
      <c r="B141" s="82"/>
      <c r="C141" s="274"/>
      <c r="D141" s="274"/>
      <c r="E141" s="81"/>
      <c r="F141" s="81"/>
      <c r="G141" s="81"/>
      <c r="H141" s="81"/>
      <c r="I141" s="81"/>
      <c r="J141" s="81"/>
      <c r="K141" s="81"/>
      <c r="L141" s="81"/>
      <c r="M141" s="11"/>
      <c r="N141" s="11"/>
      <c r="O141" s="11"/>
      <c r="P141" s="11"/>
      <c r="Q141" s="11"/>
      <c r="R141" s="12"/>
      <c r="S141" s="275"/>
      <c r="T141" s="275"/>
      <c r="U141" s="81"/>
      <c r="V141" s="81"/>
      <c r="W141" s="81"/>
      <c r="X141" s="81"/>
      <c r="Y141" s="81"/>
      <c r="Z141" s="81"/>
      <c r="AA141" s="81"/>
      <c r="AB141" s="81"/>
      <c r="AR141" s="77" t="s">
        <v>180</v>
      </c>
    </row>
    <row r="142" spans="2:44" x14ac:dyDescent="0.2">
      <c r="B142" s="82"/>
      <c r="C142" s="274"/>
      <c r="D142" s="274"/>
      <c r="E142" s="81"/>
      <c r="F142" s="81"/>
      <c r="G142" s="81"/>
      <c r="H142" s="81"/>
      <c r="I142" s="81"/>
      <c r="J142" s="81"/>
      <c r="K142" s="81"/>
      <c r="L142" s="81"/>
      <c r="M142" s="11"/>
      <c r="N142" s="11"/>
      <c r="O142" s="11"/>
      <c r="P142" s="11"/>
      <c r="Q142" s="11"/>
      <c r="R142" s="12"/>
      <c r="S142" s="275"/>
      <c r="T142" s="275"/>
      <c r="U142" s="81"/>
      <c r="V142" s="81"/>
      <c r="W142" s="81"/>
      <c r="X142" s="81"/>
      <c r="Y142" s="81"/>
      <c r="Z142" s="81"/>
      <c r="AA142" s="81"/>
      <c r="AB142" s="81"/>
      <c r="AR142" s="77" t="s">
        <v>181</v>
      </c>
    </row>
    <row r="143" spans="2:44" x14ac:dyDescent="0.2">
      <c r="B143" s="82"/>
      <c r="C143" s="274"/>
      <c r="D143" s="274"/>
      <c r="E143" s="81"/>
      <c r="F143" s="81"/>
      <c r="G143" s="81"/>
      <c r="H143" s="81"/>
      <c r="I143" s="81"/>
      <c r="J143" s="81"/>
      <c r="K143" s="81"/>
      <c r="L143" s="81"/>
      <c r="M143" s="11"/>
      <c r="N143" s="11"/>
      <c r="O143" s="11"/>
      <c r="P143" s="11"/>
      <c r="Q143" s="11"/>
      <c r="R143" s="12"/>
      <c r="S143" s="275"/>
      <c r="T143" s="275"/>
      <c r="U143" s="81"/>
      <c r="V143" s="81"/>
      <c r="W143" s="81"/>
      <c r="X143" s="81"/>
      <c r="Y143" s="81"/>
      <c r="Z143" s="81"/>
      <c r="AA143" s="81"/>
      <c r="AB143" s="81"/>
      <c r="AR143" s="77" t="s">
        <v>182</v>
      </c>
    </row>
    <row r="144" spans="2:44" x14ac:dyDescent="0.2">
      <c r="B144" s="82"/>
      <c r="C144" s="274"/>
      <c r="D144" s="274"/>
      <c r="E144" s="81"/>
      <c r="F144" s="81"/>
      <c r="G144" s="81"/>
      <c r="H144" s="81"/>
      <c r="I144" s="81"/>
      <c r="J144" s="81"/>
      <c r="K144" s="81"/>
      <c r="L144" s="81"/>
      <c r="M144" s="11"/>
      <c r="N144" s="11"/>
      <c r="O144" s="11"/>
      <c r="P144" s="11"/>
      <c r="Q144" s="11"/>
      <c r="R144" s="12"/>
      <c r="S144" s="275"/>
      <c r="T144" s="275"/>
      <c r="U144" s="81"/>
      <c r="V144" s="81"/>
      <c r="W144" s="81"/>
      <c r="X144" s="81"/>
      <c r="Y144" s="81"/>
      <c r="Z144" s="81"/>
      <c r="AA144" s="81"/>
      <c r="AB144" s="81"/>
      <c r="AR144" s="77" t="s">
        <v>183</v>
      </c>
    </row>
    <row r="145" spans="2:44" x14ac:dyDescent="0.2">
      <c r="B145" s="82"/>
      <c r="C145" s="274"/>
      <c r="D145" s="274"/>
      <c r="E145" s="81"/>
      <c r="F145" s="81"/>
      <c r="G145" s="81"/>
      <c r="H145" s="81"/>
      <c r="I145" s="81"/>
      <c r="J145" s="81"/>
      <c r="K145" s="81"/>
      <c r="L145" s="81"/>
      <c r="M145" s="11"/>
      <c r="N145" s="11"/>
      <c r="O145" s="11"/>
      <c r="P145" s="11"/>
      <c r="Q145" s="11"/>
      <c r="R145" s="12"/>
      <c r="S145" s="275"/>
      <c r="T145" s="275"/>
      <c r="U145" s="81"/>
      <c r="V145" s="81"/>
      <c r="W145" s="81"/>
      <c r="X145" s="81"/>
      <c r="Y145" s="81"/>
      <c r="Z145" s="81"/>
      <c r="AA145" s="81"/>
      <c r="AB145" s="81"/>
      <c r="AR145" s="77" t="s">
        <v>184</v>
      </c>
    </row>
    <row r="146" spans="2:44" x14ac:dyDescent="0.2">
      <c r="B146" s="82"/>
      <c r="C146" s="274"/>
      <c r="D146" s="274"/>
      <c r="E146" s="81"/>
      <c r="F146" s="81"/>
      <c r="G146" s="81"/>
      <c r="H146" s="81"/>
      <c r="I146" s="81"/>
      <c r="J146" s="81"/>
      <c r="K146" s="81"/>
      <c r="L146" s="81"/>
      <c r="M146" s="11"/>
      <c r="N146" s="11"/>
      <c r="O146" s="11"/>
      <c r="P146" s="11"/>
      <c r="Q146" s="11"/>
      <c r="R146" s="12"/>
      <c r="S146" s="275"/>
      <c r="T146" s="275"/>
      <c r="U146" s="81"/>
      <c r="V146" s="81"/>
      <c r="W146" s="81"/>
      <c r="X146" s="81"/>
      <c r="Y146" s="81"/>
      <c r="Z146" s="81"/>
      <c r="AA146" s="81"/>
      <c r="AB146" s="81"/>
      <c r="AR146" s="77" t="s">
        <v>185</v>
      </c>
    </row>
    <row r="147" spans="2:44" x14ac:dyDescent="0.2">
      <c r="B147" s="82"/>
      <c r="C147" s="274"/>
      <c r="D147" s="274"/>
      <c r="E147" s="81"/>
      <c r="F147" s="81"/>
      <c r="G147" s="81"/>
      <c r="H147" s="81"/>
      <c r="I147" s="81"/>
      <c r="J147" s="81"/>
      <c r="K147" s="81"/>
      <c r="L147" s="81"/>
      <c r="M147" s="11"/>
      <c r="N147" s="11"/>
      <c r="O147" s="11"/>
      <c r="P147" s="11"/>
      <c r="Q147" s="11"/>
      <c r="R147" s="12"/>
      <c r="S147" s="275"/>
      <c r="T147" s="275"/>
      <c r="U147" s="81"/>
      <c r="V147" s="81"/>
      <c r="W147" s="81"/>
      <c r="X147" s="81"/>
      <c r="Y147" s="81"/>
      <c r="Z147" s="81"/>
      <c r="AA147" s="81"/>
      <c r="AB147" s="81"/>
      <c r="AR147" s="77" t="s">
        <v>186</v>
      </c>
    </row>
    <row r="148" spans="2:44" x14ac:dyDescent="0.2">
      <c r="B148" s="82"/>
      <c r="C148" s="274"/>
      <c r="D148" s="274"/>
      <c r="E148" s="81"/>
      <c r="F148" s="81"/>
      <c r="G148" s="81"/>
      <c r="H148" s="81"/>
      <c r="I148" s="81"/>
      <c r="J148" s="81"/>
      <c r="K148" s="81"/>
      <c r="L148" s="81"/>
      <c r="M148" s="11"/>
      <c r="N148" s="11"/>
      <c r="O148" s="11"/>
      <c r="P148" s="11"/>
      <c r="Q148" s="11"/>
      <c r="R148" s="12"/>
      <c r="S148" s="275"/>
      <c r="T148" s="275"/>
      <c r="U148" s="81"/>
      <c r="V148" s="81"/>
      <c r="W148" s="81"/>
      <c r="X148" s="81"/>
      <c r="Y148" s="81"/>
      <c r="Z148" s="81"/>
      <c r="AA148" s="81"/>
      <c r="AB148" s="81"/>
      <c r="AR148" s="77" t="s">
        <v>187</v>
      </c>
    </row>
    <row r="149" spans="2:44" x14ac:dyDescent="0.2">
      <c r="B149" s="82"/>
      <c r="C149" s="274"/>
      <c r="D149" s="274"/>
      <c r="E149" s="81"/>
      <c r="F149" s="81"/>
      <c r="G149" s="81"/>
      <c r="H149" s="81"/>
      <c r="I149" s="81"/>
      <c r="J149" s="81"/>
      <c r="K149" s="81"/>
      <c r="L149" s="81"/>
      <c r="M149" s="11"/>
      <c r="N149" s="11"/>
      <c r="O149" s="11"/>
      <c r="P149" s="11"/>
      <c r="Q149" s="11"/>
      <c r="R149" s="12"/>
      <c r="S149" s="275"/>
      <c r="T149" s="275"/>
      <c r="U149" s="81"/>
      <c r="V149" s="81"/>
      <c r="W149" s="81"/>
      <c r="X149" s="81"/>
      <c r="Y149" s="81"/>
      <c r="Z149" s="81"/>
      <c r="AA149" s="81"/>
      <c r="AB149" s="81"/>
      <c r="AR149" s="77" t="s">
        <v>188</v>
      </c>
    </row>
    <row r="150" spans="2:44" x14ac:dyDescent="0.2">
      <c r="B150" s="82"/>
      <c r="C150" s="274"/>
      <c r="D150" s="274"/>
      <c r="E150" s="81"/>
      <c r="F150" s="81"/>
      <c r="G150" s="81"/>
      <c r="H150" s="81"/>
      <c r="I150" s="81"/>
      <c r="J150" s="81"/>
      <c r="K150" s="81"/>
      <c r="L150" s="81"/>
      <c r="M150" s="11"/>
      <c r="N150" s="11"/>
      <c r="O150" s="11"/>
      <c r="P150" s="11"/>
      <c r="Q150" s="11"/>
      <c r="R150" s="12"/>
      <c r="S150" s="275"/>
      <c r="T150" s="275"/>
      <c r="U150" s="81"/>
      <c r="V150" s="81"/>
      <c r="W150" s="81"/>
      <c r="X150" s="81"/>
      <c r="Y150" s="81"/>
      <c r="Z150" s="81"/>
      <c r="AA150" s="81"/>
      <c r="AB150" s="81"/>
      <c r="AR150" s="77" t="s">
        <v>189</v>
      </c>
    </row>
    <row r="151" spans="2:44" x14ac:dyDescent="0.2">
      <c r="B151" s="82"/>
      <c r="C151" s="274"/>
      <c r="D151" s="274"/>
      <c r="E151" s="81"/>
      <c r="F151" s="81"/>
      <c r="G151" s="81"/>
      <c r="H151" s="81"/>
      <c r="I151" s="81"/>
      <c r="J151" s="81"/>
      <c r="K151" s="81"/>
      <c r="L151" s="81"/>
      <c r="M151" s="11"/>
      <c r="N151" s="11"/>
      <c r="O151" s="11"/>
      <c r="P151" s="11"/>
      <c r="Q151" s="11"/>
      <c r="R151" s="12"/>
      <c r="S151" s="275"/>
      <c r="T151" s="275"/>
      <c r="U151" s="81"/>
      <c r="V151" s="81"/>
      <c r="W151" s="81"/>
      <c r="X151" s="81"/>
      <c r="Y151" s="81"/>
      <c r="Z151" s="81"/>
      <c r="AA151" s="81"/>
      <c r="AB151" s="81"/>
      <c r="AR151" s="77" t="s">
        <v>190</v>
      </c>
    </row>
    <row r="152" spans="2:44" x14ac:dyDescent="0.2">
      <c r="B152" s="82"/>
      <c r="C152" s="274"/>
      <c r="D152" s="274"/>
      <c r="E152" s="81"/>
      <c r="F152" s="81"/>
      <c r="G152" s="81"/>
      <c r="H152" s="81"/>
      <c r="I152" s="81"/>
      <c r="J152" s="81"/>
      <c r="K152" s="81"/>
      <c r="L152" s="81"/>
      <c r="M152" s="11"/>
      <c r="N152" s="11"/>
      <c r="O152" s="11"/>
      <c r="P152" s="11"/>
      <c r="Q152" s="11"/>
      <c r="R152" s="12"/>
      <c r="S152" s="275"/>
      <c r="T152" s="275"/>
      <c r="U152" s="81"/>
      <c r="V152" s="81"/>
      <c r="W152" s="81"/>
      <c r="X152" s="81"/>
      <c r="Y152" s="81"/>
      <c r="Z152" s="81"/>
      <c r="AA152" s="81"/>
      <c r="AB152" s="81"/>
      <c r="AR152" s="77" t="s">
        <v>191</v>
      </c>
    </row>
    <row r="153" spans="2:44" x14ac:dyDescent="0.2">
      <c r="B153" s="82"/>
      <c r="C153" s="274"/>
      <c r="D153" s="274"/>
      <c r="E153" s="81"/>
      <c r="F153" s="81"/>
      <c r="G153" s="81"/>
      <c r="H153" s="81"/>
      <c r="I153" s="81"/>
      <c r="J153" s="81"/>
      <c r="K153" s="81"/>
      <c r="L153" s="81"/>
      <c r="M153" s="11"/>
      <c r="N153" s="11"/>
      <c r="O153" s="11"/>
      <c r="P153" s="11"/>
      <c r="Q153" s="11"/>
      <c r="R153" s="12"/>
      <c r="S153" s="275"/>
      <c r="T153" s="275"/>
      <c r="U153" s="81"/>
      <c r="V153" s="81"/>
      <c r="W153" s="81"/>
      <c r="X153" s="81"/>
      <c r="Y153" s="81"/>
      <c r="Z153" s="81"/>
      <c r="AA153" s="81"/>
      <c r="AB153" s="81"/>
      <c r="AR153" s="77" t="s">
        <v>192</v>
      </c>
    </row>
    <row r="154" spans="2:44" x14ac:dyDescent="0.2">
      <c r="B154" s="82"/>
      <c r="C154" s="274"/>
      <c r="D154" s="274"/>
      <c r="E154" s="81"/>
      <c r="F154" s="81"/>
      <c r="G154" s="81"/>
      <c r="H154" s="81"/>
      <c r="I154" s="81"/>
      <c r="J154" s="81"/>
      <c r="K154" s="81"/>
      <c r="L154" s="81"/>
      <c r="M154" s="11"/>
      <c r="N154" s="11"/>
      <c r="O154" s="11"/>
      <c r="P154" s="11"/>
      <c r="Q154" s="11"/>
      <c r="R154" s="12"/>
      <c r="S154" s="275"/>
      <c r="T154" s="275"/>
      <c r="U154" s="81"/>
      <c r="V154" s="81"/>
      <c r="W154" s="81"/>
      <c r="X154" s="81"/>
      <c r="Y154" s="81"/>
      <c r="Z154" s="81"/>
      <c r="AA154" s="81"/>
      <c r="AB154" s="81"/>
      <c r="AR154" s="77" t="s">
        <v>193</v>
      </c>
    </row>
    <row r="155" spans="2:44" x14ac:dyDescent="0.2">
      <c r="B155" s="82"/>
      <c r="C155" s="274"/>
      <c r="D155" s="274"/>
      <c r="E155" s="81"/>
      <c r="F155" s="81"/>
      <c r="G155" s="81"/>
      <c r="H155" s="81"/>
      <c r="I155" s="81"/>
      <c r="J155" s="81"/>
      <c r="K155" s="81"/>
      <c r="L155" s="81"/>
      <c r="M155" s="11"/>
      <c r="N155" s="11"/>
      <c r="O155" s="11"/>
      <c r="P155" s="11"/>
      <c r="Q155" s="11"/>
      <c r="R155" s="12"/>
      <c r="S155" s="275"/>
      <c r="T155" s="275"/>
      <c r="U155" s="81"/>
      <c r="V155" s="81"/>
      <c r="W155" s="81"/>
      <c r="X155" s="81"/>
      <c r="Y155" s="81"/>
      <c r="Z155" s="81"/>
      <c r="AA155" s="81"/>
      <c r="AB155" s="81"/>
      <c r="AR155" s="77" t="s">
        <v>194</v>
      </c>
    </row>
    <row r="156" spans="2:44" x14ac:dyDescent="0.2">
      <c r="B156" s="82"/>
      <c r="C156" s="274"/>
      <c r="D156" s="274"/>
      <c r="E156" s="81"/>
      <c r="F156" s="81"/>
      <c r="G156" s="81"/>
      <c r="H156" s="81"/>
      <c r="I156" s="81"/>
      <c r="J156" s="81"/>
      <c r="K156" s="81"/>
      <c r="L156" s="81"/>
      <c r="M156" s="11"/>
      <c r="N156" s="11"/>
      <c r="O156" s="11"/>
      <c r="P156" s="11"/>
      <c r="Q156" s="11"/>
      <c r="R156" s="12"/>
      <c r="S156" s="275"/>
      <c r="T156" s="275"/>
      <c r="U156" s="81"/>
      <c r="V156" s="81"/>
      <c r="W156" s="81"/>
      <c r="X156" s="81"/>
      <c r="Y156" s="81"/>
      <c r="Z156" s="81"/>
      <c r="AA156" s="81"/>
      <c r="AB156" s="81"/>
      <c r="AR156" s="77" t="s">
        <v>155</v>
      </c>
    </row>
    <row r="157" spans="2:44" x14ac:dyDescent="0.2">
      <c r="B157" s="82"/>
      <c r="C157" s="274"/>
      <c r="D157" s="274"/>
      <c r="E157" s="81"/>
      <c r="F157" s="81"/>
      <c r="G157" s="81"/>
      <c r="H157" s="81"/>
      <c r="I157" s="81"/>
      <c r="J157" s="81"/>
      <c r="K157" s="81"/>
      <c r="L157" s="81"/>
      <c r="M157" s="11"/>
      <c r="N157" s="11"/>
      <c r="O157" s="11"/>
      <c r="P157" s="11"/>
      <c r="Q157" s="11"/>
      <c r="R157" s="12"/>
      <c r="S157" s="275"/>
      <c r="T157" s="275"/>
      <c r="U157" s="81"/>
      <c r="V157" s="81"/>
      <c r="W157" s="81"/>
      <c r="X157" s="81"/>
      <c r="Y157" s="81"/>
      <c r="Z157" s="81"/>
      <c r="AA157" s="81"/>
      <c r="AB157" s="81"/>
      <c r="AR157" s="77" t="s">
        <v>195</v>
      </c>
    </row>
    <row r="158" spans="2:44" x14ac:dyDescent="0.2">
      <c r="B158" s="82"/>
      <c r="C158" s="274"/>
      <c r="D158" s="274"/>
      <c r="E158" s="81"/>
      <c r="F158" s="81"/>
      <c r="G158" s="81"/>
      <c r="H158" s="81"/>
      <c r="I158" s="81"/>
      <c r="J158" s="81"/>
      <c r="K158" s="81"/>
      <c r="L158" s="81"/>
      <c r="M158" s="11"/>
      <c r="N158" s="11"/>
      <c r="O158" s="11"/>
      <c r="P158" s="11"/>
      <c r="Q158" s="11"/>
      <c r="R158" s="12"/>
      <c r="S158" s="275"/>
      <c r="T158" s="275"/>
      <c r="U158" s="81"/>
      <c r="V158" s="81"/>
      <c r="W158" s="81"/>
      <c r="X158" s="81"/>
      <c r="Y158" s="81"/>
      <c r="Z158" s="81"/>
      <c r="AA158" s="81"/>
      <c r="AB158" s="81"/>
      <c r="AR158" s="77" t="s">
        <v>196</v>
      </c>
    </row>
    <row r="159" spans="2:44" x14ac:dyDescent="0.2">
      <c r="B159" s="82"/>
      <c r="C159" s="274"/>
      <c r="D159" s="274"/>
      <c r="E159" s="81"/>
      <c r="F159" s="81"/>
      <c r="G159" s="81"/>
      <c r="H159" s="81"/>
      <c r="I159" s="81"/>
      <c r="J159" s="81"/>
      <c r="K159" s="81"/>
      <c r="L159" s="81"/>
      <c r="M159" s="11"/>
      <c r="N159" s="11"/>
      <c r="O159" s="11"/>
      <c r="P159" s="11"/>
      <c r="Q159" s="11"/>
      <c r="R159" s="12"/>
      <c r="S159" s="275"/>
      <c r="T159" s="275"/>
      <c r="U159" s="81"/>
      <c r="V159" s="81"/>
      <c r="W159" s="81"/>
      <c r="X159" s="81"/>
      <c r="Y159" s="81"/>
      <c r="Z159" s="81"/>
      <c r="AA159" s="81"/>
      <c r="AB159" s="81"/>
      <c r="AR159" s="77" t="s">
        <v>197</v>
      </c>
    </row>
    <row r="160" spans="2:44" x14ac:dyDescent="0.2">
      <c r="B160" s="82"/>
      <c r="C160" s="274"/>
      <c r="D160" s="274"/>
      <c r="E160" s="81"/>
      <c r="F160" s="81"/>
      <c r="G160" s="81"/>
      <c r="H160" s="81"/>
      <c r="I160" s="81"/>
      <c r="J160" s="81"/>
      <c r="K160" s="81"/>
      <c r="L160" s="81"/>
      <c r="M160" s="11"/>
      <c r="N160" s="11"/>
      <c r="O160" s="11"/>
      <c r="P160" s="11"/>
      <c r="Q160" s="11"/>
      <c r="R160" s="12"/>
      <c r="S160" s="275"/>
      <c r="T160" s="275"/>
      <c r="U160" s="81"/>
      <c r="V160" s="81"/>
      <c r="W160" s="81"/>
      <c r="X160" s="81"/>
      <c r="Y160" s="81"/>
      <c r="Z160" s="81"/>
      <c r="AA160" s="81"/>
      <c r="AB160" s="81"/>
      <c r="AR160" s="77" t="s">
        <v>198</v>
      </c>
    </row>
    <row r="161" spans="2:44" x14ac:dyDescent="0.2">
      <c r="B161" s="82"/>
      <c r="C161" s="274"/>
      <c r="D161" s="274"/>
      <c r="E161" s="81"/>
      <c r="F161" s="81"/>
      <c r="G161" s="81"/>
      <c r="H161" s="81"/>
      <c r="I161" s="81"/>
      <c r="J161" s="81"/>
      <c r="K161" s="81"/>
      <c r="L161" s="81"/>
      <c r="M161" s="11"/>
      <c r="N161" s="11"/>
      <c r="O161" s="11"/>
      <c r="P161" s="11"/>
      <c r="Q161" s="11"/>
      <c r="R161" s="12"/>
      <c r="S161" s="275"/>
      <c r="T161" s="275"/>
      <c r="U161" s="81"/>
      <c r="V161" s="81"/>
      <c r="W161" s="81"/>
      <c r="X161" s="81"/>
      <c r="Y161" s="81"/>
      <c r="Z161" s="81"/>
      <c r="AA161" s="81"/>
      <c r="AB161" s="81"/>
      <c r="AR161" s="77" t="s">
        <v>199</v>
      </c>
    </row>
    <row r="162" spans="2:44" x14ac:dyDescent="0.2">
      <c r="B162" s="82"/>
      <c r="C162" s="274"/>
      <c r="D162" s="274"/>
      <c r="E162" s="81"/>
      <c r="F162" s="81"/>
      <c r="G162" s="81"/>
      <c r="H162" s="81"/>
      <c r="I162" s="81"/>
      <c r="J162" s="81"/>
      <c r="K162" s="81"/>
      <c r="L162" s="81"/>
      <c r="M162" s="11"/>
      <c r="N162" s="11"/>
      <c r="O162" s="11"/>
      <c r="P162" s="11"/>
      <c r="Q162" s="11"/>
      <c r="R162" s="12"/>
      <c r="S162" s="275"/>
      <c r="T162" s="275"/>
      <c r="U162" s="81"/>
      <c r="V162" s="81"/>
      <c r="W162" s="81"/>
      <c r="X162" s="81"/>
      <c r="Y162" s="81"/>
      <c r="Z162" s="81"/>
      <c r="AA162" s="81"/>
      <c r="AB162" s="81"/>
      <c r="AR162" s="77" t="s">
        <v>200</v>
      </c>
    </row>
    <row r="163" spans="2:44" x14ac:dyDescent="0.2">
      <c r="B163" s="82"/>
      <c r="C163" s="274"/>
      <c r="D163" s="274"/>
      <c r="E163" s="81"/>
      <c r="F163" s="81"/>
      <c r="G163" s="81"/>
      <c r="H163" s="81"/>
      <c r="I163" s="81"/>
      <c r="J163" s="81"/>
      <c r="K163" s="81"/>
      <c r="L163" s="81"/>
      <c r="M163" s="11"/>
      <c r="N163" s="11"/>
      <c r="O163" s="11"/>
      <c r="P163" s="11"/>
      <c r="Q163" s="11"/>
      <c r="R163" s="12"/>
      <c r="S163" s="275"/>
      <c r="T163" s="275"/>
      <c r="U163" s="81"/>
      <c r="V163" s="81"/>
      <c r="W163" s="81"/>
      <c r="X163" s="81"/>
      <c r="Y163" s="81"/>
      <c r="Z163" s="81"/>
      <c r="AA163" s="81"/>
      <c r="AB163" s="81"/>
      <c r="AR163" s="77" t="s">
        <v>201</v>
      </c>
    </row>
    <row r="164" spans="2:44" x14ac:dyDescent="0.2">
      <c r="B164" s="82"/>
      <c r="C164" s="274"/>
      <c r="D164" s="274"/>
      <c r="E164" s="81"/>
      <c r="F164" s="81"/>
      <c r="G164" s="81"/>
      <c r="H164" s="81"/>
      <c r="I164" s="81"/>
      <c r="J164" s="81"/>
      <c r="K164" s="81"/>
      <c r="L164" s="81"/>
      <c r="M164" s="11"/>
      <c r="N164" s="11"/>
      <c r="O164" s="11"/>
      <c r="P164" s="11"/>
      <c r="Q164" s="11"/>
      <c r="R164" s="12"/>
      <c r="S164" s="275"/>
      <c r="T164" s="275"/>
      <c r="U164" s="81"/>
      <c r="V164" s="81"/>
      <c r="W164" s="81"/>
      <c r="X164" s="81"/>
      <c r="Y164" s="81"/>
      <c r="Z164" s="81"/>
      <c r="AA164" s="81"/>
      <c r="AB164" s="81"/>
      <c r="AR164" s="77" t="s">
        <v>202</v>
      </c>
    </row>
    <row r="165" spans="2:44" x14ac:dyDescent="0.2">
      <c r="AR165" s="77" t="s">
        <v>203</v>
      </c>
    </row>
    <row r="166" spans="2:44" x14ac:dyDescent="0.2">
      <c r="AR166" s="77" t="s">
        <v>204</v>
      </c>
    </row>
    <row r="167" spans="2:44" x14ac:dyDescent="0.2">
      <c r="AR167" s="77" t="s">
        <v>205</v>
      </c>
    </row>
    <row r="168" spans="2:44" x14ac:dyDescent="0.2">
      <c r="AR168" s="77" t="s">
        <v>206</v>
      </c>
    </row>
    <row r="169" spans="2:44" x14ac:dyDescent="0.2">
      <c r="AR169" s="77" t="s">
        <v>207</v>
      </c>
    </row>
    <row r="170" spans="2:44" x14ac:dyDescent="0.2">
      <c r="AR170" s="77" t="s">
        <v>208</v>
      </c>
    </row>
    <row r="171" spans="2:44" x14ac:dyDescent="0.2">
      <c r="AR171" s="77" t="s">
        <v>209</v>
      </c>
    </row>
    <row r="172" spans="2:44" x14ac:dyDescent="0.2">
      <c r="AR172" s="77" t="s">
        <v>210</v>
      </c>
    </row>
    <row r="173" spans="2:44" x14ac:dyDescent="0.2">
      <c r="AR173" s="77" t="s">
        <v>155</v>
      </c>
    </row>
    <row r="174" spans="2:44" x14ac:dyDescent="0.2">
      <c r="AR174" s="77" t="s">
        <v>211</v>
      </c>
    </row>
    <row r="175" spans="2:44" x14ac:dyDescent="0.2">
      <c r="AR175" s="77" t="s">
        <v>212</v>
      </c>
    </row>
    <row r="176" spans="2:44" x14ac:dyDescent="0.2">
      <c r="AR176" s="77" t="s">
        <v>213</v>
      </c>
    </row>
    <row r="177" spans="44:44" x14ac:dyDescent="0.2">
      <c r="AR177" s="77" t="s">
        <v>214</v>
      </c>
    </row>
    <row r="178" spans="44:44" x14ac:dyDescent="0.2">
      <c r="AR178" s="77" t="s">
        <v>215</v>
      </c>
    </row>
    <row r="179" spans="44:44" x14ac:dyDescent="0.2">
      <c r="AR179" s="77" t="s">
        <v>216</v>
      </c>
    </row>
    <row r="180" spans="44:44" x14ac:dyDescent="0.2">
      <c r="AR180" s="77" t="s">
        <v>217</v>
      </c>
    </row>
    <row r="181" spans="44:44" x14ac:dyDescent="0.2">
      <c r="AR181" s="77" t="s">
        <v>218</v>
      </c>
    </row>
    <row r="182" spans="44:44" x14ac:dyDescent="0.2">
      <c r="AR182" s="77" t="s">
        <v>219</v>
      </c>
    </row>
    <row r="183" spans="44:44" x14ac:dyDescent="0.2">
      <c r="AR183" s="77" t="s">
        <v>220</v>
      </c>
    </row>
    <row r="184" spans="44:44" x14ac:dyDescent="0.2">
      <c r="AR184" s="77" t="s">
        <v>221</v>
      </c>
    </row>
    <row r="185" spans="44:44" x14ac:dyDescent="0.2">
      <c r="AR185" s="77" t="s">
        <v>222</v>
      </c>
    </row>
    <row r="186" spans="44:44" x14ac:dyDescent="0.2">
      <c r="AR186" s="77" t="s">
        <v>223</v>
      </c>
    </row>
    <row r="187" spans="44:44" x14ac:dyDescent="0.2">
      <c r="AR187" s="77" t="s">
        <v>224</v>
      </c>
    </row>
    <row r="188" spans="44:44" x14ac:dyDescent="0.2">
      <c r="AR188" s="77" t="s">
        <v>225</v>
      </c>
    </row>
    <row r="189" spans="44:44" x14ac:dyDescent="0.2">
      <c r="AR189" s="77" t="s">
        <v>226</v>
      </c>
    </row>
    <row r="190" spans="44:44" x14ac:dyDescent="0.2">
      <c r="AR190" s="77" t="s">
        <v>227</v>
      </c>
    </row>
    <row r="191" spans="44:44" x14ac:dyDescent="0.2">
      <c r="AR191" s="77" t="s">
        <v>228</v>
      </c>
    </row>
    <row r="192" spans="44:44" x14ac:dyDescent="0.2">
      <c r="AR192" s="77" t="s">
        <v>229</v>
      </c>
    </row>
    <row r="193" spans="44:44" x14ac:dyDescent="0.2">
      <c r="AR193" s="77" t="s">
        <v>155</v>
      </c>
    </row>
    <row r="194" spans="44:44" x14ac:dyDescent="0.2">
      <c r="AR194" s="77" t="s">
        <v>230</v>
      </c>
    </row>
    <row r="195" spans="44:44" x14ac:dyDescent="0.2">
      <c r="AR195" s="77" t="s">
        <v>231</v>
      </c>
    </row>
    <row r="196" spans="44:44" x14ac:dyDescent="0.2">
      <c r="AR196" s="77" t="s">
        <v>232</v>
      </c>
    </row>
    <row r="197" spans="44:44" x14ac:dyDescent="0.2">
      <c r="AR197" s="77" t="s">
        <v>233</v>
      </c>
    </row>
    <row r="198" spans="44:44" x14ac:dyDescent="0.2">
      <c r="AR198" s="77" t="s">
        <v>234</v>
      </c>
    </row>
    <row r="199" spans="44:44" x14ac:dyDescent="0.2">
      <c r="AR199" s="77" t="s">
        <v>235</v>
      </c>
    </row>
    <row r="200" spans="44:44" x14ac:dyDescent="0.2">
      <c r="AR200" s="77" t="s">
        <v>236</v>
      </c>
    </row>
    <row r="201" spans="44:44" x14ac:dyDescent="0.2">
      <c r="AR201" s="77" t="s">
        <v>237</v>
      </c>
    </row>
    <row r="202" spans="44:44" x14ac:dyDescent="0.2">
      <c r="AR202" s="77" t="s">
        <v>238</v>
      </c>
    </row>
    <row r="203" spans="44:44" x14ac:dyDescent="0.2">
      <c r="AR203" s="77" t="s">
        <v>239</v>
      </c>
    </row>
    <row r="204" spans="44:44" x14ac:dyDescent="0.2">
      <c r="AR204" s="77" t="s">
        <v>240</v>
      </c>
    </row>
    <row r="205" spans="44:44" x14ac:dyDescent="0.2">
      <c r="AR205" s="77" t="s">
        <v>241</v>
      </c>
    </row>
    <row r="206" spans="44:44" x14ac:dyDescent="0.2">
      <c r="AR206" s="77" t="s">
        <v>242</v>
      </c>
    </row>
    <row r="207" spans="44:44" x14ac:dyDescent="0.2">
      <c r="AR207" s="77" t="s">
        <v>243</v>
      </c>
    </row>
    <row r="208" spans="44:44" x14ac:dyDescent="0.2">
      <c r="AR208" s="77" t="s">
        <v>244</v>
      </c>
    </row>
    <row r="209" spans="44:44" x14ac:dyDescent="0.2">
      <c r="AR209" s="77" t="s">
        <v>245</v>
      </c>
    </row>
    <row r="210" spans="44:44" x14ac:dyDescent="0.2">
      <c r="AR210" s="77" t="s">
        <v>246</v>
      </c>
    </row>
    <row r="211" spans="44:44" x14ac:dyDescent="0.2">
      <c r="AR211" s="77" t="s">
        <v>247</v>
      </c>
    </row>
    <row r="212" spans="44:44" x14ac:dyDescent="0.2">
      <c r="AR212" s="77" t="s">
        <v>248</v>
      </c>
    </row>
    <row r="213" spans="44:44" x14ac:dyDescent="0.2">
      <c r="AR213" s="77" t="s">
        <v>249</v>
      </c>
    </row>
    <row r="214" spans="44:44" x14ac:dyDescent="0.2">
      <c r="AR214" s="77" t="s">
        <v>250</v>
      </c>
    </row>
    <row r="215" spans="44:44" x14ac:dyDescent="0.2">
      <c r="AR215" s="77" t="s">
        <v>251</v>
      </c>
    </row>
    <row r="216" spans="44:44" x14ac:dyDescent="0.2">
      <c r="AR216" s="77" t="s">
        <v>252</v>
      </c>
    </row>
    <row r="217" spans="44:44" x14ac:dyDescent="0.2">
      <c r="AR217" s="77" t="s">
        <v>253</v>
      </c>
    </row>
    <row r="218" spans="44:44" x14ac:dyDescent="0.2">
      <c r="AR218" s="77" t="s">
        <v>254</v>
      </c>
    </row>
    <row r="219" spans="44:44" x14ac:dyDescent="0.2">
      <c r="AR219" s="77" t="s">
        <v>255</v>
      </c>
    </row>
    <row r="220" spans="44:44" x14ac:dyDescent="0.2">
      <c r="AR220" s="77" t="s">
        <v>256</v>
      </c>
    </row>
    <row r="221" spans="44:44" x14ac:dyDescent="0.2">
      <c r="AR221" s="77" t="s">
        <v>257</v>
      </c>
    </row>
    <row r="222" spans="44:44" x14ac:dyDescent="0.2">
      <c r="AR222" s="77" t="s">
        <v>258</v>
      </c>
    </row>
    <row r="223" spans="44:44" x14ac:dyDescent="0.2">
      <c r="AR223" s="77" t="s">
        <v>259</v>
      </c>
    </row>
    <row r="224" spans="44:44" x14ac:dyDescent="0.2">
      <c r="AR224" s="77" t="s">
        <v>260</v>
      </c>
    </row>
    <row r="225" spans="44:44" x14ac:dyDescent="0.2">
      <c r="AR225" s="77" t="s">
        <v>261</v>
      </c>
    </row>
    <row r="226" spans="44:44" x14ac:dyDescent="0.2">
      <c r="AR226" s="77" t="s">
        <v>262</v>
      </c>
    </row>
    <row r="227" spans="44:44" x14ac:dyDescent="0.2">
      <c r="AR227" s="77" t="s">
        <v>263</v>
      </c>
    </row>
    <row r="228" spans="44:44" x14ac:dyDescent="0.2">
      <c r="AR228" s="77" t="s">
        <v>264</v>
      </c>
    </row>
    <row r="229" spans="44:44" x14ac:dyDescent="0.2">
      <c r="AR229" s="77" t="s">
        <v>265</v>
      </c>
    </row>
    <row r="230" spans="44:44" x14ac:dyDescent="0.2">
      <c r="AR230" s="77" t="s">
        <v>155</v>
      </c>
    </row>
    <row r="231" spans="44:44" x14ac:dyDescent="0.2">
      <c r="AR231" s="77" t="s">
        <v>266</v>
      </c>
    </row>
    <row r="232" spans="44:44" x14ac:dyDescent="0.2">
      <c r="AR232" s="77" t="s">
        <v>267</v>
      </c>
    </row>
    <row r="233" spans="44:44" x14ac:dyDescent="0.2">
      <c r="AR233" s="77" t="s">
        <v>268</v>
      </c>
    </row>
    <row r="234" spans="44:44" x14ac:dyDescent="0.2">
      <c r="AR234" s="77" t="s">
        <v>269</v>
      </c>
    </row>
    <row r="235" spans="44:44" x14ac:dyDescent="0.2">
      <c r="AR235" s="77" t="s">
        <v>270</v>
      </c>
    </row>
    <row r="236" spans="44:44" x14ac:dyDescent="0.2">
      <c r="AR236" s="77" t="s">
        <v>271</v>
      </c>
    </row>
    <row r="237" spans="44:44" x14ac:dyDescent="0.2">
      <c r="AR237" s="77" t="s">
        <v>272</v>
      </c>
    </row>
    <row r="238" spans="44:44" x14ac:dyDescent="0.2">
      <c r="AR238" s="77" t="s">
        <v>273</v>
      </c>
    </row>
    <row r="239" spans="44:44" x14ac:dyDescent="0.2">
      <c r="AR239" s="77" t="s">
        <v>274</v>
      </c>
    </row>
    <row r="240" spans="44:44" x14ac:dyDescent="0.2">
      <c r="AR240" s="77" t="s">
        <v>275</v>
      </c>
    </row>
    <row r="241" spans="44:44" x14ac:dyDescent="0.2">
      <c r="AR241" s="77" t="s">
        <v>276</v>
      </c>
    </row>
    <row r="242" spans="44:44" x14ac:dyDescent="0.2">
      <c r="AR242" s="77" t="s">
        <v>277</v>
      </c>
    </row>
    <row r="243" spans="44:44" x14ac:dyDescent="0.2">
      <c r="AR243" s="77" t="s">
        <v>278</v>
      </c>
    </row>
    <row r="244" spans="44:44" x14ac:dyDescent="0.2">
      <c r="AR244" s="77" t="s">
        <v>279</v>
      </c>
    </row>
    <row r="245" spans="44:44" x14ac:dyDescent="0.2">
      <c r="AR245" s="77" t="s">
        <v>280</v>
      </c>
    </row>
    <row r="246" spans="44:44" x14ac:dyDescent="0.2">
      <c r="AR246" s="77" t="s">
        <v>281</v>
      </c>
    </row>
    <row r="247" spans="44:44" x14ac:dyDescent="0.2">
      <c r="AR247" s="77" t="s">
        <v>282</v>
      </c>
    </row>
    <row r="248" spans="44:44" x14ac:dyDescent="0.2">
      <c r="AR248" s="77" t="s">
        <v>283</v>
      </c>
    </row>
    <row r="249" spans="44:44" x14ac:dyDescent="0.2">
      <c r="AR249" s="77" t="s">
        <v>284</v>
      </c>
    </row>
    <row r="250" spans="44:44" x14ac:dyDescent="0.2">
      <c r="AR250" s="77" t="s">
        <v>285</v>
      </c>
    </row>
    <row r="251" spans="44:44" x14ac:dyDescent="0.2">
      <c r="AR251" s="77" t="s">
        <v>286</v>
      </c>
    </row>
    <row r="252" spans="44:44" x14ac:dyDescent="0.2">
      <c r="AR252" s="77" t="s">
        <v>287</v>
      </c>
    </row>
    <row r="253" spans="44:44" x14ac:dyDescent="0.2">
      <c r="AR253" s="77" t="s">
        <v>288</v>
      </c>
    </row>
    <row r="254" spans="44:44" x14ac:dyDescent="0.2">
      <c r="AR254" s="77" t="s">
        <v>289</v>
      </c>
    </row>
    <row r="255" spans="44:44" x14ac:dyDescent="0.2">
      <c r="AR255" s="77" t="s">
        <v>290</v>
      </c>
    </row>
    <row r="256" spans="44:44" x14ac:dyDescent="0.2">
      <c r="AR256" s="77" t="s">
        <v>291</v>
      </c>
    </row>
    <row r="257" spans="44:44" x14ac:dyDescent="0.2">
      <c r="AR257" s="77" t="s">
        <v>292</v>
      </c>
    </row>
    <row r="258" spans="44:44" x14ac:dyDescent="0.2">
      <c r="AR258" s="77" t="s">
        <v>293</v>
      </c>
    </row>
    <row r="259" spans="44:44" x14ac:dyDescent="0.2">
      <c r="AR259" s="77" t="s">
        <v>294</v>
      </c>
    </row>
    <row r="260" spans="44:44" x14ac:dyDescent="0.2">
      <c r="AR260" s="77" t="s">
        <v>295</v>
      </c>
    </row>
    <row r="261" spans="44:44" x14ac:dyDescent="0.2">
      <c r="AR261" s="77" t="s">
        <v>296</v>
      </c>
    </row>
    <row r="262" spans="44:44" x14ac:dyDescent="0.2">
      <c r="AR262" s="77" t="s">
        <v>297</v>
      </c>
    </row>
    <row r="263" spans="44:44" x14ac:dyDescent="0.2">
      <c r="AR263" s="77" t="s">
        <v>298</v>
      </c>
    </row>
    <row r="264" spans="44:44" x14ac:dyDescent="0.2">
      <c r="AR264" s="77" t="s">
        <v>299</v>
      </c>
    </row>
    <row r="265" spans="44:44" x14ac:dyDescent="0.2">
      <c r="AR265" s="77" t="s">
        <v>300</v>
      </c>
    </row>
    <row r="266" spans="44:44" x14ac:dyDescent="0.2">
      <c r="AR266" s="77" t="s">
        <v>301</v>
      </c>
    </row>
    <row r="267" spans="44:44" x14ac:dyDescent="0.2">
      <c r="AR267" s="77" t="s">
        <v>302</v>
      </c>
    </row>
    <row r="268" spans="44:44" x14ac:dyDescent="0.2">
      <c r="AR268" s="77" t="s">
        <v>303</v>
      </c>
    </row>
    <row r="269" spans="44:44" x14ac:dyDescent="0.2">
      <c r="AR269" s="77" t="s">
        <v>304</v>
      </c>
    </row>
    <row r="270" spans="44:44" x14ac:dyDescent="0.2">
      <c r="AR270" s="77" t="s">
        <v>305</v>
      </c>
    </row>
    <row r="271" spans="44:44" x14ac:dyDescent="0.2">
      <c r="AR271" s="77" t="s">
        <v>306</v>
      </c>
    </row>
    <row r="272" spans="44:44" x14ac:dyDescent="0.2">
      <c r="AR272" s="77" t="s">
        <v>307</v>
      </c>
    </row>
    <row r="273" spans="44:44" x14ac:dyDescent="0.2">
      <c r="AR273" s="77" t="s">
        <v>308</v>
      </c>
    </row>
    <row r="274" spans="44:44" x14ac:dyDescent="0.2">
      <c r="AR274" s="77" t="s">
        <v>309</v>
      </c>
    </row>
    <row r="275" spans="44:44" x14ac:dyDescent="0.2">
      <c r="AR275" s="77" t="s">
        <v>310</v>
      </c>
    </row>
    <row r="276" spans="44:44" x14ac:dyDescent="0.2">
      <c r="AR276" s="77" t="s">
        <v>311</v>
      </c>
    </row>
    <row r="277" spans="44:44" x14ac:dyDescent="0.2">
      <c r="AR277" s="77" t="s">
        <v>312</v>
      </c>
    </row>
    <row r="278" spans="44:44" x14ac:dyDescent="0.2">
      <c r="AR278" s="77" t="s">
        <v>313</v>
      </c>
    </row>
    <row r="279" spans="44:44" x14ac:dyDescent="0.2">
      <c r="AR279" s="77" t="s">
        <v>314</v>
      </c>
    </row>
    <row r="280" spans="44:44" x14ac:dyDescent="0.2">
      <c r="AR280" s="77" t="s">
        <v>315</v>
      </c>
    </row>
    <row r="281" spans="44:44" x14ac:dyDescent="0.2">
      <c r="AR281" s="77" t="s">
        <v>316</v>
      </c>
    </row>
    <row r="282" spans="44:44" x14ac:dyDescent="0.2">
      <c r="AR282" s="77" t="s">
        <v>317</v>
      </c>
    </row>
    <row r="283" spans="44:44" x14ac:dyDescent="0.2">
      <c r="AR283" s="77" t="s">
        <v>318</v>
      </c>
    </row>
    <row r="284" spans="44:44" x14ac:dyDescent="0.2">
      <c r="AR284" s="77" t="s">
        <v>319</v>
      </c>
    </row>
    <row r="285" spans="44:44" x14ac:dyDescent="0.2">
      <c r="AR285" s="77" t="s">
        <v>320</v>
      </c>
    </row>
    <row r="286" spans="44:44" x14ac:dyDescent="0.2">
      <c r="AR286" s="77" t="s">
        <v>321</v>
      </c>
    </row>
    <row r="287" spans="44:44" x14ac:dyDescent="0.2">
      <c r="AR287" s="77" t="s">
        <v>322</v>
      </c>
    </row>
    <row r="288" spans="44:44" x14ac:dyDescent="0.2">
      <c r="AR288" s="77" t="s">
        <v>323</v>
      </c>
    </row>
    <row r="289" spans="44:44" x14ac:dyDescent="0.2">
      <c r="AR289" s="77" t="s">
        <v>324</v>
      </c>
    </row>
    <row r="290" spans="44:44" x14ac:dyDescent="0.2">
      <c r="AR290" s="77" t="s">
        <v>325</v>
      </c>
    </row>
    <row r="291" spans="44:44" x14ac:dyDescent="0.2">
      <c r="AR291" s="77" t="s">
        <v>326</v>
      </c>
    </row>
    <row r="292" spans="44:44" x14ac:dyDescent="0.2">
      <c r="AR292" s="77" t="s">
        <v>327</v>
      </c>
    </row>
    <row r="293" spans="44:44" x14ac:dyDescent="0.2">
      <c r="AR293" s="77" t="s">
        <v>328</v>
      </c>
    </row>
    <row r="294" spans="44:44" x14ac:dyDescent="0.2">
      <c r="AR294" s="77" t="s">
        <v>329</v>
      </c>
    </row>
    <row r="295" spans="44:44" x14ac:dyDescent="0.2">
      <c r="AR295" s="77" t="s">
        <v>330</v>
      </c>
    </row>
    <row r="296" spans="44:44" x14ac:dyDescent="0.2">
      <c r="AR296" s="77" t="s">
        <v>331</v>
      </c>
    </row>
    <row r="297" spans="44:44" x14ac:dyDescent="0.2">
      <c r="AR297" s="77" t="s">
        <v>332</v>
      </c>
    </row>
    <row r="298" spans="44:44" x14ac:dyDescent="0.2">
      <c r="AR298" s="77" t="s">
        <v>333</v>
      </c>
    </row>
    <row r="299" spans="44:44" x14ac:dyDescent="0.2">
      <c r="AR299" s="77" t="s">
        <v>334</v>
      </c>
    </row>
    <row r="300" spans="44:44" x14ac:dyDescent="0.2">
      <c r="AR300" s="77" t="s">
        <v>335</v>
      </c>
    </row>
    <row r="301" spans="44:44" x14ac:dyDescent="0.2">
      <c r="AR301" s="77" t="s">
        <v>155</v>
      </c>
    </row>
    <row r="302" spans="44:44" x14ac:dyDescent="0.2">
      <c r="AR302" s="77" t="s">
        <v>336</v>
      </c>
    </row>
    <row r="303" spans="44:44" x14ac:dyDescent="0.2">
      <c r="AR303" s="77" t="s">
        <v>337</v>
      </c>
    </row>
    <row r="304" spans="44:44" x14ac:dyDescent="0.2">
      <c r="AR304" s="77" t="s">
        <v>338</v>
      </c>
    </row>
    <row r="305" spans="44:44" x14ac:dyDescent="0.2">
      <c r="AR305" s="77" t="s">
        <v>339</v>
      </c>
    </row>
    <row r="306" spans="44:44" x14ac:dyDescent="0.2">
      <c r="AR306" s="77" t="s">
        <v>340</v>
      </c>
    </row>
    <row r="307" spans="44:44" x14ac:dyDescent="0.2">
      <c r="AR307" s="77" t="s">
        <v>341</v>
      </c>
    </row>
    <row r="308" spans="44:44" x14ac:dyDescent="0.2">
      <c r="AR308" s="77" t="s">
        <v>342</v>
      </c>
    </row>
    <row r="309" spans="44:44" x14ac:dyDescent="0.2">
      <c r="AR309" s="77" t="s">
        <v>343</v>
      </c>
    </row>
    <row r="310" spans="44:44" x14ac:dyDescent="0.2">
      <c r="AR310" s="77" t="s">
        <v>344</v>
      </c>
    </row>
    <row r="311" spans="44:44" x14ac:dyDescent="0.2">
      <c r="AR311" s="77" t="s">
        <v>345</v>
      </c>
    </row>
    <row r="312" spans="44:44" x14ac:dyDescent="0.2">
      <c r="AR312" s="77" t="s">
        <v>346</v>
      </c>
    </row>
    <row r="313" spans="44:44" x14ac:dyDescent="0.2">
      <c r="AR313" s="77" t="s">
        <v>347</v>
      </c>
    </row>
    <row r="314" spans="44:44" x14ac:dyDescent="0.2">
      <c r="AR314" s="77" t="s">
        <v>348</v>
      </c>
    </row>
    <row r="315" spans="44:44" x14ac:dyDescent="0.2">
      <c r="AR315" s="77" t="s">
        <v>349</v>
      </c>
    </row>
    <row r="316" spans="44:44" x14ac:dyDescent="0.2">
      <c r="AR316" s="77" t="s">
        <v>155</v>
      </c>
    </row>
    <row r="317" spans="44:44" x14ac:dyDescent="0.2">
      <c r="AR317" s="77" t="s">
        <v>350</v>
      </c>
    </row>
    <row r="318" spans="44:44" x14ac:dyDescent="0.2">
      <c r="AR318" s="77" t="s">
        <v>351</v>
      </c>
    </row>
    <row r="319" spans="44:44" x14ac:dyDescent="0.2">
      <c r="AR319" s="77" t="s">
        <v>352</v>
      </c>
    </row>
    <row r="320" spans="44:44" x14ac:dyDescent="0.2">
      <c r="AR320" s="77" t="s">
        <v>353</v>
      </c>
    </row>
    <row r="321" spans="44:44" x14ac:dyDescent="0.2">
      <c r="AR321" s="77" t="s">
        <v>354</v>
      </c>
    </row>
    <row r="322" spans="44:44" x14ac:dyDescent="0.2">
      <c r="AR322" s="77" t="s">
        <v>355</v>
      </c>
    </row>
    <row r="323" spans="44:44" x14ac:dyDescent="0.2">
      <c r="AR323" s="77" t="s">
        <v>356</v>
      </c>
    </row>
    <row r="324" spans="44:44" x14ac:dyDescent="0.2">
      <c r="AR324" s="77" t="s">
        <v>357</v>
      </c>
    </row>
    <row r="325" spans="44:44" x14ac:dyDescent="0.2">
      <c r="AR325" s="77" t="s">
        <v>358</v>
      </c>
    </row>
    <row r="326" spans="44:44" x14ac:dyDescent="0.2">
      <c r="AR326" s="77" t="s">
        <v>359</v>
      </c>
    </row>
    <row r="327" spans="44:44" x14ac:dyDescent="0.2">
      <c r="AR327" s="77" t="s">
        <v>360</v>
      </c>
    </row>
    <row r="328" spans="44:44" x14ac:dyDescent="0.2">
      <c r="AR328" s="77" t="s">
        <v>361</v>
      </c>
    </row>
    <row r="329" spans="44:44" x14ac:dyDescent="0.2">
      <c r="AR329" s="77" t="s">
        <v>362</v>
      </c>
    </row>
    <row r="330" spans="44:44" x14ac:dyDescent="0.2">
      <c r="AR330" s="77" t="s">
        <v>363</v>
      </c>
    </row>
    <row r="331" spans="44:44" x14ac:dyDescent="0.2">
      <c r="AR331" s="77" t="s">
        <v>364</v>
      </c>
    </row>
    <row r="332" spans="44:44" x14ac:dyDescent="0.2">
      <c r="AR332" s="77" t="s">
        <v>365</v>
      </c>
    </row>
    <row r="333" spans="44:44" x14ac:dyDescent="0.2">
      <c r="AR333" s="77" t="s">
        <v>366</v>
      </c>
    </row>
    <row r="334" spans="44:44" x14ac:dyDescent="0.2">
      <c r="AR334" s="77" t="s">
        <v>367</v>
      </c>
    </row>
    <row r="335" spans="44:44" x14ac:dyDescent="0.2">
      <c r="AR335" s="77" t="s">
        <v>368</v>
      </c>
    </row>
    <row r="336" spans="44:44" x14ac:dyDescent="0.2">
      <c r="AR336" s="77" t="s">
        <v>369</v>
      </c>
    </row>
    <row r="337" spans="44:44" x14ac:dyDescent="0.2">
      <c r="AR337" s="77" t="s">
        <v>370</v>
      </c>
    </row>
    <row r="338" spans="44:44" x14ac:dyDescent="0.2">
      <c r="AR338" s="77" t="s">
        <v>371</v>
      </c>
    </row>
    <row r="339" spans="44:44" x14ac:dyDescent="0.2">
      <c r="AR339" s="77" t="s">
        <v>372</v>
      </c>
    </row>
    <row r="340" spans="44:44" x14ac:dyDescent="0.2">
      <c r="AR340" s="77" t="s">
        <v>155</v>
      </c>
    </row>
    <row r="341" spans="44:44" x14ac:dyDescent="0.2">
      <c r="AR341" s="77" t="s">
        <v>373</v>
      </c>
    </row>
    <row r="342" spans="44:44" x14ac:dyDescent="0.2">
      <c r="AR342" s="77" t="s">
        <v>374</v>
      </c>
    </row>
    <row r="343" spans="44:44" x14ac:dyDescent="0.2">
      <c r="AR343" s="77" t="s">
        <v>375</v>
      </c>
    </row>
    <row r="344" spans="44:44" x14ac:dyDescent="0.2">
      <c r="AR344" s="77" t="s">
        <v>376</v>
      </c>
    </row>
    <row r="345" spans="44:44" x14ac:dyDescent="0.2">
      <c r="AR345" s="77" t="s">
        <v>377</v>
      </c>
    </row>
    <row r="346" spans="44:44" x14ac:dyDescent="0.2">
      <c r="AR346" s="77" t="s">
        <v>378</v>
      </c>
    </row>
    <row r="347" spans="44:44" x14ac:dyDescent="0.2">
      <c r="AR347" s="77" t="s">
        <v>379</v>
      </c>
    </row>
    <row r="348" spans="44:44" x14ac:dyDescent="0.2">
      <c r="AR348" s="77" t="s">
        <v>380</v>
      </c>
    </row>
    <row r="349" spans="44:44" x14ac:dyDescent="0.2">
      <c r="AR349" s="77" t="s">
        <v>381</v>
      </c>
    </row>
    <row r="350" spans="44:44" x14ac:dyDescent="0.2">
      <c r="AR350" s="77" t="s">
        <v>382</v>
      </c>
    </row>
    <row r="351" spans="44:44" x14ac:dyDescent="0.2">
      <c r="AR351" s="77" t="s">
        <v>383</v>
      </c>
    </row>
    <row r="352" spans="44:44" x14ac:dyDescent="0.2">
      <c r="AR352" s="77" t="s">
        <v>384</v>
      </c>
    </row>
    <row r="353" spans="44:44" x14ac:dyDescent="0.2">
      <c r="AR353" s="77" t="s">
        <v>385</v>
      </c>
    </row>
    <row r="354" spans="44:44" x14ac:dyDescent="0.2">
      <c r="AR354" s="77" t="s">
        <v>386</v>
      </c>
    </row>
    <row r="355" spans="44:44" x14ac:dyDescent="0.2">
      <c r="AR355" s="77" t="s">
        <v>387</v>
      </c>
    </row>
    <row r="356" spans="44:44" x14ac:dyDescent="0.2">
      <c r="AR356" s="77" t="s">
        <v>388</v>
      </c>
    </row>
    <row r="357" spans="44:44" x14ac:dyDescent="0.2">
      <c r="AR357" s="77" t="s">
        <v>389</v>
      </c>
    </row>
    <row r="358" spans="44:44" x14ac:dyDescent="0.2">
      <c r="AR358" s="77" t="s">
        <v>390</v>
      </c>
    </row>
    <row r="359" spans="44:44" x14ac:dyDescent="0.2">
      <c r="AR359" s="77" t="s">
        <v>391</v>
      </c>
    </row>
    <row r="360" spans="44:44" x14ac:dyDescent="0.2">
      <c r="AR360" s="77" t="s">
        <v>392</v>
      </c>
    </row>
    <row r="361" spans="44:44" x14ac:dyDescent="0.2">
      <c r="AR361" s="77" t="s">
        <v>393</v>
      </c>
    </row>
    <row r="362" spans="44:44" x14ac:dyDescent="0.2">
      <c r="AR362" s="77" t="s">
        <v>394</v>
      </c>
    </row>
    <row r="363" spans="44:44" x14ac:dyDescent="0.2">
      <c r="AR363" s="77" t="s">
        <v>395</v>
      </c>
    </row>
    <row r="364" spans="44:44" x14ac:dyDescent="0.2">
      <c r="AR364" s="77" t="s">
        <v>396</v>
      </c>
    </row>
    <row r="365" spans="44:44" x14ac:dyDescent="0.2">
      <c r="AR365" s="77" t="s">
        <v>397</v>
      </c>
    </row>
    <row r="366" spans="44:44" x14ac:dyDescent="0.2">
      <c r="AR366" s="77" t="s">
        <v>398</v>
      </c>
    </row>
    <row r="367" spans="44:44" x14ac:dyDescent="0.2">
      <c r="AR367" s="77" t="s">
        <v>399</v>
      </c>
    </row>
    <row r="368" spans="44:44" x14ac:dyDescent="0.2">
      <c r="AR368" s="77" t="s">
        <v>400</v>
      </c>
    </row>
    <row r="369" spans="44:44" x14ac:dyDescent="0.2">
      <c r="AR369" s="77" t="s">
        <v>155</v>
      </c>
    </row>
    <row r="370" spans="44:44" x14ac:dyDescent="0.2">
      <c r="AR370" s="77" t="s">
        <v>401</v>
      </c>
    </row>
    <row r="371" spans="44:44" x14ac:dyDescent="0.2">
      <c r="AR371" s="77" t="s">
        <v>402</v>
      </c>
    </row>
    <row r="372" spans="44:44" x14ac:dyDescent="0.2">
      <c r="AR372" s="77" t="s">
        <v>403</v>
      </c>
    </row>
    <row r="373" spans="44:44" x14ac:dyDescent="0.2">
      <c r="AR373" s="77" t="s">
        <v>404</v>
      </c>
    </row>
    <row r="374" spans="44:44" x14ac:dyDescent="0.2">
      <c r="AR374" s="77" t="s">
        <v>405</v>
      </c>
    </row>
    <row r="375" spans="44:44" x14ac:dyDescent="0.2">
      <c r="AR375" s="77" t="s">
        <v>406</v>
      </c>
    </row>
    <row r="376" spans="44:44" x14ac:dyDescent="0.2">
      <c r="AR376" s="77" t="s">
        <v>407</v>
      </c>
    </row>
    <row r="377" spans="44:44" x14ac:dyDescent="0.2">
      <c r="AR377" s="77" t="s">
        <v>408</v>
      </c>
    </row>
    <row r="378" spans="44:44" x14ac:dyDescent="0.2">
      <c r="AR378" s="77" t="s">
        <v>409</v>
      </c>
    </row>
    <row r="379" spans="44:44" x14ac:dyDescent="0.2">
      <c r="AR379" s="77" t="s">
        <v>410</v>
      </c>
    </row>
    <row r="380" spans="44:44" x14ac:dyDescent="0.2">
      <c r="AR380" s="77" t="s">
        <v>411</v>
      </c>
    </row>
    <row r="381" spans="44:44" x14ac:dyDescent="0.2">
      <c r="AR381" s="77" t="s">
        <v>412</v>
      </c>
    </row>
    <row r="382" spans="44:44" x14ac:dyDescent="0.2">
      <c r="AR382" s="77" t="s">
        <v>413</v>
      </c>
    </row>
    <row r="383" spans="44:44" x14ac:dyDescent="0.2">
      <c r="AR383" s="77" t="s">
        <v>414</v>
      </c>
    </row>
    <row r="384" spans="44:44" x14ac:dyDescent="0.2">
      <c r="AR384" s="77" t="s">
        <v>415</v>
      </c>
    </row>
    <row r="385" spans="44:44" x14ac:dyDescent="0.2">
      <c r="AR385" s="77" t="s">
        <v>416</v>
      </c>
    </row>
    <row r="386" spans="44:44" x14ac:dyDescent="0.2">
      <c r="AR386" s="77" t="s">
        <v>417</v>
      </c>
    </row>
    <row r="387" spans="44:44" x14ac:dyDescent="0.2">
      <c r="AR387" s="77" t="s">
        <v>418</v>
      </c>
    </row>
    <row r="388" spans="44:44" x14ac:dyDescent="0.2">
      <c r="AR388" s="77" t="s">
        <v>419</v>
      </c>
    </row>
    <row r="389" spans="44:44" x14ac:dyDescent="0.2">
      <c r="AR389" s="77" t="s">
        <v>420</v>
      </c>
    </row>
    <row r="390" spans="44:44" x14ac:dyDescent="0.2">
      <c r="AR390" s="77" t="s">
        <v>155</v>
      </c>
    </row>
    <row r="391" spans="44:44" x14ac:dyDescent="0.2">
      <c r="AR391" s="77" t="s">
        <v>421</v>
      </c>
    </row>
    <row r="392" spans="44:44" x14ac:dyDescent="0.2">
      <c r="AR392" s="77" t="s">
        <v>422</v>
      </c>
    </row>
    <row r="393" spans="44:44" x14ac:dyDescent="0.2">
      <c r="AR393" s="77" t="s">
        <v>423</v>
      </c>
    </row>
    <row r="394" spans="44:44" x14ac:dyDescent="0.2">
      <c r="AR394" s="77" t="s">
        <v>424</v>
      </c>
    </row>
    <row r="395" spans="44:44" x14ac:dyDescent="0.2">
      <c r="AR395" s="77" t="s">
        <v>425</v>
      </c>
    </row>
    <row r="396" spans="44:44" x14ac:dyDescent="0.2">
      <c r="AR396" s="77" t="s">
        <v>426</v>
      </c>
    </row>
    <row r="397" spans="44:44" x14ac:dyDescent="0.2">
      <c r="AR397" s="77" t="s">
        <v>427</v>
      </c>
    </row>
    <row r="398" spans="44:44" x14ac:dyDescent="0.2">
      <c r="AR398" s="77" t="s">
        <v>428</v>
      </c>
    </row>
    <row r="399" spans="44:44" x14ac:dyDescent="0.2">
      <c r="AR399" s="77" t="s">
        <v>429</v>
      </c>
    </row>
    <row r="400" spans="44:44" x14ac:dyDescent="0.2">
      <c r="AR400" s="77" t="s">
        <v>430</v>
      </c>
    </row>
    <row r="401" spans="44:44" x14ac:dyDescent="0.2">
      <c r="AR401" s="77" t="s">
        <v>431</v>
      </c>
    </row>
    <row r="402" spans="44:44" x14ac:dyDescent="0.2">
      <c r="AR402" s="77" t="s">
        <v>432</v>
      </c>
    </row>
    <row r="403" spans="44:44" x14ac:dyDescent="0.2">
      <c r="AR403" s="77" t="s">
        <v>433</v>
      </c>
    </row>
    <row r="404" spans="44:44" x14ac:dyDescent="0.2">
      <c r="AR404" s="77" t="s">
        <v>434</v>
      </c>
    </row>
    <row r="405" spans="44:44" x14ac:dyDescent="0.2">
      <c r="AR405" s="77" t="s">
        <v>435</v>
      </c>
    </row>
    <row r="406" spans="44:44" x14ac:dyDescent="0.2">
      <c r="AR406" s="77" t="s">
        <v>436</v>
      </c>
    </row>
    <row r="407" spans="44:44" x14ac:dyDescent="0.2">
      <c r="AR407" s="77" t="s">
        <v>437</v>
      </c>
    </row>
    <row r="408" spans="44:44" x14ac:dyDescent="0.2">
      <c r="AR408" s="77" t="s">
        <v>438</v>
      </c>
    </row>
    <row r="409" spans="44:44" x14ac:dyDescent="0.2">
      <c r="AR409" s="77" t="s">
        <v>439</v>
      </c>
    </row>
    <row r="410" spans="44:44" x14ac:dyDescent="0.2">
      <c r="AR410" s="77" t="s">
        <v>440</v>
      </c>
    </row>
    <row r="411" spans="44:44" x14ac:dyDescent="0.2">
      <c r="AR411" s="77" t="s">
        <v>441</v>
      </c>
    </row>
    <row r="412" spans="44:44" x14ac:dyDescent="0.2">
      <c r="AR412" s="77" t="s">
        <v>155</v>
      </c>
    </row>
    <row r="413" spans="44:44" x14ac:dyDescent="0.2">
      <c r="AR413" s="77" t="s">
        <v>442</v>
      </c>
    </row>
    <row r="414" spans="44:44" x14ac:dyDescent="0.2">
      <c r="AR414" s="77" t="s">
        <v>443</v>
      </c>
    </row>
    <row r="415" spans="44:44" x14ac:dyDescent="0.2">
      <c r="AR415" s="77" t="s">
        <v>444</v>
      </c>
    </row>
    <row r="416" spans="44:44" x14ac:dyDescent="0.2">
      <c r="AR416" s="77" t="s">
        <v>445</v>
      </c>
    </row>
    <row r="417" spans="44:44" x14ac:dyDescent="0.2">
      <c r="AR417" s="77" t="s">
        <v>446</v>
      </c>
    </row>
    <row r="418" spans="44:44" x14ac:dyDescent="0.2">
      <c r="AR418" s="77" t="s">
        <v>447</v>
      </c>
    </row>
    <row r="419" spans="44:44" x14ac:dyDescent="0.2">
      <c r="AR419" s="77" t="s">
        <v>448</v>
      </c>
    </row>
    <row r="420" spans="44:44" x14ac:dyDescent="0.2">
      <c r="AR420" s="77" t="s">
        <v>449</v>
      </c>
    </row>
    <row r="421" spans="44:44" x14ac:dyDescent="0.2">
      <c r="AR421" s="77" t="s">
        <v>450</v>
      </c>
    </row>
    <row r="422" spans="44:44" x14ac:dyDescent="0.2">
      <c r="AR422" s="77" t="s">
        <v>451</v>
      </c>
    </row>
    <row r="423" spans="44:44" x14ac:dyDescent="0.2">
      <c r="AR423" s="77" t="s">
        <v>452</v>
      </c>
    </row>
    <row r="424" spans="44:44" x14ac:dyDescent="0.2">
      <c r="AR424" s="77" t="s">
        <v>453</v>
      </c>
    </row>
    <row r="425" spans="44:44" x14ac:dyDescent="0.2">
      <c r="AR425" s="77" t="s">
        <v>454</v>
      </c>
    </row>
    <row r="426" spans="44:44" x14ac:dyDescent="0.2">
      <c r="AR426" s="77" t="s">
        <v>455</v>
      </c>
    </row>
    <row r="427" spans="44:44" x14ac:dyDescent="0.2">
      <c r="AR427" s="77" t="s">
        <v>456</v>
      </c>
    </row>
    <row r="428" spans="44:44" x14ac:dyDescent="0.2">
      <c r="AR428" s="77" t="s">
        <v>457</v>
      </c>
    </row>
    <row r="429" spans="44:44" x14ac:dyDescent="0.2">
      <c r="AR429" s="77" t="s">
        <v>458</v>
      </c>
    </row>
    <row r="430" spans="44:44" x14ac:dyDescent="0.2">
      <c r="AR430" s="77" t="s">
        <v>459</v>
      </c>
    </row>
    <row r="431" spans="44:44" x14ac:dyDescent="0.2">
      <c r="AR431" s="77" t="s">
        <v>155</v>
      </c>
    </row>
    <row r="432" spans="44:44" x14ac:dyDescent="0.2">
      <c r="AR432" s="77" t="s">
        <v>460</v>
      </c>
    </row>
    <row r="433" spans="44:44" x14ac:dyDescent="0.2">
      <c r="AR433" s="77" t="s">
        <v>461</v>
      </c>
    </row>
    <row r="434" spans="44:44" x14ac:dyDescent="0.2">
      <c r="AR434" s="77" t="s">
        <v>462</v>
      </c>
    </row>
    <row r="435" spans="44:44" x14ac:dyDescent="0.2">
      <c r="AR435" s="77" t="s">
        <v>463</v>
      </c>
    </row>
    <row r="436" spans="44:44" x14ac:dyDescent="0.2">
      <c r="AR436" s="77" t="s">
        <v>464</v>
      </c>
    </row>
    <row r="437" spans="44:44" x14ac:dyDescent="0.2">
      <c r="AR437" s="77" t="s">
        <v>465</v>
      </c>
    </row>
    <row r="438" spans="44:44" x14ac:dyDescent="0.2">
      <c r="AR438" s="77" t="s">
        <v>466</v>
      </c>
    </row>
    <row r="439" spans="44:44" x14ac:dyDescent="0.2">
      <c r="AR439" s="77" t="s">
        <v>467</v>
      </c>
    </row>
    <row r="440" spans="44:44" x14ac:dyDescent="0.2">
      <c r="AR440" s="77" t="s">
        <v>468</v>
      </c>
    </row>
    <row r="441" spans="44:44" x14ac:dyDescent="0.2">
      <c r="AR441" s="77" t="s">
        <v>469</v>
      </c>
    </row>
    <row r="442" spans="44:44" x14ac:dyDescent="0.2">
      <c r="AR442" s="77" t="s">
        <v>470</v>
      </c>
    </row>
    <row r="443" spans="44:44" x14ac:dyDescent="0.2">
      <c r="AR443" s="77" t="s">
        <v>471</v>
      </c>
    </row>
    <row r="444" spans="44:44" x14ac:dyDescent="0.2">
      <c r="AR444" s="77" t="s">
        <v>472</v>
      </c>
    </row>
    <row r="445" spans="44:44" x14ac:dyDescent="0.2">
      <c r="AR445" s="77" t="s">
        <v>473</v>
      </c>
    </row>
    <row r="446" spans="44:44" x14ac:dyDescent="0.2">
      <c r="AR446" s="77" t="s">
        <v>474</v>
      </c>
    </row>
    <row r="447" spans="44:44" x14ac:dyDescent="0.2">
      <c r="AR447" s="77" t="s">
        <v>475</v>
      </c>
    </row>
    <row r="448" spans="44:44" x14ac:dyDescent="0.2">
      <c r="AR448" s="77" t="s">
        <v>476</v>
      </c>
    </row>
    <row r="449" spans="44:44" x14ac:dyDescent="0.2">
      <c r="AR449" s="77" t="s">
        <v>477</v>
      </c>
    </row>
    <row r="450" spans="44:44" x14ac:dyDescent="0.2">
      <c r="AR450" s="77" t="s">
        <v>478</v>
      </c>
    </row>
    <row r="451" spans="44:44" x14ac:dyDescent="0.2">
      <c r="AR451" s="77" t="s">
        <v>479</v>
      </c>
    </row>
  </sheetData>
  <mergeCells count="47">
    <mergeCell ref="R118:V118"/>
    <mergeCell ref="R120:V120"/>
    <mergeCell ref="B107:F107"/>
    <mergeCell ref="B109:F109"/>
    <mergeCell ref="C110:D110"/>
    <mergeCell ref="R111:V111"/>
    <mergeCell ref="R113:V113"/>
    <mergeCell ref="R114:V114"/>
    <mergeCell ref="W7:X7"/>
    <mergeCell ref="B106:F106"/>
    <mergeCell ref="M106:M107"/>
    <mergeCell ref="N106:N107"/>
    <mergeCell ref="O106:O107"/>
    <mergeCell ref="P106:P107"/>
    <mergeCell ref="Q106:Q107"/>
    <mergeCell ref="R106:R107"/>
    <mergeCell ref="S106:S107"/>
    <mergeCell ref="T106:T107"/>
    <mergeCell ref="S5:T5"/>
    <mergeCell ref="I7:J7"/>
    <mergeCell ref="K7:L7"/>
    <mergeCell ref="M7:N7"/>
    <mergeCell ref="O7:P7"/>
    <mergeCell ref="Q7:R7"/>
    <mergeCell ref="S7:T7"/>
    <mergeCell ref="AH3:AL3"/>
    <mergeCell ref="AH4:AH6"/>
    <mergeCell ref="AI4:AI6"/>
    <mergeCell ref="AJ4:AJ6"/>
    <mergeCell ref="AK4:AK6"/>
    <mergeCell ref="AL4:AL6"/>
    <mergeCell ref="B1:Y1"/>
    <mergeCell ref="B3:B6"/>
    <mergeCell ref="C3:C6"/>
    <mergeCell ref="D3:D6"/>
    <mergeCell ref="E3:E6"/>
    <mergeCell ref="F3:F6"/>
    <mergeCell ref="G3:G6"/>
    <mergeCell ref="H3:H6"/>
    <mergeCell ref="I3:L4"/>
    <mergeCell ref="M3:T4"/>
    <mergeCell ref="U3:U6"/>
    <mergeCell ref="V3:V6"/>
    <mergeCell ref="W3:W6"/>
    <mergeCell ref="M5:N5"/>
    <mergeCell ref="O5:P5"/>
    <mergeCell ref="Q5:R5"/>
  </mergeCells>
  <printOptions horizontalCentered="1"/>
  <pageMargins left="0.39370078740157483" right="0.39370078740157483" top="0.78740157480314965" bottom="0.39370078740157483" header="0.39370078740157483" footer="0.39370078740157483"/>
  <pageSetup paperSize="10000" scale="44" fitToHeight="0" orientation="landscape" horizontalDpi="4294967293" r:id="rId1"/>
  <rowBreaks count="2" manualBreakCount="2">
    <brk id="48" min="1" max="36" man="1"/>
    <brk id="98" min="1" max="36" man="1"/>
  </rowBreaks>
  <colBreaks count="1" manualBreakCount="1"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DAFTAR PANJANG JALAN </vt:lpstr>
      <vt:lpstr>'DAFTAR PANJANG JALAN '!Print_Area</vt:lpstr>
      <vt:lpstr>'DAFTAR PANJANG JALAN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</dc:creator>
  <cp:lastModifiedBy>ASUS</cp:lastModifiedBy>
  <cp:lastPrinted>2022-01-17T08:11:42Z</cp:lastPrinted>
  <dcterms:created xsi:type="dcterms:W3CDTF">2020-11-10T04:15:38Z</dcterms:created>
  <dcterms:modified xsi:type="dcterms:W3CDTF">2022-02-21T03:48:31Z</dcterms:modified>
</cp:coreProperties>
</file>